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hidePivotFieldList="1" defaultThemeVersion="124226"/>
  <mc:AlternateContent xmlns:mc="http://schemas.openxmlformats.org/markup-compatibility/2006">
    <mc:Choice Requires="x15">
      <x15ac:absPath xmlns:x15ac="http://schemas.microsoft.com/office/spreadsheetml/2010/11/ac" url="Y:\AÑO 2020\Mant. Vehículos\Proceso 2021\"/>
    </mc:Choice>
  </mc:AlternateContent>
  <bookViews>
    <workbookView xWindow="0" yWindow="0" windowWidth="25200" windowHeight="11985" tabRatio="975" firstSheet="7" activeTab="18"/>
  </bookViews>
  <sheets>
    <sheet name="PLAN ACTUAL REVISADO BASE" sheetId="9" state="hidden" r:id="rId1"/>
    <sheet name="Precios Cartelera" sheetId="3" state="hidden" r:id="rId2"/>
    <sheet name="Sheet1" sheetId="12" state="hidden" r:id="rId3"/>
    <sheet name="REP REVISION JOSE" sheetId="22" state="hidden" r:id="rId4"/>
    <sheet name="Precios Repuestos" sheetId="4" state="hidden" r:id="rId5"/>
    <sheet name="Detalle de vehículos" sheetId="55" r:id="rId6"/>
    <sheet name="PlanMantenimientoVehicular 2021" sheetId="31" r:id="rId7"/>
    <sheet name="CAMION FC" sheetId="52" r:id="rId8"/>
    <sheet name="CAMION NHR 1" sheetId="47" r:id="rId9"/>
    <sheet name="DMAX 3.0" sheetId="45" r:id="rId10"/>
    <sheet name="GREAT WALL" sheetId="57" r:id="rId11"/>
    <sheet name="FORD EXPLORER XLT" sheetId="48" r:id="rId12"/>
    <sheet name="TOYOTA NEW FORTUNER" sheetId="56" r:id="rId13"/>
    <sheet name="LUV CS 3.5" sheetId="46" r:id="rId14"/>
    <sheet name="LUV CD 3.2" sheetId="54" r:id="rId15"/>
    <sheet name="DODGE RAM" sheetId="49" r:id="rId16"/>
    <sheet name="SUZUKI SZ" sheetId="50" r:id="rId17"/>
    <sheet name="Grand Vitara 5P" sheetId="51" r:id="rId18"/>
    <sheet name="Motocicleta" sheetId="53" r:id="rId19"/>
  </sheets>
  <externalReferences>
    <externalReference r:id="rId20"/>
    <externalReference r:id="rId21"/>
  </externalReferences>
  <definedNames>
    <definedName name="_xlnm._FilterDatabase" localSheetId="5" hidden="1">'Detalle de vehículos'!$A$2:$L$14</definedName>
    <definedName name="_xlnm._FilterDatabase" localSheetId="0" hidden="1">'PLAN ACTUAL REVISADO BASE'!$A$3:$BF$2201</definedName>
    <definedName name="_xlnm._FilterDatabase" localSheetId="6" hidden="1">'PlanMantenimientoVehicular 2021'!$B$1:$O$216</definedName>
    <definedName name="_xlnm._FilterDatabase" localSheetId="4" hidden="1">'Precios Repuestos'!$A$1:$U$1</definedName>
    <definedName name="_xlnm.Print_Area" localSheetId="7">'CAMION FC'!$A$1:$D$389</definedName>
    <definedName name="_xlnm.Print_Area" localSheetId="8">'CAMION NHR 1'!$A$1:$D$391</definedName>
    <definedName name="_xlnm.Print_Area" localSheetId="5">'Detalle de vehículos'!$A$1:$H$22</definedName>
    <definedName name="_xlnm.Print_Area" localSheetId="9">'DMAX 3.0'!$A$1:$D$419</definedName>
    <definedName name="_xlnm.Print_Area" localSheetId="15">'DODGE RAM'!$A$1:$D$176</definedName>
    <definedName name="_xlnm.Print_Area" localSheetId="11">'FORD EXPLORER XLT'!$A$1:$D$361</definedName>
    <definedName name="_xlnm.Print_Area" localSheetId="17">'Grand Vitara 5P'!$A$1:$D$379</definedName>
    <definedName name="_xlnm.Print_Area" localSheetId="10">'GREAT WALL'!$A$1:$D$213</definedName>
    <definedName name="_xlnm.Print_Area" localSheetId="14">'LUV CD 3.2'!$A$1:$D$404</definedName>
    <definedName name="_xlnm.Print_Area" localSheetId="13">'LUV CS 3.5'!$A$1:$D$404</definedName>
    <definedName name="_xlnm.Print_Area" localSheetId="6">'PlanMantenimientoVehicular 2021'!$B$1:$O$220</definedName>
    <definedName name="_xlnm.Print_Area" localSheetId="16">'SUZUKI SZ'!$A$1:$D$356</definedName>
    <definedName name="_xlnm.Print_Area" localSheetId="12">'TOYOTA NEW FORTUNER'!$A$1:$D$177</definedName>
    <definedName name="_xlnm.Print_Titles" localSheetId="5">'Detalle de vehículos'!$1:$3</definedName>
    <definedName name="_xlnm.Print_Titles" localSheetId="6">'PlanMantenimientoVehicular 2021'!$1:$3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07" i="57" l="1"/>
  <c r="D206" i="57"/>
  <c r="D205" i="57"/>
  <c r="D204" i="57"/>
  <c r="D203" i="57"/>
  <c r="D202" i="57"/>
  <c r="D201" i="57"/>
  <c r="D200" i="57"/>
  <c r="D199" i="57"/>
  <c r="D198" i="57"/>
  <c r="D197" i="57"/>
  <c r="D196" i="57"/>
  <c r="D195" i="57"/>
  <c r="D194" i="57"/>
  <c r="D193" i="57"/>
  <c r="D192" i="57"/>
  <c r="D191" i="57"/>
  <c r="D190" i="57"/>
  <c r="D189" i="57"/>
  <c r="D185" i="57"/>
  <c r="D184" i="57"/>
  <c r="D183" i="57"/>
  <c r="D182" i="57"/>
  <c r="D181" i="57"/>
  <c r="D180" i="57"/>
  <c r="D179" i="57"/>
  <c r="D178" i="57"/>
  <c r="D177" i="57"/>
  <c r="D176" i="57"/>
  <c r="D175" i="57"/>
  <c r="D174" i="57"/>
  <c r="D173" i="57"/>
  <c r="D172" i="57"/>
  <c r="D171" i="57"/>
  <c r="D170" i="57"/>
  <c r="D169" i="57"/>
  <c r="D168" i="57"/>
  <c r="D167" i="57"/>
  <c r="D166" i="57"/>
  <c r="D165" i="57"/>
  <c r="D164" i="57"/>
  <c r="D163" i="57"/>
  <c r="D162" i="57"/>
  <c r="D161" i="57"/>
  <c r="D160" i="57"/>
  <c r="D152" i="57"/>
  <c r="D151" i="57"/>
  <c r="D150" i="57"/>
  <c r="D149" i="57"/>
  <c r="D148" i="57"/>
  <c r="D147" i="57"/>
  <c r="D146" i="57"/>
  <c r="D154" i="57" s="1"/>
  <c r="D142" i="57"/>
  <c r="D141" i="57"/>
  <c r="D140" i="57"/>
  <c r="D139" i="57"/>
  <c r="D138" i="57"/>
  <c r="D137" i="57"/>
  <c r="D136" i="57"/>
  <c r="D135" i="57"/>
  <c r="D134" i="57"/>
  <c r="D133" i="57"/>
  <c r="D144" i="57" s="1"/>
  <c r="D125" i="57"/>
  <c r="D124" i="57"/>
  <c r="D123" i="57"/>
  <c r="D122" i="57"/>
  <c r="D121" i="57"/>
  <c r="D120" i="57"/>
  <c r="D119" i="57"/>
  <c r="D118" i="57"/>
  <c r="D117" i="57"/>
  <c r="D116" i="57"/>
  <c r="D115" i="57"/>
  <c r="D114" i="57"/>
  <c r="D113" i="57"/>
  <c r="D112" i="57"/>
  <c r="D111" i="57"/>
  <c r="D110" i="57"/>
  <c r="D109" i="57"/>
  <c r="D105" i="57"/>
  <c r="D104" i="57"/>
  <c r="D103" i="57"/>
  <c r="D102" i="57"/>
  <c r="D101" i="57"/>
  <c r="D100" i="57"/>
  <c r="D99" i="57"/>
  <c r="D98" i="57"/>
  <c r="D97" i="57"/>
  <c r="D96" i="57"/>
  <c r="D95" i="57"/>
  <c r="D94" i="57"/>
  <c r="D93" i="57"/>
  <c r="D92" i="57"/>
  <c r="D91" i="57"/>
  <c r="D90" i="57"/>
  <c r="D89" i="57"/>
  <c r="D88" i="57"/>
  <c r="D87" i="57"/>
  <c r="D79" i="57"/>
  <c r="D78" i="57"/>
  <c r="D77" i="57"/>
  <c r="D76" i="57"/>
  <c r="D81" i="57" s="1"/>
  <c r="D72" i="57"/>
  <c r="D71" i="57"/>
  <c r="D70" i="57"/>
  <c r="D69" i="57"/>
  <c r="D68" i="57"/>
  <c r="D67" i="57"/>
  <c r="D66" i="57"/>
  <c r="D65" i="57"/>
  <c r="D74" i="57" s="1"/>
  <c r="D57" i="57"/>
  <c r="D56" i="57"/>
  <c r="D55" i="57"/>
  <c r="D54" i="57"/>
  <c r="D53" i="57"/>
  <c r="D52" i="57"/>
  <c r="D51" i="57"/>
  <c r="D50" i="57"/>
  <c r="D49" i="57"/>
  <c r="D48" i="57"/>
  <c r="D47" i="57"/>
  <c r="D46" i="57"/>
  <c r="D45" i="57"/>
  <c r="D41" i="57"/>
  <c r="D40" i="57"/>
  <c r="D39" i="57"/>
  <c r="D38" i="57"/>
  <c r="D37" i="57"/>
  <c r="D36" i="57"/>
  <c r="D35" i="57"/>
  <c r="D34" i="57"/>
  <c r="D33" i="57"/>
  <c r="D32" i="57"/>
  <c r="D31" i="57"/>
  <c r="D30" i="57"/>
  <c r="D22" i="57"/>
  <c r="D21" i="57"/>
  <c r="D20" i="57"/>
  <c r="D19" i="57"/>
  <c r="D18" i="57"/>
  <c r="D24" i="57" s="1"/>
  <c r="D14" i="57"/>
  <c r="D13" i="57"/>
  <c r="D12" i="57"/>
  <c r="D11" i="57"/>
  <c r="D10" i="57"/>
  <c r="D9" i="57"/>
  <c r="D8" i="57"/>
  <c r="D172" i="56"/>
  <c r="D171" i="56"/>
  <c r="D170" i="56"/>
  <c r="D169" i="56"/>
  <c r="D168" i="56"/>
  <c r="D167" i="56"/>
  <c r="D166" i="56"/>
  <c r="D165" i="56"/>
  <c r="D164" i="56"/>
  <c r="D163" i="56"/>
  <c r="D162" i="56"/>
  <c r="D161" i="56"/>
  <c r="D157" i="56"/>
  <c r="D156" i="56"/>
  <c r="D155" i="56"/>
  <c r="D154" i="56"/>
  <c r="D153" i="56"/>
  <c r="D152" i="56"/>
  <c r="D151" i="56"/>
  <c r="D150" i="56"/>
  <c r="D149" i="56"/>
  <c r="D148" i="56"/>
  <c r="D147" i="56"/>
  <c r="D146" i="56"/>
  <c r="D145" i="56"/>
  <c r="D144" i="56"/>
  <c r="D143" i="56"/>
  <c r="D135" i="56"/>
  <c r="D134" i="56"/>
  <c r="D133" i="56"/>
  <c r="D132" i="56"/>
  <c r="D131" i="56"/>
  <c r="D127" i="56"/>
  <c r="D126" i="56"/>
  <c r="D125" i="56"/>
  <c r="D124" i="56"/>
  <c r="D123" i="56"/>
  <c r="D122" i="56"/>
  <c r="D121" i="56"/>
  <c r="D113" i="56"/>
  <c r="D112" i="56"/>
  <c r="D111" i="56"/>
  <c r="D110" i="56"/>
  <c r="D109" i="56"/>
  <c r="D108" i="56"/>
  <c r="D107" i="56"/>
  <c r="D106" i="56"/>
  <c r="D105" i="56"/>
  <c r="D104" i="56"/>
  <c r="D103" i="56"/>
  <c r="D102" i="56"/>
  <c r="D101" i="56"/>
  <c r="D100" i="56"/>
  <c r="D99" i="56"/>
  <c r="D95" i="56"/>
  <c r="D94" i="56"/>
  <c r="D93" i="56"/>
  <c r="D92" i="56"/>
  <c r="D91" i="56"/>
  <c r="D90" i="56"/>
  <c r="D89" i="56"/>
  <c r="D88" i="56"/>
  <c r="D87" i="56"/>
  <c r="D86" i="56"/>
  <c r="D85" i="56"/>
  <c r="D84" i="56"/>
  <c r="D83" i="56"/>
  <c r="D82" i="56"/>
  <c r="D81" i="56"/>
  <c r="D80" i="56"/>
  <c r="D72" i="56"/>
  <c r="D71" i="56"/>
  <c r="D70" i="56"/>
  <c r="D69" i="56"/>
  <c r="D65" i="56"/>
  <c r="D64" i="56"/>
  <c r="D63" i="56"/>
  <c r="D62" i="56"/>
  <c r="D61" i="56"/>
  <c r="D60" i="56"/>
  <c r="D59" i="56"/>
  <c r="D51" i="56"/>
  <c r="D50" i="56"/>
  <c r="D49" i="56"/>
  <c r="D48" i="56"/>
  <c r="D47" i="56"/>
  <c r="D46" i="56"/>
  <c r="D45" i="56"/>
  <c r="D44" i="56"/>
  <c r="D43" i="56"/>
  <c r="D42" i="56"/>
  <c r="D38" i="56"/>
  <c r="D37" i="56"/>
  <c r="D36" i="56"/>
  <c r="D35" i="56"/>
  <c r="D34" i="56"/>
  <c r="D33" i="56"/>
  <c r="D32" i="56"/>
  <c r="D31" i="56"/>
  <c r="D30" i="56"/>
  <c r="D29" i="56"/>
  <c r="D21" i="56"/>
  <c r="D20" i="56"/>
  <c r="D19" i="56"/>
  <c r="D18" i="56"/>
  <c r="D17" i="56"/>
  <c r="D13" i="56"/>
  <c r="D12" i="56"/>
  <c r="D11" i="56"/>
  <c r="D10" i="56"/>
  <c r="D9" i="56"/>
  <c r="D8" i="56"/>
  <c r="D107" i="57" l="1"/>
  <c r="D16" i="57"/>
  <c r="D43" i="57"/>
  <c r="D59" i="57"/>
  <c r="D127" i="57"/>
  <c r="D128" i="57" s="1"/>
  <c r="L115" i="31" s="1"/>
  <c r="O115" i="31" s="1"/>
  <c r="D187" i="57"/>
  <c r="D210" i="57"/>
  <c r="D211" i="57" s="1"/>
  <c r="N117" i="31" s="1"/>
  <c r="O117" i="31" s="1"/>
  <c r="D82" i="57"/>
  <c r="K114" i="31" s="1"/>
  <c r="O114" i="31" s="1"/>
  <c r="D155" i="57"/>
  <c r="M116" i="31" s="1"/>
  <c r="O116" i="31" s="1"/>
  <c r="D25" i="57"/>
  <c r="D60" i="57"/>
  <c r="J113" i="31" s="1"/>
  <c r="O113" i="31" s="1"/>
  <c r="D15" i="56"/>
  <c r="D24" i="56" s="1"/>
  <c r="D23" i="56"/>
  <c r="D74" i="56"/>
  <c r="D97" i="56"/>
  <c r="D137" i="56"/>
  <c r="D138" i="56" s="1"/>
  <c r="M134" i="31" s="1"/>
  <c r="O134" i="31" s="1"/>
  <c r="D159" i="56"/>
  <c r="D174" i="56"/>
  <c r="D175" i="56" s="1"/>
  <c r="N135" i="31" s="1"/>
  <c r="O135" i="31" s="1"/>
  <c r="D40" i="56"/>
  <c r="D53" i="56"/>
  <c r="D67" i="56"/>
  <c r="D115" i="56"/>
  <c r="D129" i="56"/>
  <c r="D116" i="56"/>
  <c r="L133" i="31" s="1"/>
  <c r="O133" i="31" s="1"/>
  <c r="D398" i="54"/>
  <c r="D397" i="54"/>
  <c r="D396" i="54"/>
  <c r="D395" i="54"/>
  <c r="D394" i="54"/>
  <c r="D393" i="54"/>
  <c r="D392" i="54"/>
  <c r="D391" i="54"/>
  <c r="D390" i="54"/>
  <c r="D389" i="54"/>
  <c r="D388" i="54"/>
  <c r="D387" i="54"/>
  <c r="D386" i="54"/>
  <c r="D385" i="54"/>
  <c r="D400" i="54" s="1"/>
  <c r="D381" i="54"/>
  <c r="D380" i="54"/>
  <c r="D379" i="54"/>
  <c r="D378" i="54"/>
  <c r="D377" i="54"/>
  <c r="D376" i="54"/>
  <c r="D375" i="54"/>
  <c r="D374" i="54"/>
  <c r="D373" i="54"/>
  <c r="D372" i="54"/>
  <c r="D371" i="54"/>
  <c r="D370" i="54"/>
  <c r="D369" i="54"/>
  <c r="D368" i="54"/>
  <c r="D367" i="54"/>
  <c r="D366" i="54"/>
  <c r="D383" i="54" s="1"/>
  <c r="D358" i="54"/>
  <c r="D357" i="54"/>
  <c r="D356" i="54"/>
  <c r="D355" i="54"/>
  <c r="D360" i="54" s="1"/>
  <c r="D354" i="54"/>
  <c r="D350" i="54"/>
  <c r="D349" i="54"/>
  <c r="D348" i="54"/>
  <c r="D347" i="54"/>
  <c r="D346" i="54"/>
  <c r="D338" i="54"/>
  <c r="D337" i="54"/>
  <c r="D336" i="54"/>
  <c r="D335" i="54"/>
  <c r="D334" i="54"/>
  <c r="D333" i="54"/>
  <c r="D332" i="54"/>
  <c r="D331" i="54"/>
  <c r="D330" i="54"/>
  <c r="D329" i="54"/>
  <c r="D328" i="54"/>
  <c r="D327" i="54"/>
  <c r="D326" i="54"/>
  <c r="D325" i="54"/>
  <c r="D324" i="54"/>
  <c r="D323" i="54"/>
  <c r="D322" i="54"/>
  <c r="D321" i="54"/>
  <c r="D320" i="54"/>
  <c r="D319" i="54"/>
  <c r="D340" i="54" s="1"/>
  <c r="D315" i="54"/>
  <c r="D314" i="54"/>
  <c r="D313" i="54"/>
  <c r="D312" i="54"/>
  <c r="D311" i="54"/>
  <c r="D310" i="54"/>
  <c r="D309" i="54"/>
  <c r="D308" i="54"/>
  <c r="D307" i="54"/>
  <c r="D306" i="54"/>
  <c r="D305" i="54"/>
  <c r="D304" i="54"/>
  <c r="D303" i="54"/>
  <c r="D302" i="54"/>
  <c r="D301" i="54"/>
  <c r="D300" i="54"/>
  <c r="D299" i="54"/>
  <c r="D298" i="54"/>
  <c r="D317" i="54" s="1"/>
  <c r="D290" i="54"/>
  <c r="D289" i="54"/>
  <c r="D288" i="54"/>
  <c r="D287" i="54"/>
  <c r="D286" i="54"/>
  <c r="D285" i="54"/>
  <c r="D292" i="54" s="1"/>
  <c r="D281" i="54"/>
  <c r="D280" i="54"/>
  <c r="D279" i="54"/>
  <c r="D278" i="54"/>
  <c r="D277" i="54"/>
  <c r="D276" i="54"/>
  <c r="D275" i="54"/>
  <c r="D274" i="54"/>
  <c r="D283" i="54" s="1"/>
  <c r="D266" i="54"/>
  <c r="D265" i="54"/>
  <c r="D264" i="54"/>
  <c r="D263" i="54"/>
  <c r="D262" i="54"/>
  <c r="D261" i="54"/>
  <c r="D260" i="54"/>
  <c r="D259" i="54"/>
  <c r="D258" i="54"/>
  <c r="D257" i="54"/>
  <c r="D256" i="54"/>
  <c r="D255" i="54"/>
  <c r="D254" i="54"/>
  <c r="D253" i="54"/>
  <c r="D252" i="54"/>
  <c r="D248" i="54"/>
  <c r="D247" i="54"/>
  <c r="D246" i="54"/>
  <c r="D245" i="54"/>
  <c r="D244" i="54"/>
  <c r="D243" i="54"/>
  <c r="D242" i="54"/>
  <c r="D241" i="54"/>
  <c r="D240" i="54"/>
  <c r="D239" i="54"/>
  <c r="D238" i="54"/>
  <c r="D237" i="54"/>
  <c r="D236" i="54"/>
  <c r="D235" i="54"/>
  <c r="D234" i="54"/>
  <c r="D233" i="54"/>
  <c r="D222" i="54"/>
  <c r="D221" i="54"/>
  <c r="D220" i="54"/>
  <c r="D219" i="54"/>
  <c r="D215" i="54"/>
  <c r="D214" i="54"/>
  <c r="D213" i="54"/>
  <c r="D212" i="54"/>
  <c r="D211" i="54"/>
  <c r="D202" i="54"/>
  <c r="D201" i="54"/>
  <c r="D200" i="54"/>
  <c r="D199" i="54"/>
  <c r="D198" i="54"/>
  <c r="D197" i="54"/>
  <c r="D196" i="54"/>
  <c r="D195" i="54"/>
  <c r="D194" i="54"/>
  <c r="D193" i="54"/>
  <c r="D192" i="54"/>
  <c r="D191" i="54"/>
  <c r="D190" i="54"/>
  <c r="D189" i="54"/>
  <c r="D188" i="54"/>
  <c r="D187" i="54"/>
  <c r="D186" i="54"/>
  <c r="D185" i="54"/>
  <c r="D205" i="54" s="1"/>
  <c r="D181" i="54"/>
  <c r="D180" i="54"/>
  <c r="D179" i="54"/>
  <c r="D178" i="54"/>
  <c r="D177" i="54"/>
  <c r="D176" i="54"/>
  <c r="D175" i="54"/>
  <c r="D174" i="54"/>
  <c r="D173" i="54"/>
  <c r="D172" i="54"/>
  <c r="D171" i="54"/>
  <c r="D170" i="54"/>
  <c r="D169" i="54"/>
  <c r="D168" i="54"/>
  <c r="D167" i="54"/>
  <c r="D166" i="54"/>
  <c r="D165" i="54"/>
  <c r="D164" i="54"/>
  <c r="D163" i="54"/>
  <c r="D162" i="54"/>
  <c r="D161" i="54"/>
  <c r="D160" i="54"/>
  <c r="D159" i="54"/>
  <c r="D158" i="54"/>
  <c r="D183" i="54" s="1"/>
  <c r="D157" i="54"/>
  <c r="D149" i="54"/>
  <c r="D148" i="54"/>
  <c r="D147" i="54"/>
  <c r="D146" i="54"/>
  <c r="D145" i="54"/>
  <c r="D144" i="54"/>
  <c r="D143" i="54"/>
  <c r="D151" i="54" s="1"/>
  <c r="D139" i="54"/>
  <c r="D138" i="54"/>
  <c r="D137" i="54"/>
  <c r="D136" i="54"/>
  <c r="D135" i="54"/>
  <c r="D134" i="54"/>
  <c r="D133" i="54"/>
  <c r="D132" i="54"/>
  <c r="D131" i="54"/>
  <c r="D123" i="54"/>
  <c r="D122" i="54"/>
  <c r="D121" i="54"/>
  <c r="D120" i="54"/>
  <c r="D119" i="54"/>
  <c r="D118" i="54"/>
  <c r="D117" i="54"/>
  <c r="D116" i="54"/>
  <c r="D115" i="54"/>
  <c r="D114" i="54"/>
  <c r="D113" i="54"/>
  <c r="D112" i="54"/>
  <c r="D111" i="54"/>
  <c r="D110" i="54"/>
  <c r="D109" i="54"/>
  <c r="D108" i="54"/>
  <c r="D104" i="54"/>
  <c r="D103" i="54"/>
  <c r="D102" i="54"/>
  <c r="D101" i="54"/>
  <c r="D100" i="54"/>
  <c r="D99" i="54"/>
  <c r="D98" i="54"/>
  <c r="D97" i="54"/>
  <c r="D96" i="54"/>
  <c r="D95" i="54"/>
  <c r="D94" i="54"/>
  <c r="D93" i="54"/>
  <c r="D92" i="54"/>
  <c r="D91" i="54"/>
  <c r="D90" i="54"/>
  <c r="D89" i="54"/>
  <c r="D88" i="54"/>
  <c r="D87" i="54"/>
  <c r="D86" i="54"/>
  <c r="D78" i="54"/>
  <c r="D77" i="54"/>
  <c r="D76" i="54"/>
  <c r="D75" i="54"/>
  <c r="D80" i="54" s="1"/>
  <c r="D74" i="54"/>
  <c r="D70" i="54"/>
  <c r="D69" i="54"/>
  <c r="D68" i="54"/>
  <c r="D67" i="54"/>
  <c r="D66" i="54"/>
  <c r="D65" i="54"/>
  <c r="D64" i="54"/>
  <c r="D56" i="54"/>
  <c r="D55" i="54"/>
  <c r="D54" i="54"/>
  <c r="D53" i="54"/>
  <c r="D52" i="54"/>
  <c r="D51" i="54"/>
  <c r="D50" i="54"/>
  <c r="D49" i="54"/>
  <c r="D48" i="54"/>
  <c r="D47" i="54"/>
  <c r="D46" i="54"/>
  <c r="D45" i="54"/>
  <c r="D58" i="54" s="1"/>
  <c r="D41" i="54"/>
  <c r="D40" i="54"/>
  <c r="D39" i="54"/>
  <c r="D38" i="54"/>
  <c r="D37" i="54"/>
  <c r="D36" i="54"/>
  <c r="D35" i="54"/>
  <c r="D34" i="54"/>
  <c r="D33" i="54"/>
  <c r="D32" i="54"/>
  <c r="D43" i="54" s="1"/>
  <c r="D31" i="54"/>
  <c r="D23" i="54"/>
  <c r="D22" i="54"/>
  <c r="D21" i="54"/>
  <c r="D20" i="54"/>
  <c r="D19" i="54"/>
  <c r="D18" i="54"/>
  <c r="D14" i="54"/>
  <c r="D13" i="54"/>
  <c r="D12" i="54"/>
  <c r="D11" i="54"/>
  <c r="D10" i="54"/>
  <c r="D9" i="54"/>
  <c r="D8" i="54"/>
  <c r="D106" i="54" l="1"/>
  <c r="D16" i="54"/>
  <c r="D26" i="54" s="1"/>
  <c r="C172" i="31" s="1"/>
  <c r="D25" i="54"/>
  <c r="D72" i="54"/>
  <c r="D81" i="54" s="1"/>
  <c r="E174" i="31" s="1"/>
  <c r="D125" i="54"/>
  <c r="D141" i="54"/>
  <c r="D217" i="54"/>
  <c r="D224" i="54"/>
  <c r="D250" i="54"/>
  <c r="D268" i="54"/>
  <c r="D352" i="54"/>
  <c r="D75" i="56"/>
  <c r="K132" i="31" s="1"/>
  <c r="O132" i="31" s="1"/>
  <c r="D213" i="57"/>
  <c r="I112" i="31"/>
  <c r="O112" i="31" s="1"/>
  <c r="D152" i="54"/>
  <c r="G176" i="31" s="1"/>
  <c r="D361" i="54"/>
  <c r="M182" i="31" s="1"/>
  <c r="I130" i="31"/>
  <c r="O130" i="31" s="1"/>
  <c r="D54" i="56"/>
  <c r="J131" i="31" s="1"/>
  <c r="O131" i="31" s="1"/>
  <c r="D59" i="54"/>
  <c r="D173" i="31" s="1"/>
  <c r="D206" i="54"/>
  <c r="H177" i="31" s="1"/>
  <c r="D293" i="54"/>
  <c r="K180" i="31" s="1"/>
  <c r="D341" i="54"/>
  <c r="L181" i="31" s="1"/>
  <c r="D401" i="54"/>
  <c r="N183" i="31" s="1"/>
  <c r="D126" i="54"/>
  <c r="F175" i="31" s="1"/>
  <c r="D225" i="54"/>
  <c r="I178" i="31" s="1"/>
  <c r="D269" i="54"/>
  <c r="J179" i="31" s="1"/>
  <c r="E203" i="53"/>
  <c r="E198" i="53"/>
  <c r="E189" i="53"/>
  <c r="E181" i="53"/>
  <c r="E170" i="53"/>
  <c r="E163" i="53"/>
  <c r="E151" i="53"/>
  <c r="E142" i="53"/>
  <c r="E130" i="53"/>
  <c r="E125" i="53"/>
  <c r="E117" i="53"/>
  <c r="E112" i="53"/>
  <c r="E103" i="53"/>
  <c r="E97" i="53"/>
  <c r="E83" i="53"/>
  <c r="E78" i="53"/>
  <c r="E69" i="53"/>
  <c r="E64" i="53"/>
  <c r="E55" i="53"/>
  <c r="E50" i="53"/>
  <c r="E40" i="53"/>
  <c r="E35" i="53"/>
  <c r="E22" i="53"/>
  <c r="E14" i="53"/>
  <c r="D177" i="56" l="1"/>
  <c r="D404" i="54"/>
  <c r="E23" i="53"/>
  <c r="C202" i="31" s="1"/>
  <c r="O202" i="31" s="1"/>
  <c r="E41" i="53"/>
  <c r="D203" i="31" s="1"/>
  <c r="O203" i="31" s="1"/>
  <c r="E56" i="53"/>
  <c r="E204" i="31" s="1"/>
  <c r="O204" i="31" s="1"/>
  <c r="E70" i="53"/>
  <c r="F205" i="31" s="1"/>
  <c r="O205" i="31" s="1"/>
  <c r="E84" i="53"/>
  <c r="G206" i="31" s="1"/>
  <c r="O206" i="31" s="1"/>
  <c r="E104" i="53"/>
  <c r="H207" i="31" s="1"/>
  <c r="O207" i="31" s="1"/>
  <c r="E118" i="53"/>
  <c r="I208" i="31" s="1"/>
  <c r="O208" i="31" s="1"/>
  <c r="E131" i="53"/>
  <c r="J209" i="31" s="1"/>
  <c r="O209" i="31" s="1"/>
  <c r="E152" i="53"/>
  <c r="K210" i="31" s="1"/>
  <c r="O210" i="31" s="1"/>
  <c r="E171" i="53"/>
  <c r="L211" i="31" s="1"/>
  <c r="O211" i="31" s="1"/>
  <c r="E190" i="53"/>
  <c r="M212" i="31" s="1"/>
  <c r="O212" i="31" s="1"/>
  <c r="E204" i="53"/>
  <c r="N213" i="31" s="1"/>
  <c r="O213" i="31" s="1"/>
  <c r="D359" i="51"/>
  <c r="D360" i="51"/>
  <c r="D361" i="51"/>
  <c r="D362" i="51"/>
  <c r="D363" i="51"/>
  <c r="D364" i="51"/>
  <c r="D365" i="51"/>
  <c r="D366" i="51"/>
  <c r="D367" i="51"/>
  <c r="D368" i="51"/>
  <c r="D369" i="51"/>
  <c r="D370" i="51"/>
  <c r="D371" i="51"/>
  <c r="D372" i="51"/>
  <c r="D373" i="51"/>
  <c r="D341" i="51"/>
  <c r="D342" i="51"/>
  <c r="D343" i="51"/>
  <c r="D344" i="51"/>
  <c r="D345" i="51"/>
  <c r="D346" i="51"/>
  <c r="D347" i="51"/>
  <c r="D348" i="51"/>
  <c r="D349" i="51"/>
  <c r="D350" i="51"/>
  <c r="D351" i="51"/>
  <c r="D352" i="51"/>
  <c r="D353" i="51"/>
  <c r="D354" i="51"/>
  <c r="D329" i="51"/>
  <c r="D330" i="51"/>
  <c r="D331" i="51"/>
  <c r="D332" i="51"/>
  <c r="D321" i="51"/>
  <c r="D322" i="51"/>
  <c r="D323" i="51"/>
  <c r="D324" i="51"/>
  <c r="D297" i="51"/>
  <c r="D298" i="51"/>
  <c r="D299" i="51"/>
  <c r="D300" i="51"/>
  <c r="D301" i="51"/>
  <c r="D302" i="51"/>
  <c r="D303" i="51"/>
  <c r="D304" i="51"/>
  <c r="D305" i="51"/>
  <c r="D306" i="51"/>
  <c r="D307" i="51"/>
  <c r="D308" i="51"/>
  <c r="D309" i="51"/>
  <c r="D310" i="51"/>
  <c r="D311" i="51"/>
  <c r="D312" i="51"/>
  <c r="D277" i="51"/>
  <c r="D278" i="51"/>
  <c r="D279" i="51"/>
  <c r="D280" i="51"/>
  <c r="D281" i="51"/>
  <c r="D282" i="51"/>
  <c r="D283" i="51"/>
  <c r="D284" i="51"/>
  <c r="D285" i="51"/>
  <c r="D286" i="51"/>
  <c r="D287" i="51"/>
  <c r="D288" i="51"/>
  <c r="D289" i="51"/>
  <c r="D290" i="51"/>
  <c r="D291" i="51"/>
  <c r="D292" i="51"/>
  <c r="D265" i="51"/>
  <c r="D266" i="51"/>
  <c r="D267" i="51"/>
  <c r="D268" i="51"/>
  <c r="D254" i="51"/>
  <c r="D255" i="51"/>
  <c r="D256" i="51"/>
  <c r="D257" i="51"/>
  <c r="D258" i="51"/>
  <c r="D259" i="51"/>
  <c r="D260" i="51"/>
  <c r="D233" i="51"/>
  <c r="D234" i="51"/>
  <c r="D235" i="51"/>
  <c r="D236" i="51"/>
  <c r="D237" i="51"/>
  <c r="D238" i="51"/>
  <c r="D239" i="51"/>
  <c r="D240" i="51"/>
  <c r="D241" i="51"/>
  <c r="D242" i="51"/>
  <c r="D243" i="51"/>
  <c r="D244" i="51"/>
  <c r="D245" i="51"/>
  <c r="D215" i="51"/>
  <c r="D216" i="51"/>
  <c r="D217" i="51"/>
  <c r="D218" i="51"/>
  <c r="D219" i="51"/>
  <c r="D220" i="51"/>
  <c r="D221" i="51"/>
  <c r="D222" i="51"/>
  <c r="D223" i="51"/>
  <c r="D224" i="51"/>
  <c r="D225" i="51"/>
  <c r="D226" i="51"/>
  <c r="D227" i="51"/>
  <c r="D228" i="51"/>
  <c r="D203" i="51"/>
  <c r="D204" i="51"/>
  <c r="D205" i="51"/>
  <c r="D195" i="51"/>
  <c r="D196" i="51"/>
  <c r="D197" i="51"/>
  <c r="D198" i="51"/>
  <c r="D186" i="51"/>
  <c r="D176" i="51"/>
  <c r="D177" i="51"/>
  <c r="D178" i="51"/>
  <c r="D179" i="51"/>
  <c r="D180" i="51"/>
  <c r="D181" i="51"/>
  <c r="D182" i="51"/>
  <c r="D183" i="51"/>
  <c r="D184" i="51"/>
  <c r="D185" i="51"/>
  <c r="D157" i="51"/>
  <c r="D158" i="51"/>
  <c r="D159" i="51"/>
  <c r="D160" i="51"/>
  <c r="D161" i="51"/>
  <c r="D162" i="51"/>
  <c r="D163" i="51"/>
  <c r="D164" i="51"/>
  <c r="D165" i="51"/>
  <c r="D166" i="51"/>
  <c r="D167" i="51"/>
  <c r="D168" i="51"/>
  <c r="D169" i="51"/>
  <c r="D170" i="51"/>
  <c r="D171" i="51"/>
  <c r="D139" i="51"/>
  <c r="D140" i="51"/>
  <c r="D141" i="51"/>
  <c r="D142" i="51"/>
  <c r="D143" i="51"/>
  <c r="D144" i="51"/>
  <c r="D145" i="51"/>
  <c r="D146" i="51"/>
  <c r="D147" i="51"/>
  <c r="D148" i="51"/>
  <c r="D122" i="51"/>
  <c r="D123" i="51"/>
  <c r="D124" i="51"/>
  <c r="D125" i="51"/>
  <c r="D126" i="51"/>
  <c r="D127" i="51"/>
  <c r="D128" i="51"/>
  <c r="D129" i="51"/>
  <c r="D130" i="51"/>
  <c r="D131" i="51"/>
  <c r="D132" i="51"/>
  <c r="D133" i="51"/>
  <c r="D134" i="51"/>
  <c r="D99" i="51"/>
  <c r="D100" i="51"/>
  <c r="D101" i="51"/>
  <c r="D102" i="51"/>
  <c r="D103" i="51"/>
  <c r="D104" i="51"/>
  <c r="D105" i="51"/>
  <c r="D106" i="51"/>
  <c r="D107" i="51"/>
  <c r="D108" i="51"/>
  <c r="D109" i="51"/>
  <c r="D110" i="51"/>
  <c r="D111" i="51"/>
  <c r="D112" i="51"/>
  <c r="D113" i="51"/>
  <c r="D81" i="51"/>
  <c r="D82" i="51"/>
  <c r="D83" i="51"/>
  <c r="D84" i="51"/>
  <c r="D85" i="51"/>
  <c r="D86" i="51"/>
  <c r="D87" i="51"/>
  <c r="D88" i="51"/>
  <c r="D89" i="51"/>
  <c r="D90" i="51"/>
  <c r="D91" i="51"/>
  <c r="D92" i="51"/>
  <c r="D93" i="51"/>
  <c r="D94" i="51"/>
  <c r="D60" i="51"/>
  <c r="D61" i="51"/>
  <c r="D62" i="51"/>
  <c r="D63" i="51"/>
  <c r="D64" i="51"/>
  <c r="D65" i="51"/>
  <c r="D43" i="51"/>
  <c r="D44" i="51"/>
  <c r="D45" i="51"/>
  <c r="D46" i="51"/>
  <c r="D47" i="51"/>
  <c r="D48" i="51"/>
  <c r="D49" i="51"/>
  <c r="D50" i="51"/>
  <c r="D51" i="51"/>
  <c r="D30" i="51"/>
  <c r="D31" i="51"/>
  <c r="D32" i="51"/>
  <c r="D33" i="51"/>
  <c r="D34" i="51"/>
  <c r="D35" i="51"/>
  <c r="D36" i="51"/>
  <c r="D37" i="51"/>
  <c r="D38" i="51"/>
  <c r="D18" i="51"/>
  <c r="D19" i="51"/>
  <c r="D20" i="51"/>
  <c r="D21" i="51"/>
  <c r="D9" i="51"/>
  <c r="D10" i="51"/>
  <c r="D11" i="51"/>
  <c r="D12" i="51"/>
  <c r="D13" i="51"/>
  <c r="D337" i="50"/>
  <c r="D338" i="50"/>
  <c r="D339" i="50"/>
  <c r="D340" i="50"/>
  <c r="D341" i="50"/>
  <c r="D342" i="50"/>
  <c r="D343" i="50"/>
  <c r="D344" i="50"/>
  <c r="D345" i="50"/>
  <c r="D346" i="50"/>
  <c r="D347" i="50"/>
  <c r="D348" i="50"/>
  <c r="D349" i="50"/>
  <c r="D350" i="50"/>
  <c r="D320" i="50"/>
  <c r="D321" i="50"/>
  <c r="D322" i="50"/>
  <c r="D323" i="50"/>
  <c r="D324" i="50"/>
  <c r="D325" i="50"/>
  <c r="D326" i="50"/>
  <c r="D327" i="50"/>
  <c r="D328" i="50"/>
  <c r="D329" i="50"/>
  <c r="D330" i="50"/>
  <c r="D331" i="50"/>
  <c r="D332" i="50"/>
  <c r="D309" i="50"/>
  <c r="D310" i="50"/>
  <c r="D311" i="50"/>
  <c r="D302" i="50"/>
  <c r="D303" i="50"/>
  <c r="D304" i="50"/>
  <c r="D279" i="50"/>
  <c r="D280" i="50"/>
  <c r="D281" i="50"/>
  <c r="D282" i="50"/>
  <c r="D283" i="50"/>
  <c r="D284" i="50"/>
  <c r="D285" i="50"/>
  <c r="D286" i="50"/>
  <c r="D287" i="50"/>
  <c r="D288" i="50"/>
  <c r="D289" i="50"/>
  <c r="D290" i="50"/>
  <c r="D291" i="50"/>
  <c r="D292" i="50"/>
  <c r="D293" i="50"/>
  <c r="D260" i="50"/>
  <c r="D261" i="50"/>
  <c r="D262" i="50"/>
  <c r="D263" i="50"/>
  <c r="D264" i="50"/>
  <c r="D265" i="50"/>
  <c r="D266" i="50"/>
  <c r="D267" i="50"/>
  <c r="D268" i="50"/>
  <c r="D269" i="50"/>
  <c r="D270" i="50"/>
  <c r="D271" i="50"/>
  <c r="D272" i="50"/>
  <c r="D273" i="50"/>
  <c r="D274" i="50"/>
  <c r="D249" i="50"/>
  <c r="D250" i="50"/>
  <c r="D251" i="50"/>
  <c r="D239" i="50"/>
  <c r="D240" i="50"/>
  <c r="D241" i="50"/>
  <c r="D242" i="50"/>
  <c r="D243" i="50"/>
  <c r="D244" i="50"/>
  <c r="D219" i="50"/>
  <c r="D220" i="50"/>
  <c r="D221" i="50"/>
  <c r="D222" i="50"/>
  <c r="D223" i="50"/>
  <c r="D224" i="50"/>
  <c r="D225" i="50"/>
  <c r="D226" i="50"/>
  <c r="D227" i="50"/>
  <c r="D228" i="50"/>
  <c r="D229" i="50"/>
  <c r="D230" i="50"/>
  <c r="D202" i="50"/>
  <c r="D203" i="50"/>
  <c r="D204" i="50"/>
  <c r="D205" i="50"/>
  <c r="D206" i="50"/>
  <c r="D207" i="50"/>
  <c r="D208" i="50"/>
  <c r="D209" i="50"/>
  <c r="D210" i="50"/>
  <c r="D211" i="50"/>
  <c r="D212" i="50"/>
  <c r="D213" i="50"/>
  <c r="D214" i="50"/>
  <c r="D191" i="50"/>
  <c r="D192" i="50"/>
  <c r="D184" i="50"/>
  <c r="D185" i="50"/>
  <c r="D186" i="50"/>
  <c r="D166" i="50"/>
  <c r="D167" i="50"/>
  <c r="D168" i="50"/>
  <c r="D169" i="50"/>
  <c r="D170" i="50"/>
  <c r="D171" i="50"/>
  <c r="D172" i="50"/>
  <c r="D173" i="50"/>
  <c r="D174" i="50"/>
  <c r="D175" i="50"/>
  <c r="D148" i="50"/>
  <c r="D149" i="50"/>
  <c r="D150" i="50"/>
  <c r="D151" i="50"/>
  <c r="D152" i="50"/>
  <c r="D153" i="50"/>
  <c r="D154" i="50"/>
  <c r="D155" i="50"/>
  <c r="D156" i="50"/>
  <c r="D157" i="50"/>
  <c r="D158" i="50"/>
  <c r="D159" i="50"/>
  <c r="D160" i="50"/>
  <c r="D161" i="50"/>
  <c r="D131" i="50"/>
  <c r="D132" i="50"/>
  <c r="D133" i="50"/>
  <c r="D134" i="50"/>
  <c r="D135" i="50"/>
  <c r="D136" i="50"/>
  <c r="D137" i="50"/>
  <c r="D138" i="50"/>
  <c r="D139" i="50"/>
  <c r="D114" i="50"/>
  <c r="D115" i="50"/>
  <c r="D116" i="50"/>
  <c r="D117" i="50"/>
  <c r="D118" i="50"/>
  <c r="D119" i="50"/>
  <c r="D120" i="50"/>
  <c r="D121" i="50"/>
  <c r="D122" i="50"/>
  <c r="D123" i="50"/>
  <c r="D124" i="50"/>
  <c r="D125" i="50"/>
  <c r="D126" i="50"/>
  <c r="D92" i="50"/>
  <c r="D93" i="50"/>
  <c r="D94" i="50"/>
  <c r="D95" i="50"/>
  <c r="D96" i="50"/>
  <c r="D97" i="50"/>
  <c r="D98" i="50"/>
  <c r="D99" i="50"/>
  <c r="D100" i="50"/>
  <c r="D101" i="50"/>
  <c r="D102" i="50"/>
  <c r="D103" i="50"/>
  <c r="D104" i="50"/>
  <c r="D105" i="50"/>
  <c r="D75" i="50"/>
  <c r="D76" i="50"/>
  <c r="D77" i="50"/>
  <c r="D78" i="50"/>
  <c r="D79" i="50"/>
  <c r="D80" i="50"/>
  <c r="D81" i="50"/>
  <c r="D82" i="50"/>
  <c r="D83" i="50"/>
  <c r="D84" i="50"/>
  <c r="D85" i="50"/>
  <c r="D86" i="50"/>
  <c r="D87" i="50"/>
  <c r="D65" i="50"/>
  <c r="D66" i="50"/>
  <c r="D56" i="50"/>
  <c r="D57" i="50"/>
  <c r="D58" i="50"/>
  <c r="D59" i="50"/>
  <c r="D60" i="50"/>
  <c r="D40" i="50"/>
  <c r="D41" i="50"/>
  <c r="D42" i="50"/>
  <c r="D43" i="50"/>
  <c r="D44" i="50"/>
  <c r="D45" i="50"/>
  <c r="D46" i="50"/>
  <c r="D47" i="50"/>
  <c r="D28" i="50"/>
  <c r="D29" i="50"/>
  <c r="D30" i="50"/>
  <c r="D31" i="50"/>
  <c r="D32" i="50"/>
  <c r="D33" i="50"/>
  <c r="D34" i="50"/>
  <c r="D35" i="50"/>
  <c r="D17" i="50"/>
  <c r="D18" i="50"/>
  <c r="D19" i="50"/>
  <c r="D9" i="50"/>
  <c r="D10" i="50"/>
  <c r="D11" i="50"/>
  <c r="D12" i="50"/>
  <c r="D161" i="49"/>
  <c r="D162" i="49"/>
  <c r="D163" i="49"/>
  <c r="D164" i="49"/>
  <c r="D165" i="49"/>
  <c r="D166" i="49"/>
  <c r="D167" i="49"/>
  <c r="D168" i="49"/>
  <c r="D169" i="49"/>
  <c r="D170" i="49"/>
  <c r="D171" i="49"/>
  <c r="D132" i="49"/>
  <c r="D133" i="49"/>
  <c r="D134" i="49"/>
  <c r="D135" i="49"/>
  <c r="D136" i="49"/>
  <c r="D121" i="49"/>
  <c r="D122" i="49"/>
  <c r="D123" i="49"/>
  <c r="D124" i="49"/>
  <c r="D125" i="49"/>
  <c r="D126" i="49"/>
  <c r="D127" i="49"/>
  <c r="D99" i="49"/>
  <c r="D100" i="49"/>
  <c r="D101" i="49"/>
  <c r="D102" i="49"/>
  <c r="D103" i="49"/>
  <c r="D104" i="49"/>
  <c r="D105" i="49"/>
  <c r="D106" i="49"/>
  <c r="D107" i="49"/>
  <c r="D108" i="49"/>
  <c r="D109" i="49"/>
  <c r="D110" i="49"/>
  <c r="D111" i="49"/>
  <c r="D112" i="49"/>
  <c r="D81" i="49"/>
  <c r="D82" i="49"/>
  <c r="D83" i="49"/>
  <c r="D84" i="49"/>
  <c r="D85" i="49"/>
  <c r="D86" i="49"/>
  <c r="D87" i="49"/>
  <c r="D88" i="49"/>
  <c r="D89" i="49"/>
  <c r="D90" i="49"/>
  <c r="D91" i="49"/>
  <c r="D92" i="49"/>
  <c r="D93" i="49"/>
  <c r="D94" i="49"/>
  <c r="D70" i="49"/>
  <c r="D71" i="49"/>
  <c r="D72" i="49"/>
  <c r="D60" i="49"/>
  <c r="D61" i="49"/>
  <c r="D62" i="49"/>
  <c r="D63" i="49"/>
  <c r="D64" i="49"/>
  <c r="D65" i="49"/>
  <c r="D43" i="49"/>
  <c r="D44" i="49"/>
  <c r="D45" i="49"/>
  <c r="D46" i="49"/>
  <c r="D47" i="49"/>
  <c r="D48" i="49"/>
  <c r="D49" i="49"/>
  <c r="D50" i="49"/>
  <c r="D51" i="49"/>
  <c r="D30" i="49"/>
  <c r="D31" i="49"/>
  <c r="D32" i="49"/>
  <c r="D33" i="49"/>
  <c r="D34" i="49"/>
  <c r="D35" i="49"/>
  <c r="D36" i="49"/>
  <c r="D37" i="49"/>
  <c r="D38" i="49"/>
  <c r="D18" i="49"/>
  <c r="D19" i="49"/>
  <c r="D20" i="49"/>
  <c r="D21" i="49"/>
  <c r="D9" i="49"/>
  <c r="D10" i="49"/>
  <c r="D11" i="49"/>
  <c r="D12" i="49"/>
  <c r="D13" i="49"/>
  <c r="D386" i="46"/>
  <c r="D387" i="46"/>
  <c r="D388" i="46"/>
  <c r="D389" i="46"/>
  <c r="D390" i="46"/>
  <c r="D391" i="46"/>
  <c r="D392" i="46"/>
  <c r="D393" i="46"/>
  <c r="D394" i="46"/>
  <c r="D395" i="46"/>
  <c r="D396" i="46"/>
  <c r="D397" i="46"/>
  <c r="D398" i="46"/>
  <c r="D367" i="46"/>
  <c r="D368" i="46"/>
  <c r="D369" i="46"/>
  <c r="D370" i="46"/>
  <c r="D371" i="46"/>
  <c r="D372" i="46"/>
  <c r="D373" i="46"/>
  <c r="D374" i="46"/>
  <c r="D375" i="46"/>
  <c r="D376" i="46"/>
  <c r="D377" i="46"/>
  <c r="D378" i="46"/>
  <c r="D379" i="46"/>
  <c r="D380" i="46"/>
  <c r="D381" i="46"/>
  <c r="D355" i="46"/>
  <c r="D356" i="46"/>
  <c r="D357" i="46"/>
  <c r="D358" i="46"/>
  <c r="D347" i="46"/>
  <c r="D348" i="46"/>
  <c r="D349" i="46"/>
  <c r="D350" i="46"/>
  <c r="D320" i="46"/>
  <c r="D321" i="46"/>
  <c r="D322" i="46"/>
  <c r="D323" i="46"/>
  <c r="D324" i="46"/>
  <c r="D325" i="46"/>
  <c r="D326" i="46"/>
  <c r="D327" i="46"/>
  <c r="D328" i="46"/>
  <c r="D329" i="46"/>
  <c r="D330" i="46"/>
  <c r="D331" i="46"/>
  <c r="D332" i="46"/>
  <c r="D333" i="46"/>
  <c r="D334" i="46"/>
  <c r="D335" i="46"/>
  <c r="D336" i="46"/>
  <c r="D337" i="46"/>
  <c r="D338" i="46"/>
  <c r="D299" i="46"/>
  <c r="D300" i="46"/>
  <c r="D301" i="46"/>
  <c r="D302" i="46"/>
  <c r="D303" i="46"/>
  <c r="D304" i="46"/>
  <c r="D305" i="46"/>
  <c r="D306" i="46"/>
  <c r="D307" i="46"/>
  <c r="D308" i="46"/>
  <c r="D309" i="46"/>
  <c r="D310" i="46"/>
  <c r="D311" i="46"/>
  <c r="D312" i="46"/>
  <c r="D313" i="46"/>
  <c r="D314" i="46"/>
  <c r="D315" i="46"/>
  <c r="D286" i="46"/>
  <c r="D287" i="46"/>
  <c r="D288" i="46"/>
  <c r="D289" i="46"/>
  <c r="D290" i="46"/>
  <c r="D275" i="46"/>
  <c r="D276" i="46"/>
  <c r="D277" i="46"/>
  <c r="D278" i="46"/>
  <c r="D279" i="46"/>
  <c r="D280" i="46"/>
  <c r="D281" i="46"/>
  <c r="D253" i="46"/>
  <c r="D254" i="46"/>
  <c r="D255" i="46"/>
  <c r="D256" i="46"/>
  <c r="D257" i="46"/>
  <c r="D258" i="46"/>
  <c r="D259" i="46"/>
  <c r="D260" i="46"/>
  <c r="D261" i="46"/>
  <c r="D262" i="46"/>
  <c r="D263" i="46"/>
  <c r="D264" i="46"/>
  <c r="D265" i="46"/>
  <c r="D266" i="46"/>
  <c r="D234" i="46"/>
  <c r="D235" i="46"/>
  <c r="D236" i="46"/>
  <c r="D237" i="46"/>
  <c r="D238" i="46"/>
  <c r="D239" i="46"/>
  <c r="D240" i="46"/>
  <c r="D241" i="46"/>
  <c r="D242" i="46"/>
  <c r="D243" i="46"/>
  <c r="D244" i="46"/>
  <c r="D245" i="46"/>
  <c r="D246" i="46"/>
  <c r="D247" i="46"/>
  <c r="D248" i="46"/>
  <c r="D220" i="46"/>
  <c r="D221" i="46"/>
  <c r="D222" i="46"/>
  <c r="D186" i="46"/>
  <c r="D187" i="46"/>
  <c r="D188" i="46"/>
  <c r="D189" i="46"/>
  <c r="D190" i="46"/>
  <c r="D191" i="46"/>
  <c r="D192" i="46"/>
  <c r="D193" i="46"/>
  <c r="D194" i="46"/>
  <c r="D195" i="46"/>
  <c r="D196" i="46"/>
  <c r="D197" i="46"/>
  <c r="D198" i="46"/>
  <c r="D199" i="46"/>
  <c r="D200" i="46"/>
  <c r="D201" i="46"/>
  <c r="D202" i="46"/>
  <c r="D158" i="46"/>
  <c r="D159" i="46"/>
  <c r="D160" i="46"/>
  <c r="D161" i="46"/>
  <c r="D162" i="46"/>
  <c r="D163" i="46"/>
  <c r="D164" i="46"/>
  <c r="D165" i="46"/>
  <c r="D166" i="46"/>
  <c r="D167" i="46"/>
  <c r="D168" i="46"/>
  <c r="D169" i="46"/>
  <c r="D170" i="46"/>
  <c r="D171" i="46"/>
  <c r="D172" i="46"/>
  <c r="D173" i="46"/>
  <c r="D174" i="46"/>
  <c r="D175" i="46"/>
  <c r="D176" i="46"/>
  <c r="D177" i="46"/>
  <c r="D178" i="46"/>
  <c r="D179" i="46"/>
  <c r="D180" i="46"/>
  <c r="D181" i="46"/>
  <c r="D144" i="46"/>
  <c r="D145" i="46"/>
  <c r="D146" i="46"/>
  <c r="D147" i="46"/>
  <c r="D148" i="46"/>
  <c r="D149" i="46"/>
  <c r="D132" i="46"/>
  <c r="D133" i="46"/>
  <c r="D134" i="46"/>
  <c r="D135" i="46"/>
  <c r="D136" i="46"/>
  <c r="D137" i="46"/>
  <c r="D138" i="46"/>
  <c r="D139" i="46"/>
  <c r="D109" i="46"/>
  <c r="D110" i="46"/>
  <c r="D111" i="46"/>
  <c r="D112" i="46"/>
  <c r="D113" i="46"/>
  <c r="D114" i="46"/>
  <c r="D115" i="46"/>
  <c r="D116" i="46"/>
  <c r="D117" i="46"/>
  <c r="D118" i="46"/>
  <c r="D119" i="46"/>
  <c r="D120" i="46"/>
  <c r="D121" i="46"/>
  <c r="D122" i="46"/>
  <c r="D123" i="46"/>
  <c r="D87" i="46"/>
  <c r="D88" i="46"/>
  <c r="D89" i="46"/>
  <c r="D90" i="46"/>
  <c r="D91" i="46"/>
  <c r="D92" i="46"/>
  <c r="D93" i="46"/>
  <c r="D94" i="46"/>
  <c r="D95" i="46"/>
  <c r="D96" i="46"/>
  <c r="D97" i="46"/>
  <c r="D98" i="46"/>
  <c r="D99" i="46"/>
  <c r="D100" i="46"/>
  <c r="D101" i="46"/>
  <c r="D102" i="46"/>
  <c r="D103" i="46"/>
  <c r="D104" i="46"/>
  <c r="D65" i="46"/>
  <c r="D66" i="46"/>
  <c r="D67" i="46"/>
  <c r="D68" i="46"/>
  <c r="D69" i="46"/>
  <c r="D70" i="46"/>
  <c r="D46" i="46"/>
  <c r="D47" i="46"/>
  <c r="D48" i="46"/>
  <c r="D49" i="46"/>
  <c r="D50" i="46"/>
  <c r="D51" i="46"/>
  <c r="D52" i="46"/>
  <c r="D53" i="46"/>
  <c r="D54" i="46"/>
  <c r="D55" i="46"/>
  <c r="D56" i="46"/>
  <c r="D32" i="46"/>
  <c r="D33" i="46"/>
  <c r="D34" i="46"/>
  <c r="D35" i="46"/>
  <c r="D36" i="46"/>
  <c r="D37" i="46"/>
  <c r="D38" i="46"/>
  <c r="D39" i="46"/>
  <c r="D40" i="46"/>
  <c r="D41" i="46"/>
  <c r="D19" i="46"/>
  <c r="D20" i="46"/>
  <c r="D21" i="46"/>
  <c r="D22" i="46"/>
  <c r="D23" i="46"/>
  <c r="D9" i="46"/>
  <c r="D10" i="46"/>
  <c r="D11" i="46"/>
  <c r="D12" i="46"/>
  <c r="D13" i="46"/>
  <c r="D14" i="46"/>
  <c r="D342" i="48"/>
  <c r="D343" i="48"/>
  <c r="D344" i="48"/>
  <c r="D345" i="48"/>
  <c r="D346" i="48"/>
  <c r="D347" i="48"/>
  <c r="D348" i="48"/>
  <c r="D349" i="48"/>
  <c r="D350" i="48"/>
  <c r="D351" i="48"/>
  <c r="D352" i="48"/>
  <c r="D353" i="48"/>
  <c r="D354" i="48"/>
  <c r="D355" i="48"/>
  <c r="D323" i="48"/>
  <c r="D324" i="48"/>
  <c r="D325" i="48"/>
  <c r="D326" i="48"/>
  <c r="D327" i="48"/>
  <c r="D328" i="48"/>
  <c r="D329" i="48"/>
  <c r="D330" i="48"/>
  <c r="D331" i="48"/>
  <c r="D332" i="48"/>
  <c r="D333" i="48"/>
  <c r="D334" i="48"/>
  <c r="D335" i="48"/>
  <c r="D336" i="48"/>
  <c r="D337" i="48"/>
  <c r="D311" i="48"/>
  <c r="D312" i="48"/>
  <c r="D313" i="48"/>
  <c r="D314" i="48"/>
  <c r="D281" i="48"/>
  <c r="D282" i="48"/>
  <c r="D283" i="48"/>
  <c r="D284" i="48"/>
  <c r="D285" i="48"/>
  <c r="D286" i="48"/>
  <c r="D287" i="48"/>
  <c r="D288" i="48"/>
  <c r="D289" i="48"/>
  <c r="D290" i="48"/>
  <c r="D291" i="48"/>
  <c r="D292" i="48"/>
  <c r="D293" i="48"/>
  <c r="D294" i="48"/>
  <c r="D263" i="48"/>
  <c r="D264" i="48"/>
  <c r="D265" i="48"/>
  <c r="D266" i="48"/>
  <c r="D267" i="48"/>
  <c r="D268" i="48"/>
  <c r="D269" i="48"/>
  <c r="D270" i="48"/>
  <c r="D271" i="48"/>
  <c r="D272" i="48"/>
  <c r="D273" i="48"/>
  <c r="D274" i="48"/>
  <c r="D275" i="48"/>
  <c r="D276" i="48"/>
  <c r="D253" i="48"/>
  <c r="D254" i="48"/>
  <c r="D222" i="48"/>
  <c r="D223" i="48"/>
  <c r="D224" i="48"/>
  <c r="D225" i="48"/>
  <c r="D226" i="48"/>
  <c r="D227" i="48"/>
  <c r="D228" i="48"/>
  <c r="D229" i="48"/>
  <c r="D230" i="48"/>
  <c r="D231" i="48"/>
  <c r="D232" i="48"/>
  <c r="D233" i="48"/>
  <c r="D234" i="48"/>
  <c r="D235" i="48"/>
  <c r="D236" i="48"/>
  <c r="D203" i="48"/>
  <c r="D204" i="48"/>
  <c r="D205" i="48"/>
  <c r="D206" i="48"/>
  <c r="D207" i="48"/>
  <c r="D208" i="48"/>
  <c r="D209" i="48"/>
  <c r="D210" i="48"/>
  <c r="D211" i="48"/>
  <c r="D212" i="48"/>
  <c r="D213" i="48"/>
  <c r="D214" i="48"/>
  <c r="D215" i="48"/>
  <c r="D216" i="48"/>
  <c r="D217" i="48"/>
  <c r="D189" i="48"/>
  <c r="D190" i="48"/>
  <c r="D191" i="48"/>
  <c r="D181" i="48"/>
  <c r="D182" i="48"/>
  <c r="D183" i="48"/>
  <c r="D184" i="48"/>
  <c r="D162" i="48"/>
  <c r="D163" i="48"/>
  <c r="D164" i="48"/>
  <c r="D165" i="48"/>
  <c r="D166" i="48"/>
  <c r="D167" i="48"/>
  <c r="D168" i="48"/>
  <c r="D169" i="48"/>
  <c r="D170" i="48"/>
  <c r="D171" i="48"/>
  <c r="D172" i="48"/>
  <c r="D157" i="48"/>
  <c r="D144" i="48"/>
  <c r="D145" i="48"/>
  <c r="D146" i="48"/>
  <c r="D147" i="48"/>
  <c r="D148" i="48"/>
  <c r="D149" i="48"/>
  <c r="D150" i="48"/>
  <c r="D151" i="48"/>
  <c r="D152" i="48"/>
  <c r="D153" i="48"/>
  <c r="D154" i="48"/>
  <c r="D155" i="48"/>
  <c r="D156" i="48"/>
  <c r="D132" i="48"/>
  <c r="D133" i="48"/>
  <c r="D134" i="48"/>
  <c r="D135" i="48"/>
  <c r="D122" i="48"/>
  <c r="D123" i="48"/>
  <c r="D124" i="48"/>
  <c r="D125" i="48"/>
  <c r="D126" i="48"/>
  <c r="D127" i="48"/>
  <c r="D100" i="48"/>
  <c r="D101" i="48"/>
  <c r="D102" i="48"/>
  <c r="D103" i="48"/>
  <c r="D104" i="48"/>
  <c r="D105" i="48"/>
  <c r="D106" i="48"/>
  <c r="D107" i="48"/>
  <c r="D108" i="48"/>
  <c r="D109" i="48"/>
  <c r="D110" i="48"/>
  <c r="D111" i="48"/>
  <c r="D112" i="48"/>
  <c r="D113" i="48"/>
  <c r="D81" i="48"/>
  <c r="D82" i="48"/>
  <c r="D83" i="48"/>
  <c r="D84" i="48"/>
  <c r="D85" i="48"/>
  <c r="D86" i="48"/>
  <c r="D87" i="48"/>
  <c r="D88" i="48"/>
  <c r="D89" i="48"/>
  <c r="D90" i="48"/>
  <c r="D91" i="48"/>
  <c r="D92" i="48"/>
  <c r="D93" i="48"/>
  <c r="D94" i="48"/>
  <c r="D95" i="48"/>
  <c r="D70" i="48"/>
  <c r="D71" i="48"/>
  <c r="D72" i="48"/>
  <c r="D60" i="48"/>
  <c r="D61" i="48"/>
  <c r="D62" i="48"/>
  <c r="D63" i="48"/>
  <c r="D64" i="48"/>
  <c r="D65" i="48"/>
  <c r="D43" i="48"/>
  <c r="D44" i="48"/>
  <c r="D45" i="48"/>
  <c r="D46" i="48"/>
  <c r="D47" i="48"/>
  <c r="D48" i="48"/>
  <c r="D49" i="48"/>
  <c r="D50" i="48"/>
  <c r="D51" i="48"/>
  <c r="D30" i="48"/>
  <c r="D31" i="48"/>
  <c r="D32" i="48"/>
  <c r="D33" i="48"/>
  <c r="D34" i="48"/>
  <c r="D35" i="48"/>
  <c r="D36" i="48"/>
  <c r="D37" i="48"/>
  <c r="D38" i="48"/>
  <c r="D18" i="48"/>
  <c r="D19" i="48"/>
  <c r="D20" i="48"/>
  <c r="D21" i="48"/>
  <c r="D9" i="48"/>
  <c r="D10" i="48"/>
  <c r="D11" i="48"/>
  <c r="D12" i="48"/>
  <c r="D13" i="48"/>
  <c r="E206" i="53" l="1"/>
  <c r="D400" i="45"/>
  <c r="D401" i="45"/>
  <c r="D402" i="45"/>
  <c r="D403" i="45"/>
  <c r="D404" i="45"/>
  <c r="D405" i="45"/>
  <c r="D406" i="45"/>
  <c r="D407" i="45"/>
  <c r="D408" i="45"/>
  <c r="D409" i="45"/>
  <c r="D410" i="45"/>
  <c r="D411" i="45"/>
  <c r="D412" i="45"/>
  <c r="D413" i="45"/>
  <c r="D381" i="45"/>
  <c r="D382" i="45"/>
  <c r="D383" i="45"/>
  <c r="D384" i="45"/>
  <c r="D385" i="45"/>
  <c r="D386" i="45"/>
  <c r="D387" i="45"/>
  <c r="D388" i="45"/>
  <c r="D389" i="45"/>
  <c r="D390" i="45"/>
  <c r="D391" i="45"/>
  <c r="D392" i="45"/>
  <c r="D393" i="45"/>
  <c r="D394" i="45"/>
  <c r="D395" i="45"/>
  <c r="D360" i="45"/>
  <c r="D361" i="45"/>
  <c r="D362" i="45"/>
  <c r="D363" i="45"/>
  <c r="D364" i="45"/>
  <c r="D332" i="45"/>
  <c r="D333" i="45"/>
  <c r="D334" i="45"/>
  <c r="D335" i="45"/>
  <c r="D336" i="45"/>
  <c r="D337" i="45"/>
  <c r="D338" i="45"/>
  <c r="D339" i="45"/>
  <c r="D340" i="45"/>
  <c r="D341" i="45"/>
  <c r="D342" i="45"/>
  <c r="D343" i="45"/>
  <c r="D344" i="45"/>
  <c r="D345" i="45"/>
  <c r="D346" i="45"/>
  <c r="D347" i="45"/>
  <c r="D348" i="45"/>
  <c r="D349" i="45"/>
  <c r="D350" i="45"/>
  <c r="D351" i="45"/>
  <c r="D310" i="45"/>
  <c r="D311" i="45"/>
  <c r="D312" i="45"/>
  <c r="D313" i="45"/>
  <c r="D314" i="45"/>
  <c r="D315" i="45"/>
  <c r="D316" i="45"/>
  <c r="D317" i="45"/>
  <c r="D318" i="45"/>
  <c r="D319" i="45"/>
  <c r="D320" i="45"/>
  <c r="D321" i="45"/>
  <c r="D322" i="45"/>
  <c r="D323" i="45"/>
  <c r="D324" i="45"/>
  <c r="D325" i="45"/>
  <c r="D326" i="45"/>
  <c r="D327" i="45"/>
  <c r="D297" i="45"/>
  <c r="D298" i="45"/>
  <c r="D299" i="45"/>
  <c r="D300" i="45"/>
  <c r="D301" i="45"/>
  <c r="D285" i="45"/>
  <c r="D286" i="45"/>
  <c r="D287" i="45"/>
  <c r="D288" i="45"/>
  <c r="D289" i="45"/>
  <c r="D290" i="45"/>
  <c r="D291" i="45"/>
  <c r="D292" i="45"/>
  <c r="D262" i="45"/>
  <c r="D263" i="45"/>
  <c r="D264" i="45"/>
  <c r="D265" i="45"/>
  <c r="D266" i="45"/>
  <c r="D267" i="45"/>
  <c r="D268" i="45"/>
  <c r="D269" i="45"/>
  <c r="D270" i="45"/>
  <c r="D271" i="45"/>
  <c r="D272" i="45"/>
  <c r="D273" i="45"/>
  <c r="D274" i="45"/>
  <c r="D275" i="45"/>
  <c r="D276" i="45"/>
  <c r="D243" i="45"/>
  <c r="D244" i="45"/>
  <c r="D245" i="45"/>
  <c r="D246" i="45"/>
  <c r="D247" i="45"/>
  <c r="D248" i="45"/>
  <c r="D249" i="45"/>
  <c r="D250" i="45"/>
  <c r="D251" i="45"/>
  <c r="D252" i="45"/>
  <c r="D253" i="45"/>
  <c r="D254" i="45"/>
  <c r="D255" i="45"/>
  <c r="D256" i="45"/>
  <c r="D257" i="45"/>
  <c r="D228" i="45"/>
  <c r="D229" i="45"/>
  <c r="D230" i="45"/>
  <c r="D231" i="45"/>
  <c r="D217" i="45"/>
  <c r="D218" i="45"/>
  <c r="D219" i="45"/>
  <c r="D220" i="45"/>
  <c r="D221" i="45"/>
  <c r="D222" i="45"/>
  <c r="D223" i="45"/>
  <c r="D190" i="45"/>
  <c r="D191" i="45"/>
  <c r="D192" i="45"/>
  <c r="D193" i="45"/>
  <c r="D194" i="45"/>
  <c r="D195" i="45"/>
  <c r="D196" i="45"/>
  <c r="D197" i="45"/>
  <c r="D198" i="45"/>
  <c r="D199" i="45"/>
  <c r="D200" i="45"/>
  <c r="D201" i="45"/>
  <c r="D202" i="45"/>
  <c r="D203" i="45"/>
  <c r="D204" i="45"/>
  <c r="D205" i="45"/>
  <c r="D206" i="45"/>
  <c r="D207" i="45"/>
  <c r="D161" i="45"/>
  <c r="D162" i="45"/>
  <c r="D163" i="45"/>
  <c r="D164" i="45"/>
  <c r="D165" i="45"/>
  <c r="D166" i="45"/>
  <c r="D167" i="45"/>
  <c r="D168" i="45"/>
  <c r="D169" i="45"/>
  <c r="D170" i="45"/>
  <c r="D171" i="45"/>
  <c r="D172" i="45"/>
  <c r="D173" i="45"/>
  <c r="D174" i="45"/>
  <c r="D175" i="45"/>
  <c r="D176" i="45"/>
  <c r="D177" i="45"/>
  <c r="D178" i="45"/>
  <c r="D179" i="45"/>
  <c r="D180" i="45"/>
  <c r="D181" i="45"/>
  <c r="D182" i="45"/>
  <c r="D183" i="45"/>
  <c r="D184" i="45"/>
  <c r="D185" i="45"/>
  <c r="D147" i="45"/>
  <c r="D148" i="45"/>
  <c r="D149" i="45"/>
  <c r="D150" i="45"/>
  <c r="D151" i="45"/>
  <c r="D152" i="45"/>
  <c r="D134" i="45"/>
  <c r="D135" i="45"/>
  <c r="D136" i="45"/>
  <c r="D137" i="45"/>
  <c r="D138" i="45"/>
  <c r="D139" i="45"/>
  <c r="D140" i="45"/>
  <c r="D141" i="45"/>
  <c r="D142" i="45"/>
  <c r="D110" i="45"/>
  <c r="D111" i="45"/>
  <c r="D112" i="45"/>
  <c r="D113" i="45"/>
  <c r="D114" i="45"/>
  <c r="D115" i="45"/>
  <c r="D116" i="45"/>
  <c r="D117" i="45"/>
  <c r="D118" i="45"/>
  <c r="D119" i="45"/>
  <c r="D120" i="45"/>
  <c r="D121" i="45"/>
  <c r="D122" i="45"/>
  <c r="D123" i="45"/>
  <c r="D124" i="45"/>
  <c r="D125" i="45"/>
  <c r="D88" i="45"/>
  <c r="D89" i="45"/>
  <c r="D90" i="45"/>
  <c r="D91" i="45"/>
  <c r="D92" i="45"/>
  <c r="D93" i="45"/>
  <c r="D94" i="45"/>
  <c r="D95" i="45"/>
  <c r="D96" i="45"/>
  <c r="D97" i="45"/>
  <c r="D98" i="45"/>
  <c r="D99" i="45"/>
  <c r="D100" i="45"/>
  <c r="D101" i="45"/>
  <c r="D102" i="45"/>
  <c r="D103" i="45"/>
  <c r="D104" i="45"/>
  <c r="D105" i="45"/>
  <c r="D77" i="45"/>
  <c r="D78" i="45"/>
  <c r="D79" i="45"/>
  <c r="D66" i="45"/>
  <c r="D67" i="45"/>
  <c r="D68" i="45"/>
  <c r="D69" i="45"/>
  <c r="D70" i="45"/>
  <c r="D71" i="45"/>
  <c r="D72" i="45"/>
  <c r="D46" i="45"/>
  <c r="D47" i="45"/>
  <c r="D48" i="45"/>
  <c r="D49" i="45"/>
  <c r="D50" i="45"/>
  <c r="D51" i="45"/>
  <c r="D52" i="45"/>
  <c r="D53" i="45"/>
  <c r="D54" i="45"/>
  <c r="D55" i="45"/>
  <c r="D56" i="45"/>
  <c r="D57" i="45"/>
  <c r="D31" i="45"/>
  <c r="D32" i="45"/>
  <c r="D33" i="45"/>
  <c r="D34" i="45"/>
  <c r="D35" i="45"/>
  <c r="D36" i="45"/>
  <c r="D37" i="45"/>
  <c r="D38" i="45"/>
  <c r="D39" i="45"/>
  <c r="D40" i="45"/>
  <c r="D41" i="45"/>
  <c r="D19" i="45"/>
  <c r="D20" i="45"/>
  <c r="D21" i="45"/>
  <c r="D22" i="45"/>
  <c r="D9" i="45"/>
  <c r="D10" i="45"/>
  <c r="D11" i="45"/>
  <c r="D12" i="45"/>
  <c r="D13" i="45"/>
  <c r="D14" i="45"/>
  <c r="D372" i="47"/>
  <c r="D373" i="47"/>
  <c r="D374" i="47"/>
  <c r="D375" i="47"/>
  <c r="D376" i="47"/>
  <c r="D377" i="47"/>
  <c r="D378" i="47"/>
  <c r="D379" i="47"/>
  <c r="D380" i="47"/>
  <c r="D381" i="47"/>
  <c r="D382" i="47"/>
  <c r="D383" i="47"/>
  <c r="D384" i="47"/>
  <c r="D385" i="47"/>
  <c r="D353" i="47"/>
  <c r="D354" i="47"/>
  <c r="D355" i="47"/>
  <c r="D356" i="47"/>
  <c r="D357" i="47"/>
  <c r="D358" i="47"/>
  <c r="D359" i="47"/>
  <c r="D360" i="47"/>
  <c r="D361" i="47"/>
  <c r="D362" i="47"/>
  <c r="D363" i="47"/>
  <c r="D364" i="47"/>
  <c r="D365" i="47"/>
  <c r="D366" i="47"/>
  <c r="D367" i="47"/>
  <c r="D342" i="47"/>
  <c r="D343" i="47"/>
  <c r="D344" i="47"/>
  <c r="D332" i="47"/>
  <c r="D333" i="47"/>
  <c r="D334" i="47"/>
  <c r="D335" i="47"/>
  <c r="D336" i="47"/>
  <c r="D337" i="47"/>
  <c r="D307" i="47"/>
  <c r="D308" i="47"/>
  <c r="D309" i="47"/>
  <c r="D310" i="47"/>
  <c r="D311" i="47"/>
  <c r="D312" i="47"/>
  <c r="D313" i="47"/>
  <c r="D314" i="47"/>
  <c r="D315" i="47"/>
  <c r="D316" i="47"/>
  <c r="D317" i="47"/>
  <c r="D318" i="47"/>
  <c r="D319" i="47"/>
  <c r="D320" i="47"/>
  <c r="D321" i="47"/>
  <c r="D322" i="47"/>
  <c r="D323" i="47"/>
  <c r="D287" i="47"/>
  <c r="D288" i="47"/>
  <c r="D289" i="47"/>
  <c r="D290" i="47"/>
  <c r="D291" i="47"/>
  <c r="D292" i="47"/>
  <c r="D293" i="47"/>
  <c r="D294" i="47"/>
  <c r="D295" i="47"/>
  <c r="D296" i="47"/>
  <c r="D297" i="47"/>
  <c r="D298" i="47"/>
  <c r="D299" i="47"/>
  <c r="D300" i="47"/>
  <c r="D301" i="47"/>
  <c r="D302" i="47"/>
  <c r="D275" i="47"/>
  <c r="D276" i="47"/>
  <c r="D277" i="47"/>
  <c r="D278" i="47"/>
  <c r="D265" i="47"/>
  <c r="D266" i="47"/>
  <c r="D267" i="47"/>
  <c r="D268" i="47"/>
  <c r="D269" i="47"/>
  <c r="D270" i="47"/>
  <c r="D243" i="47"/>
  <c r="D244" i="47"/>
  <c r="D245" i="47"/>
  <c r="D246" i="47"/>
  <c r="D247" i="47"/>
  <c r="D248" i="47"/>
  <c r="D249" i="47"/>
  <c r="D250" i="47"/>
  <c r="D251" i="47"/>
  <c r="D252" i="47"/>
  <c r="D253" i="47"/>
  <c r="D254" i="47"/>
  <c r="D255" i="47"/>
  <c r="D256" i="47"/>
  <c r="D257" i="47"/>
  <c r="D224" i="47"/>
  <c r="D225" i="47"/>
  <c r="D226" i="47"/>
  <c r="D227" i="47"/>
  <c r="D228" i="47"/>
  <c r="D229" i="47"/>
  <c r="D230" i="47"/>
  <c r="D231" i="47"/>
  <c r="D232" i="47"/>
  <c r="D233" i="47"/>
  <c r="D234" i="47"/>
  <c r="D235" i="47"/>
  <c r="D236" i="47"/>
  <c r="D237" i="47"/>
  <c r="D238" i="47"/>
  <c r="D207" i="47"/>
  <c r="D208" i="47"/>
  <c r="D209" i="47"/>
  <c r="D210" i="47"/>
  <c r="D211" i="47"/>
  <c r="D212" i="47"/>
  <c r="D196" i="47"/>
  <c r="D197" i="47"/>
  <c r="D198" i="47"/>
  <c r="D199" i="47"/>
  <c r="D200" i="47"/>
  <c r="D201" i="47"/>
  <c r="D202" i="47"/>
  <c r="D176" i="47"/>
  <c r="D177" i="47"/>
  <c r="D178" i="47"/>
  <c r="D179" i="47"/>
  <c r="D180" i="47"/>
  <c r="D181" i="47"/>
  <c r="D182" i="47"/>
  <c r="D183" i="47"/>
  <c r="D184" i="47"/>
  <c r="D185" i="47"/>
  <c r="D186" i="47"/>
  <c r="D187" i="47"/>
  <c r="D157" i="47"/>
  <c r="D158" i="47"/>
  <c r="D159" i="47"/>
  <c r="D160" i="47"/>
  <c r="D161" i="47"/>
  <c r="D162" i="47"/>
  <c r="D163" i="47"/>
  <c r="D164" i="47"/>
  <c r="D165" i="47"/>
  <c r="D166" i="47"/>
  <c r="D167" i="47"/>
  <c r="D168" i="47"/>
  <c r="D169" i="47"/>
  <c r="D170" i="47"/>
  <c r="D171" i="47"/>
  <c r="D144" i="47"/>
  <c r="D145" i="47"/>
  <c r="D146" i="47"/>
  <c r="D147" i="47"/>
  <c r="D148" i="47"/>
  <c r="D132" i="47"/>
  <c r="D133" i="47"/>
  <c r="D134" i="47"/>
  <c r="D135" i="47"/>
  <c r="D136" i="47"/>
  <c r="D137" i="47"/>
  <c r="D138" i="47"/>
  <c r="D139" i="47"/>
  <c r="D112" i="47"/>
  <c r="D113" i="47"/>
  <c r="D114" i="47"/>
  <c r="D115" i="47"/>
  <c r="D116" i="47"/>
  <c r="D117" i="47"/>
  <c r="D118" i="47"/>
  <c r="D119" i="47"/>
  <c r="D120" i="47"/>
  <c r="D121" i="47"/>
  <c r="D122" i="47"/>
  <c r="D123" i="47"/>
  <c r="D93" i="47"/>
  <c r="D94" i="47"/>
  <c r="D95" i="47"/>
  <c r="D96" i="47"/>
  <c r="D97" i="47"/>
  <c r="D98" i="47"/>
  <c r="D99" i="47"/>
  <c r="D100" i="47"/>
  <c r="D101" i="47"/>
  <c r="D102" i="47"/>
  <c r="D103" i="47"/>
  <c r="D104" i="47"/>
  <c r="D105" i="47"/>
  <c r="D106" i="47"/>
  <c r="D107" i="47"/>
  <c r="D80" i="47"/>
  <c r="D81" i="47"/>
  <c r="D82" i="47"/>
  <c r="D83" i="47"/>
  <c r="D84" i="47"/>
  <c r="D68" i="47"/>
  <c r="D69" i="47"/>
  <c r="D70" i="47"/>
  <c r="D71" i="47"/>
  <c r="D72" i="47"/>
  <c r="D73" i="47"/>
  <c r="D74" i="47"/>
  <c r="D75" i="47"/>
  <c r="D49" i="47"/>
  <c r="D50" i="47"/>
  <c r="D51" i="47"/>
  <c r="D52" i="47"/>
  <c r="D53" i="47"/>
  <c r="D54" i="47"/>
  <c r="D55" i="47"/>
  <c r="D56" i="47"/>
  <c r="D57" i="47"/>
  <c r="D58" i="47"/>
  <c r="D59" i="47"/>
  <c r="D33" i="47"/>
  <c r="D34" i="47"/>
  <c r="D35" i="47"/>
  <c r="D36" i="47"/>
  <c r="D37" i="47"/>
  <c r="D38" i="47"/>
  <c r="D39" i="47"/>
  <c r="D40" i="47"/>
  <c r="D41" i="47"/>
  <c r="D42" i="47"/>
  <c r="D43" i="47"/>
  <c r="D44" i="47"/>
  <c r="D20" i="47"/>
  <c r="D21" i="47"/>
  <c r="D22" i="47"/>
  <c r="D23" i="47"/>
  <c r="D24" i="47"/>
  <c r="D9" i="47"/>
  <c r="D10" i="47"/>
  <c r="D11" i="47"/>
  <c r="D12" i="47"/>
  <c r="D13" i="47"/>
  <c r="D14" i="47"/>
  <c r="D15" i="47"/>
  <c r="D370" i="52"/>
  <c r="D371" i="52"/>
  <c r="D372" i="52"/>
  <c r="D373" i="52"/>
  <c r="D374" i="52"/>
  <c r="D375" i="52"/>
  <c r="D376" i="52"/>
  <c r="D377" i="52"/>
  <c r="D378" i="52"/>
  <c r="D379" i="52"/>
  <c r="D380" i="52"/>
  <c r="D381" i="52"/>
  <c r="D382" i="52"/>
  <c r="D383" i="52"/>
  <c r="D351" i="52"/>
  <c r="D352" i="52"/>
  <c r="D353" i="52"/>
  <c r="D354" i="52"/>
  <c r="D355" i="52"/>
  <c r="D356" i="52"/>
  <c r="D357" i="52"/>
  <c r="D358" i="52"/>
  <c r="D359" i="52"/>
  <c r="D360" i="52"/>
  <c r="D361" i="52"/>
  <c r="D362" i="52"/>
  <c r="D363" i="52"/>
  <c r="D364" i="52"/>
  <c r="D365" i="52"/>
  <c r="D340" i="52"/>
  <c r="D341" i="52"/>
  <c r="D342" i="52"/>
  <c r="D330" i="52"/>
  <c r="D331" i="52"/>
  <c r="D332" i="52"/>
  <c r="D333" i="52"/>
  <c r="D334" i="52"/>
  <c r="D335" i="52"/>
  <c r="D305" i="52"/>
  <c r="D306" i="52"/>
  <c r="D307" i="52"/>
  <c r="D308" i="52"/>
  <c r="D309" i="52"/>
  <c r="D310" i="52"/>
  <c r="D311" i="52"/>
  <c r="D312" i="52"/>
  <c r="D313" i="52"/>
  <c r="D314" i="52"/>
  <c r="D315" i="52"/>
  <c r="D316" i="52"/>
  <c r="D317" i="52"/>
  <c r="D318" i="52"/>
  <c r="D319" i="52"/>
  <c r="D320" i="52"/>
  <c r="D321" i="52"/>
  <c r="D285" i="52"/>
  <c r="D286" i="52"/>
  <c r="D287" i="52"/>
  <c r="D288" i="52"/>
  <c r="D289" i="52"/>
  <c r="D290" i="52"/>
  <c r="D291" i="52"/>
  <c r="D292" i="52"/>
  <c r="D293" i="52"/>
  <c r="D294" i="52"/>
  <c r="D295" i="52"/>
  <c r="D296" i="52"/>
  <c r="D297" i="52"/>
  <c r="D298" i="52"/>
  <c r="D299" i="52"/>
  <c r="D300" i="52"/>
  <c r="D273" i="52"/>
  <c r="D274" i="52"/>
  <c r="D275" i="52"/>
  <c r="D276" i="52"/>
  <c r="D263" i="52"/>
  <c r="D264" i="52"/>
  <c r="D265" i="52"/>
  <c r="D266" i="52"/>
  <c r="D267" i="52"/>
  <c r="D268" i="52"/>
  <c r="D241" i="52"/>
  <c r="D242" i="52"/>
  <c r="D243" i="52"/>
  <c r="D244" i="52"/>
  <c r="D245" i="52"/>
  <c r="D246" i="52"/>
  <c r="D247" i="52"/>
  <c r="D248" i="52"/>
  <c r="D249" i="52"/>
  <c r="D250" i="52"/>
  <c r="D251" i="52"/>
  <c r="D252" i="52"/>
  <c r="D253" i="52"/>
  <c r="D254" i="52"/>
  <c r="D222" i="52"/>
  <c r="D223" i="52"/>
  <c r="D224" i="52"/>
  <c r="D225" i="52"/>
  <c r="D226" i="52"/>
  <c r="D227" i="52"/>
  <c r="D228" i="52"/>
  <c r="D229" i="52"/>
  <c r="D230" i="52"/>
  <c r="D231" i="52"/>
  <c r="D232" i="52"/>
  <c r="D233" i="52"/>
  <c r="D234" i="52"/>
  <c r="D235" i="52"/>
  <c r="D236" i="52"/>
  <c r="D208" i="52"/>
  <c r="D209" i="52"/>
  <c r="D210" i="52"/>
  <c r="D211" i="52"/>
  <c r="D212" i="52"/>
  <c r="D213" i="52"/>
  <c r="D197" i="52"/>
  <c r="D198" i="52"/>
  <c r="D199" i="52"/>
  <c r="D200" i="52"/>
  <c r="D201" i="52"/>
  <c r="D202" i="52"/>
  <c r="D203" i="52"/>
  <c r="D177" i="52"/>
  <c r="D178" i="52"/>
  <c r="D179" i="52"/>
  <c r="D180" i="52"/>
  <c r="D181" i="52"/>
  <c r="D182" i="52"/>
  <c r="D183" i="52"/>
  <c r="D184" i="52"/>
  <c r="D185" i="52"/>
  <c r="D186" i="52"/>
  <c r="D187" i="52"/>
  <c r="D188" i="52"/>
  <c r="D157" i="52"/>
  <c r="D158" i="52"/>
  <c r="D159" i="52"/>
  <c r="D160" i="52"/>
  <c r="D161" i="52"/>
  <c r="D162" i="52"/>
  <c r="D163" i="52"/>
  <c r="D164" i="52"/>
  <c r="D165" i="52"/>
  <c r="D166" i="52"/>
  <c r="D167" i="52"/>
  <c r="D168" i="52"/>
  <c r="D169" i="52"/>
  <c r="D170" i="52"/>
  <c r="D171" i="52"/>
  <c r="D172" i="52"/>
  <c r="D144" i="52"/>
  <c r="D145" i="52"/>
  <c r="D146" i="52"/>
  <c r="D147" i="52"/>
  <c r="D148" i="52"/>
  <c r="D132" i="52"/>
  <c r="D133" i="52"/>
  <c r="D134" i="52"/>
  <c r="D135" i="52"/>
  <c r="D136" i="52"/>
  <c r="D137" i="52"/>
  <c r="D138" i="52"/>
  <c r="D139" i="52"/>
  <c r="D112" i="52"/>
  <c r="D113" i="52"/>
  <c r="D114" i="52"/>
  <c r="D115" i="52"/>
  <c r="D116" i="52"/>
  <c r="D117" i="52"/>
  <c r="D118" i="52"/>
  <c r="D119" i="52"/>
  <c r="D120" i="52"/>
  <c r="D121" i="52"/>
  <c r="D122" i="52"/>
  <c r="D123" i="52"/>
  <c r="D93" i="52"/>
  <c r="D94" i="52"/>
  <c r="D95" i="52"/>
  <c r="D96" i="52"/>
  <c r="D97" i="52"/>
  <c r="D98" i="52"/>
  <c r="D99" i="52"/>
  <c r="D100" i="52"/>
  <c r="D101" i="52"/>
  <c r="D102" i="52"/>
  <c r="D103" i="52"/>
  <c r="D104" i="52"/>
  <c r="D105" i="52"/>
  <c r="D106" i="52"/>
  <c r="D107" i="52"/>
  <c r="D80" i="52"/>
  <c r="D81" i="52"/>
  <c r="D82" i="52"/>
  <c r="D83" i="52"/>
  <c r="D84" i="52"/>
  <c r="D68" i="52"/>
  <c r="D69" i="52"/>
  <c r="D70" i="52"/>
  <c r="D71" i="52"/>
  <c r="D72" i="52"/>
  <c r="D73" i="52"/>
  <c r="D74" i="52"/>
  <c r="D75" i="52"/>
  <c r="D49" i="52"/>
  <c r="D50" i="52"/>
  <c r="D51" i="52"/>
  <c r="D52" i="52"/>
  <c r="D53" i="52"/>
  <c r="D54" i="52"/>
  <c r="D55" i="52"/>
  <c r="D56" i="52"/>
  <c r="D57" i="52"/>
  <c r="D58" i="52"/>
  <c r="D59" i="52"/>
  <c r="D44" i="52"/>
  <c r="D33" i="52"/>
  <c r="D34" i="52"/>
  <c r="D35" i="52"/>
  <c r="D36" i="52"/>
  <c r="D37" i="52"/>
  <c r="D38" i="52"/>
  <c r="D39" i="52"/>
  <c r="D40" i="52"/>
  <c r="D41" i="52"/>
  <c r="D42" i="52"/>
  <c r="D43" i="52"/>
  <c r="D20" i="52"/>
  <c r="D21" i="52"/>
  <c r="D22" i="52"/>
  <c r="D23" i="52"/>
  <c r="D24" i="52"/>
  <c r="D9" i="52"/>
  <c r="D10" i="52"/>
  <c r="D11" i="52"/>
  <c r="D12" i="52"/>
  <c r="D13" i="52"/>
  <c r="D14" i="52"/>
  <c r="D15" i="52"/>
  <c r="D371" i="45" l="1"/>
  <c r="D372" i="45"/>
  <c r="D369" i="52" l="1"/>
  <c r="D385" i="52" s="1"/>
  <c r="D350" i="52"/>
  <c r="D339" i="52"/>
  <c r="D344" i="52" s="1"/>
  <c r="D329" i="52"/>
  <c r="D337" i="52" s="1"/>
  <c r="D304" i="52"/>
  <c r="D323" i="52" s="1"/>
  <c r="D284" i="52"/>
  <c r="D272" i="52"/>
  <c r="D278" i="52" s="1"/>
  <c r="D262" i="52"/>
  <c r="D240" i="52"/>
  <c r="D256" i="52" s="1"/>
  <c r="D221" i="52"/>
  <c r="D207" i="52"/>
  <c r="D196" i="52"/>
  <c r="D176" i="52"/>
  <c r="D156" i="52"/>
  <c r="D174" i="52" s="1"/>
  <c r="D143" i="52"/>
  <c r="D131" i="52"/>
  <c r="D111" i="52"/>
  <c r="D125" i="52" s="1"/>
  <c r="D92" i="52"/>
  <c r="D109" i="52" s="1"/>
  <c r="D79" i="52"/>
  <c r="D86" i="52" s="1"/>
  <c r="D67" i="52"/>
  <c r="D77" i="52" s="1"/>
  <c r="D48" i="52"/>
  <c r="D61" i="52" s="1"/>
  <c r="D32" i="52"/>
  <c r="D46" i="52" s="1"/>
  <c r="D19" i="52"/>
  <c r="D26" i="52" s="1"/>
  <c r="D8" i="52"/>
  <c r="D17" i="52" s="1"/>
  <c r="D358" i="51"/>
  <c r="D375" i="51" s="1"/>
  <c r="D340" i="51"/>
  <c r="D328" i="51"/>
  <c r="D334" i="51" s="1"/>
  <c r="D320" i="51"/>
  <c r="D296" i="51"/>
  <c r="D276" i="51"/>
  <c r="D264" i="51"/>
  <c r="D270" i="51" s="1"/>
  <c r="D253" i="51"/>
  <c r="D232" i="51"/>
  <c r="D214" i="51"/>
  <c r="D202" i="51"/>
  <c r="D207" i="51" s="1"/>
  <c r="D194" i="51"/>
  <c r="D175" i="51"/>
  <c r="D156" i="51"/>
  <c r="D173" i="51" s="1"/>
  <c r="D138" i="51"/>
  <c r="D121" i="51"/>
  <c r="D98" i="51"/>
  <c r="D115" i="51" s="1"/>
  <c r="D80" i="51"/>
  <c r="D96" i="51" s="1"/>
  <c r="D72" i="51"/>
  <c r="D71" i="51"/>
  <c r="D70" i="51"/>
  <c r="D69" i="51"/>
  <c r="D59" i="51"/>
  <c r="D67" i="51" s="1"/>
  <c r="D42" i="51"/>
  <c r="D53" i="51" s="1"/>
  <c r="D29" i="51"/>
  <c r="D17" i="51"/>
  <c r="D23" i="51" s="1"/>
  <c r="D8" i="51"/>
  <c r="D336" i="50"/>
  <c r="D352" i="50" s="1"/>
  <c r="D319" i="50"/>
  <c r="D308" i="50"/>
  <c r="D301" i="50"/>
  <c r="D278" i="50"/>
  <c r="D259" i="50"/>
  <c r="D248" i="50"/>
  <c r="D238" i="50"/>
  <c r="D218" i="50"/>
  <c r="D201" i="50"/>
  <c r="D190" i="50"/>
  <c r="D194" i="50" s="1"/>
  <c r="D183" i="50"/>
  <c r="D165" i="50"/>
  <c r="D147" i="50"/>
  <c r="D130" i="50"/>
  <c r="D113" i="50"/>
  <c r="D91" i="50"/>
  <c r="D74" i="50"/>
  <c r="D64" i="50"/>
  <c r="D55" i="50"/>
  <c r="D39" i="50"/>
  <c r="D27" i="50"/>
  <c r="D16" i="50"/>
  <c r="D21" i="50" s="1"/>
  <c r="D8" i="50"/>
  <c r="D154" i="49"/>
  <c r="D155" i="49"/>
  <c r="D160" i="49"/>
  <c r="D156" i="49"/>
  <c r="D153" i="49"/>
  <c r="D152" i="49"/>
  <c r="D151" i="49"/>
  <c r="D150" i="49"/>
  <c r="D149" i="49"/>
  <c r="D148" i="49"/>
  <c r="D147" i="49"/>
  <c r="D146" i="49"/>
  <c r="D145" i="49"/>
  <c r="D144" i="49"/>
  <c r="D131" i="49"/>
  <c r="D120" i="49"/>
  <c r="D98" i="49"/>
  <c r="D80" i="49"/>
  <c r="D69" i="49"/>
  <c r="D74" i="49" s="1"/>
  <c r="D59" i="49"/>
  <c r="D42" i="49"/>
  <c r="D29" i="49"/>
  <c r="D17" i="49"/>
  <c r="D23" i="49" s="1"/>
  <c r="D8" i="49"/>
  <c r="D74" i="51" l="1"/>
  <c r="D126" i="52"/>
  <c r="D87" i="52"/>
  <c r="D62" i="52"/>
  <c r="D27" i="52"/>
  <c r="D294" i="51"/>
  <c r="D356" i="51"/>
  <c r="D246" i="50"/>
  <c r="D253" i="50"/>
  <c r="D215" i="52"/>
  <c r="D313" i="50"/>
  <c r="D367" i="52"/>
  <c r="D150" i="52"/>
  <c r="D238" i="52"/>
  <c r="D257" i="52" s="1"/>
  <c r="D270" i="52"/>
  <c r="D279" i="52" s="1"/>
  <c r="D190" i="52"/>
  <c r="D191" i="52" s="1"/>
  <c r="D345" i="52"/>
  <c r="M14" i="31" s="1"/>
  <c r="D141" i="52"/>
  <c r="D205" i="52"/>
  <c r="F7" i="31"/>
  <c r="D302" i="52"/>
  <c r="D324" i="52" s="1"/>
  <c r="D314" i="51"/>
  <c r="D15" i="51"/>
  <c r="D188" i="51"/>
  <c r="D189" i="51" s="1"/>
  <c r="H195" i="31" s="1"/>
  <c r="O195" i="31" s="1"/>
  <c r="D200" i="51"/>
  <c r="D230" i="51"/>
  <c r="D248" i="51" s="1"/>
  <c r="J197" i="31" s="1"/>
  <c r="O197" i="31" s="1"/>
  <c r="D247" i="51"/>
  <c r="D326" i="51"/>
  <c r="D335" i="51" s="1"/>
  <c r="M200" i="31" s="1"/>
  <c r="O200" i="31" s="1"/>
  <c r="D150" i="51"/>
  <c r="D376" i="51"/>
  <c r="N201" i="31" s="1"/>
  <c r="O201" i="31" s="1"/>
  <c r="D24" i="51"/>
  <c r="C190" i="31" s="1"/>
  <c r="D136" i="51"/>
  <c r="D107" i="50"/>
  <c r="D163" i="50"/>
  <c r="D262" i="51"/>
  <c r="D40" i="51"/>
  <c r="D54" i="51" s="1"/>
  <c r="D191" i="31" s="1"/>
  <c r="O191" i="31" s="1"/>
  <c r="D75" i="51"/>
  <c r="E192" i="31" s="1"/>
  <c r="O192" i="31" s="1"/>
  <c r="D116" i="51"/>
  <c r="F193" i="31" s="1"/>
  <c r="O193" i="31" s="1"/>
  <c r="D177" i="50"/>
  <c r="D188" i="50"/>
  <c r="D195" i="50" s="1"/>
  <c r="D141" i="50"/>
  <c r="D295" i="50"/>
  <c r="D296" i="50" s="1"/>
  <c r="D68" i="50"/>
  <c r="D89" i="50"/>
  <c r="D232" i="50"/>
  <c r="D334" i="50"/>
  <c r="D353" i="50" s="1"/>
  <c r="D49" i="50"/>
  <c r="D306" i="50"/>
  <c r="D276" i="50"/>
  <c r="D216" i="50"/>
  <c r="D128" i="50"/>
  <c r="D62" i="50"/>
  <c r="D37" i="50"/>
  <c r="D14" i="50"/>
  <c r="D22" i="50" s="1"/>
  <c r="D15" i="49"/>
  <c r="D24" i="49" s="1"/>
  <c r="D40" i="49"/>
  <c r="D53" i="49"/>
  <c r="D67" i="49"/>
  <c r="D75" i="49" s="1"/>
  <c r="D173" i="49"/>
  <c r="D96" i="49"/>
  <c r="D138" i="49"/>
  <c r="D114" i="49"/>
  <c r="D115" i="49" s="1"/>
  <c r="I187" i="31" s="1"/>
  <c r="O187" i="31" s="1"/>
  <c r="D129" i="49"/>
  <c r="D158" i="49"/>
  <c r="D54" i="49" l="1"/>
  <c r="E185" i="31" s="1"/>
  <c r="O185" i="31" s="1"/>
  <c r="C184" i="31"/>
  <c r="O184" i="31" s="1"/>
  <c r="D314" i="50"/>
  <c r="O174" i="31"/>
  <c r="G186" i="31"/>
  <c r="O186" i="31" s="1"/>
  <c r="D254" i="50"/>
  <c r="D178" i="50"/>
  <c r="D108" i="50"/>
  <c r="D69" i="50"/>
  <c r="D50" i="50"/>
  <c r="D142" i="50"/>
  <c r="D233" i="50"/>
  <c r="D174" i="49"/>
  <c r="N189" i="31" s="1"/>
  <c r="O189" i="31" s="1"/>
  <c r="D139" i="49"/>
  <c r="K188" i="31" s="1"/>
  <c r="O188" i="31" s="1"/>
  <c r="O179" i="31"/>
  <c r="O182" i="31"/>
  <c r="O180" i="31"/>
  <c r="O178" i="31"/>
  <c r="D216" i="52"/>
  <c r="D151" i="52"/>
  <c r="G8" i="31" s="1"/>
  <c r="D315" i="51"/>
  <c r="L199" i="31" s="1"/>
  <c r="O199" i="31" s="1"/>
  <c r="D208" i="51"/>
  <c r="I196" i="31" s="1"/>
  <c r="O196" i="31" s="1"/>
  <c r="O183" i="31"/>
  <c r="O173" i="31"/>
  <c r="L13" i="31"/>
  <c r="I10" i="31"/>
  <c r="D271" i="51"/>
  <c r="K198" i="31" s="1"/>
  <c r="O198" i="31" s="1"/>
  <c r="D5" i="31"/>
  <c r="D386" i="52"/>
  <c r="K12" i="31"/>
  <c r="E6" i="31"/>
  <c r="J11" i="31"/>
  <c r="C4" i="31"/>
  <c r="D151" i="51"/>
  <c r="I154" i="31"/>
  <c r="O154" i="31" s="1"/>
  <c r="K156" i="31"/>
  <c r="O156" i="31" s="1"/>
  <c r="K144" i="31"/>
  <c r="F151" i="31"/>
  <c r="O151" i="31" s="1"/>
  <c r="F139" i="31"/>
  <c r="O181" i="31"/>
  <c r="O172" i="31"/>
  <c r="O177" i="31"/>
  <c r="O176" i="31"/>
  <c r="O175" i="31"/>
  <c r="O4" i="31" l="1"/>
  <c r="N15" i="31"/>
  <c r="D389" i="52"/>
  <c r="D176" i="49"/>
  <c r="D379" i="51"/>
  <c r="G194" i="31"/>
  <c r="O194" i="31" s="1"/>
  <c r="H9" i="31"/>
  <c r="I142" i="31"/>
  <c r="G140" i="31"/>
  <c r="G152" i="31"/>
  <c r="O152" i="31" s="1"/>
  <c r="M146" i="31"/>
  <c r="M158" i="31"/>
  <c r="O158" i="31" s="1"/>
  <c r="E138" i="31"/>
  <c r="O138" i="31" s="1"/>
  <c r="E150" i="31"/>
  <c r="O150" i="31" s="1"/>
  <c r="L145" i="31"/>
  <c r="L157" i="31"/>
  <c r="O157" i="31" s="1"/>
  <c r="J155" i="31"/>
  <c r="O155" i="31" s="1"/>
  <c r="J143" i="31"/>
  <c r="D137" i="31"/>
  <c r="O137" i="31" s="1"/>
  <c r="D149" i="31"/>
  <c r="O149" i="31" s="1"/>
  <c r="C148" i="31"/>
  <c r="C136" i="31"/>
  <c r="N159" i="31"/>
  <c r="O159" i="31" s="1"/>
  <c r="N147" i="31"/>
  <c r="H141" i="31"/>
  <c r="H153" i="31"/>
  <c r="O153" i="31" s="1"/>
  <c r="D356" i="50"/>
  <c r="D341" i="48" l="1"/>
  <c r="D357" i="48" s="1"/>
  <c r="D322" i="48"/>
  <c r="D310" i="48"/>
  <c r="D316" i="48" s="1"/>
  <c r="D306" i="48"/>
  <c r="D305" i="48"/>
  <c r="D304" i="48"/>
  <c r="D303" i="48"/>
  <c r="D302" i="48"/>
  <c r="D280" i="48"/>
  <c r="D262" i="48"/>
  <c r="D252" i="48"/>
  <c r="D248" i="48"/>
  <c r="D247" i="48"/>
  <c r="D246" i="48"/>
  <c r="D245" i="48"/>
  <c r="D244" i="48"/>
  <c r="D221" i="48"/>
  <c r="D202" i="48"/>
  <c r="D188" i="48"/>
  <c r="D193" i="48" s="1"/>
  <c r="D180" i="48"/>
  <c r="D161" i="48"/>
  <c r="D143" i="48"/>
  <c r="D131" i="48"/>
  <c r="D121" i="48"/>
  <c r="D99" i="48"/>
  <c r="D80" i="48"/>
  <c r="D69" i="48"/>
  <c r="D59" i="48"/>
  <c r="D42" i="48"/>
  <c r="D29" i="48"/>
  <c r="D17" i="48"/>
  <c r="D23" i="48" s="1"/>
  <c r="D8" i="48"/>
  <c r="D339" i="48" l="1"/>
  <c r="D358" i="48" s="1"/>
  <c r="D250" i="48"/>
  <c r="D174" i="48"/>
  <c r="D256" i="48"/>
  <c r="D74" i="48"/>
  <c r="D278" i="48"/>
  <c r="D40" i="48"/>
  <c r="D97" i="48"/>
  <c r="D115" i="48"/>
  <c r="D129" i="48"/>
  <c r="D137" i="48"/>
  <c r="D186" i="48"/>
  <c r="D194" i="48" s="1"/>
  <c r="D238" i="48"/>
  <c r="D296" i="48"/>
  <c r="D297" i="48" s="1"/>
  <c r="D308" i="48"/>
  <c r="D317" i="48" s="1"/>
  <c r="D53" i="48"/>
  <c r="D219" i="48"/>
  <c r="D159" i="48"/>
  <c r="D67" i="48"/>
  <c r="D15" i="48"/>
  <c r="D24" i="48" s="1"/>
  <c r="D54" i="48" l="1"/>
  <c r="D175" i="48"/>
  <c r="D138" i="48"/>
  <c r="D116" i="48"/>
  <c r="D75" i="48"/>
  <c r="E120" i="31" s="1"/>
  <c r="O120" i="31" s="1"/>
  <c r="D257" i="48"/>
  <c r="D361" i="48" s="1"/>
  <c r="D239" i="48"/>
  <c r="J125" i="31" s="1"/>
  <c r="O125" i="31" s="1"/>
  <c r="M128" i="31"/>
  <c r="O128" i="31" s="1"/>
  <c r="N129" i="31"/>
  <c r="O129" i="31" s="1"/>
  <c r="D119" i="31"/>
  <c r="O119" i="31" s="1"/>
  <c r="K126" i="31"/>
  <c r="O126" i="31" s="1"/>
  <c r="L127" i="31"/>
  <c r="O127" i="31" s="1"/>
  <c r="G122" i="31"/>
  <c r="O122" i="31" s="1"/>
  <c r="H123" i="31"/>
  <c r="O123" i="31" s="1"/>
  <c r="C118" i="31"/>
  <c r="O118" i="31" s="1"/>
  <c r="I124" i="31"/>
  <c r="O124" i="31" s="1"/>
  <c r="F121" i="31"/>
  <c r="O121" i="31" s="1"/>
  <c r="D371" i="47"/>
  <c r="D387" i="47" s="1"/>
  <c r="D352" i="47"/>
  <c r="D341" i="47"/>
  <c r="D346" i="47" s="1"/>
  <c r="D331" i="47"/>
  <c r="D306" i="47"/>
  <c r="D286" i="47"/>
  <c r="D274" i="47"/>
  <c r="D280" i="47" s="1"/>
  <c r="D264" i="47"/>
  <c r="D242" i="47"/>
  <c r="D258" i="47" s="1"/>
  <c r="D223" i="47"/>
  <c r="D206" i="47"/>
  <c r="D214" i="47" s="1"/>
  <c r="D195" i="47"/>
  <c r="D175" i="47"/>
  <c r="D156" i="47"/>
  <c r="D143" i="47"/>
  <c r="D131" i="47"/>
  <c r="D111" i="47"/>
  <c r="D125" i="47" s="1"/>
  <c r="D92" i="47"/>
  <c r="D79" i="47"/>
  <c r="D67" i="47"/>
  <c r="D48" i="47"/>
  <c r="D32" i="47"/>
  <c r="D19" i="47"/>
  <c r="D26" i="47" s="1"/>
  <c r="D8" i="47"/>
  <c r="D272" i="47" l="1"/>
  <c r="D281" i="47" s="1"/>
  <c r="D141" i="47"/>
  <c r="D150" i="47"/>
  <c r="D240" i="47"/>
  <c r="D259" i="47" s="1"/>
  <c r="D369" i="47"/>
  <c r="D388" i="47" s="1"/>
  <c r="D204" i="47"/>
  <c r="D215" i="47" s="1"/>
  <c r="D109" i="47"/>
  <c r="D126" i="47" s="1"/>
  <c r="D17" i="47"/>
  <c r="D27" i="47" s="1"/>
  <c r="D61" i="47"/>
  <c r="D86" i="47"/>
  <c r="D325" i="47"/>
  <c r="D339" i="47"/>
  <c r="D347" i="47" s="1"/>
  <c r="D173" i="47"/>
  <c r="D77" i="47"/>
  <c r="D46" i="47"/>
  <c r="D304" i="47"/>
  <c r="D62" i="47" l="1"/>
  <c r="D190" i="47"/>
  <c r="D151" i="47"/>
  <c r="D326" i="47"/>
  <c r="D391" i="47" s="1"/>
  <c r="D87" i="47"/>
  <c r="E18" i="31" s="1"/>
  <c r="J23" i="31"/>
  <c r="K24" i="31"/>
  <c r="D17" i="31"/>
  <c r="G20" i="31"/>
  <c r="F19" i="31"/>
  <c r="I22" i="31"/>
  <c r="M26" i="31"/>
  <c r="N27" i="31"/>
  <c r="C16" i="31"/>
  <c r="H21" i="31"/>
  <c r="D385" i="46"/>
  <c r="D366" i="46"/>
  <c r="D354" i="46"/>
  <c r="D346" i="46"/>
  <c r="D319" i="46"/>
  <c r="D298" i="46"/>
  <c r="D285" i="46"/>
  <c r="D292" i="46" s="1"/>
  <c r="D274" i="46"/>
  <c r="D252" i="46"/>
  <c r="D233" i="46"/>
  <c r="D219" i="46"/>
  <c r="D224" i="46" s="1"/>
  <c r="D215" i="46"/>
  <c r="D214" i="46"/>
  <c r="D213" i="46"/>
  <c r="D212" i="46"/>
  <c r="D211" i="46"/>
  <c r="D185" i="46"/>
  <c r="D157" i="46"/>
  <c r="D143" i="46"/>
  <c r="D131" i="46"/>
  <c r="D108" i="46"/>
  <c r="D86" i="46"/>
  <c r="D78" i="46"/>
  <c r="D77" i="46"/>
  <c r="D76" i="46"/>
  <c r="D75" i="46"/>
  <c r="D74" i="46"/>
  <c r="D64" i="46"/>
  <c r="D45" i="46"/>
  <c r="D31" i="46"/>
  <c r="D18" i="46"/>
  <c r="D8" i="46"/>
  <c r="D16" i="46" s="1"/>
  <c r="L25" i="31" l="1"/>
  <c r="O16" i="31"/>
  <c r="O26" i="31"/>
  <c r="O19" i="31"/>
  <c r="O25" i="31"/>
  <c r="O24" i="31"/>
  <c r="O18" i="31"/>
  <c r="O21" i="31"/>
  <c r="O27" i="31"/>
  <c r="O22" i="31"/>
  <c r="O20" i="31"/>
  <c r="O17" i="31"/>
  <c r="O23" i="31"/>
  <c r="D360" i="46"/>
  <c r="D250" i="46"/>
  <c r="D217" i="46"/>
  <c r="D225" i="46" s="1"/>
  <c r="D205" i="46"/>
  <c r="D106" i="46"/>
  <c r="D151" i="46"/>
  <c r="D283" i="46"/>
  <c r="D293" i="46" s="1"/>
  <c r="D383" i="46"/>
  <c r="D141" i="46"/>
  <c r="D125" i="46"/>
  <c r="D25" i="46"/>
  <c r="D26" i="46" s="1"/>
  <c r="D43" i="46"/>
  <c r="D58" i="46"/>
  <c r="D72" i="46"/>
  <c r="D80" i="46"/>
  <c r="D81" i="46" s="1"/>
  <c r="D183" i="46"/>
  <c r="D268" i="46"/>
  <c r="D317" i="46"/>
  <c r="D340" i="46"/>
  <c r="D341" i="46" s="1"/>
  <c r="D352" i="46"/>
  <c r="D400" i="46"/>
  <c r="D399" i="45"/>
  <c r="D380" i="45"/>
  <c r="D370" i="45"/>
  <c r="D369" i="45"/>
  <c r="D368" i="45"/>
  <c r="D359" i="45"/>
  <c r="D331" i="45"/>
  <c r="D309" i="45"/>
  <c r="D296" i="45"/>
  <c r="D303" i="45" s="1"/>
  <c r="D284" i="45"/>
  <c r="D294" i="45" s="1"/>
  <c r="D261" i="45"/>
  <c r="D242" i="45"/>
  <c r="D227" i="45"/>
  <c r="D233" i="45" s="1"/>
  <c r="D216" i="45"/>
  <c r="D189" i="45"/>
  <c r="D210" i="45" s="1"/>
  <c r="D160" i="45"/>
  <c r="D146" i="45"/>
  <c r="D133" i="45"/>
  <c r="D109" i="45"/>
  <c r="D127" i="45" s="1"/>
  <c r="D87" i="45"/>
  <c r="D76" i="45"/>
  <c r="D65" i="45"/>
  <c r="D45" i="45"/>
  <c r="D30" i="45"/>
  <c r="D18" i="45"/>
  <c r="D24" i="45" s="1"/>
  <c r="D8" i="45"/>
  <c r="D374" i="45" l="1"/>
  <c r="D126" i="46"/>
  <c r="D152" i="46"/>
  <c r="D269" i="46"/>
  <c r="D206" i="46"/>
  <c r="H165" i="31" s="1"/>
  <c r="O165" i="31" s="1"/>
  <c r="D361" i="46"/>
  <c r="D401" i="46"/>
  <c r="D59" i="46"/>
  <c r="D161" i="31" s="1"/>
  <c r="O161" i="31" s="1"/>
  <c r="D304" i="45"/>
  <c r="J167" i="31"/>
  <c r="O167" i="31" s="1"/>
  <c r="D107" i="45"/>
  <c r="D128" i="45" s="1"/>
  <c r="I166" i="31"/>
  <c r="O166" i="31" s="1"/>
  <c r="K168" i="31"/>
  <c r="O168" i="31" s="1"/>
  <c r="F163" i="31"/>
  <c r="O163" i="31" s="1"/>
  <c r="L169" i="31"/>
  <c r="O169" i="31" s="1"/>
  <c r="E162" i="31"/>
  <c r="O162" i="31" s="1"/>
  <c r="G164" i="31"/>
  <c r="O164" i="31" s="1"/>
  <c r="M170" i="31"/>
  <c r="O170" i="31" s="1"/>
  <c r="C160" i="31"/>
  <c r="O160" i="31" s="1"/>
  <c r="D144" i="45"/>
  <c r="D16" i="45"/>
  <c r="D25" i="45" s="1"/>
  <c r="D81" i="45"/>
  <c r="D278" i="45"/>
  <c r="D353" i="45"/>
  <c r="D366" i="45"/>
  <c r="D375" i="45" s="1"/>
  <c r="D397" i="45"/>
  <c r="D415" i="45"/>
  <c r="D329" i="45"/>
  <c r="D43" i="45"/>
  <c r="D154" i="45"/>
  <c r="D59" i="45"/>
  <c r="D60" i="45" s="1"/>
  <c r="D259" i="45"/>
  <c r="D225" i="45"/>
  <c r="D234" i="45" s="1"/>
  <c r="D187" i="45"/>
  <c r="D211" i="45" s="1"/>
  <c r="D74" i="45"/>
  <c r="D416" i="45" l="1"/>
  <c r="N171" i="31"/>
  <c r="O171" i="31" s="1"/>
  <c r="D404" i="46"/>
  <c r="D354" i="45"/>
  <c r="D279" i="45"/>
  <c r="J95" i="31" s="1"/>
  <c r="O95" i="31" s="1"/>
  <c r="D155" i="45"/>
  <c r="G32" i="31" s="1"/>
  <c r="D82" i="45"/>
  <c r="E102" i="31" s="1"/>
  <c r="O102" i="31" s="1"/>
  <c r="I106" i="31"/>
  <c r="O106" i="31" s="1"/>
  <c r="J71" i="31"/>
  <c r="O71" i="31" s="1"/>
  <c r="L97" i="31"/>
  <c r="O97" i="31" s="1"/>
  <c r="M110" i="31"/>
  <c r="O110" i="31" s="1"/>
  <c r="N111" i="31"/>
  <c r="O111" i="31" s="1"/>
  <c r="C64" i="31"/>
  <c r="O64" i="31" s="1"/>
  <c r="L109" i="31"/>
  <c r="O109" i="31" s="1"/>
  <c r="K108" i="31"/>
  <c r="O108" i="31" s="1"/>
  <c r="K96" i="31"/>
  <c r="O96" i="31" s="1"/>
  <c r="K84" i="31"/>
  <c r="O84" i="31" s="1"/>
  <c r="K72" i="31"/>
  <c r="O72" i="31" s="1"/>
  <c r="K60" i="31"/>
  <c r="O60" i="31" s="1"/>
  <c r="K48" i="31"/>
  <c r="O48" i="31" s="1"/>
  <c r="K36" i="31"/>
  <c r="N39" i="31"/>
  <c r="F103" i="31"/>
  <c r="O103" i="31" s="1"/>
  <c r="F91" i="31"/>
  <c r="O91" i="31" s="1"/>
  <c r="F79" i="31"/>
  <c r="O79" i="31" s="1"/>
  <c r="F67" i="31"/>
  <c r="O67" i="31" s="1"/>
  <c r="F55" i="31"/>
  <c r="O55" i="31" s="1"/>
  <c r="F43" i="31"/>
  <c r="O43" i="31" s="1"/>
  <c r="F31" i="31"/>
  <c r="M98" i="31"/>
  <c r="O98" i="31" s="1"/>
  <c r="I82" i="31"/>
  <c r="O82" i="31" s="1"/>
  <c r="I58" i="31"/>
  <c r="O58" i="31" s="1"/>
  <c r="I70" i="31"/>
  <c r="O70" i="31" s="1"/>
  <c r="I46" i="31"/>
  <c r="O46" i="31" s="1"/>
  <c r="D419" i="45" l="1"/>
  <c r="O31" i="31"/>
  <c r="F214" i="31"/>
  <c r="O36" i="31"/>
  <c r="K214" i="31"/>
  <c r="O39" i="31"/>
  <c r="O32" i="31"/>
  <c r="J47" i="31"/>
  <c r="O47" i="31" s="1"/>
  <c r="J107" i="31"/>
  <c r="O107" i="31" s="1"/>
  <c r="J35" i="31"/>
  <c r="G104" i="31"/>
  <c r="O104" i="31" s="1"/>
  <c r="E42" i="31"/>
  <c r="O42" i="31" s="1"/>
  <c r="N75" i="31"/>
  <c r="O75" i="31" s="1"/>
  <c r="N87" i="31"/>
  <c r="O87" i="31" s="1"/>
  <c r="J83" i="31"/>
  <c r="O83" i="31" s="1"/>
  <c r="J59" i="31"/>
  <c r="O59" i="31" s="1"/>
  <c r="G68" i="31"/>
  <c r="O68" i="31" s="1"/>
  <c r="G80" i="31"/>
  <c r="O80" i="31" s="1"/>
  <c r="C28" i="31"/>
  <c r="C214" i="31" s="1"/>
  <c r="M38" i="31"/>
  <c r="M50" i="31"/>
  <c r="O50" i="31" s="1"/>
  <c r="M62" i="31"/>
  <c r="O62" i="31" s="1"/>
  <c r="M74" i="31"/>
  <c r="O74" i="31" s="1"/>
  <c r="M86" i="31"/>
  <c r="O86" i="31" s="1"/>
  <c r="I94" i="31"/>
  <c r="O94" i="31" s="1"/>
  <c r="I34" i="31"/>
  <c r="G44" i="31"/>
  <c r="O44" i="31" s="1"/>
  <c r="G92" i="31"/>
  <c r="O92" i="31" s="1"/>
  <c r="N51" i="31"/>
  <c r="O51" i="31" s="1"/>
  <c r="N99" i="31"/>
  <c r="O99" i="31" s="1"/>
  <c r="G56" i="31"/>
  <c r="O56" i="31" s="1"/>
  <c r="N63" i="31"/>
  <c r="O63" i="31" s="1"/>
  <c r="C40" i="31"/>
  <c r="O40" i="31" s="1"/>
  <c r="E54" i="31"/>
  <c r="O54" i="31" s="1"/>
  <c r="E78" i="31"/>
  <c r="O78" i="31" s="1"/>
  <c r="E66" i="31"/>
  <c r="O66" i="31" s="1"/>
  <c r="C88" i="31"/>
  <c r="O88" i="31" s="1"/>
  <c r="E90" i="31"/>
  <c r="O90" i="31" s="1"/>
  <c r="C100" i="31"/>
  <c r="O100" i="31" s="1"/>
  <c r="E30" i="31"/>
  <c r="L61" i="31"/>
  <c r="O61" i="31" s="1"/>
  <c r="L73" i="31"/>
  <c r="O73" i="31" s="1"/>
  <c r="L37" i="31"/>
  <c r="L85" i="31"/>
  <c r="O85" i="31" s="1"/>
  <c r="L49" i="31"/>
  <c r="O49" i="31" s="1"/>
  <c r="C52" i="31"/>
  <c r="O52" i="31" s="1"/>
  <c r="C76" i="31"/>
  <c r="O76" i="31" s="1"/>
  <c r="H105" i="31"/>
  <c r="O105" i="31" s="1"/>
  <c r="H93" i="31"/>
  <c r="O93" i="31" s="1"/>
  <c r="H69" i="31"/>
  <c r="O69" i="31" s="1"/>
  <c r="H45" i="31"/>
  <c r="O45" i="31" s="1"/>
  <c r="H81" i="31"/>
  <c r="O81" i="31" s="1"/>
  <c r="H57" i="31"/>
  <c r="O57" i="31" s="1"/>
  <c r="H33" i="31"/>
  <c r="D89" i="31"/>
  <c r="O89" i="31" s="1"/>
  <c r="D77" i="31"/>
  <c r="O77" i="31" s="1"/>
  <c r="D53" i="31"/>
  <c r="O53" i="31" s="1"/>
  <c r="D101" i="31"/>
  <c r="O101" i="31" s="1"/>
  <c r="D65" i="31"/>
  <c r="O65" i="31" s="1"/>
  <c r="D41" i="31"/>
  <c r="O41" i="31" s="1"/>
  <c r="D29" i="31"/>
  <c r="C216" i="31" l="1"/>
  <c r="C215" i="31"/>
  <c r="K216" i="31"/>
  <c r="K215" i="31"/>
  <c r="F216" i="31"/>
  <c r="F215" i="31"/>
  <c r="O33" i="31"/>
  <c r="H214" i="31"/>
  <c r="O37" i="31"/>
  <c r="L214" i="31"/>
  <c r="O28" i="31"/>
  <c r="G214" i="31"/>
  <c r="N214" i="31"/>
  <c r="O29" i="31"/>
  <c r="D214" i="31"/>
  <c r="O30" i="31"/>
  <c r="E214" i="31"/>
  <c r="O34" i="31"/>
  <c r="I214" i="31"/>
  <c r="O38" i="31"/>
  <c r="M214" i="31"/>
  <c r="O35" i="31"/>
  <c r="J214" i="31"/>
  <c r="O14" i="31"/>
  <c r="J216" i="31" l="1"/>
  <c r="J215" i="31"/>
  <c r="M216" i="31"/>
  <c r="M215" i="31"/>
  <c r="I216" i="31"/>
  <c r="I215" i="31"/>
  <c r="E216" i="31"/>
  <c r="E215" i="31"/>
  <c r="N216" i="31"/>
  <c r="N215" i="31"/>
  <c r="G216" i="31"/>
  <c r="G215" i="31"/>
  <c r="L216" i="31"/>
  <c r="L215" i="31"/>
  <c r="H216" i="31"/>
  <c r="H215" i="31"/>
  <c r="D216" i="31"/>
  <c r="D215" i="31"/>
  <c r="O15" i="31"/>
  <c r="O11" i="31" l="1"/>
  <c r="O7" i="31"/>
  <c r="O9" i="31"/>
  <c r="O10" i="31"/>
  <c r="O5" i="31" l="1"/>
  <c r="O6" i="31"/>
  <c r="O12" i="31"/>
  <c r="O190" i="31"/>
  <c r="O147" i="31"/>
  <c r="O8" i="31"/>
  <c r="O13" i="31" l="1"/>
  <c r="O141" i="31"/>
  <c r="O146" i="31"/>
  <c r="O144" i="31"/>
  <c r="O143" i="31"/>
  <c r="O142" i="31"/>
  <c r="O140" i="31"/>
  <c r="O139" i="31"/>
  <c r="O145" i="31"/>
  <c r="O136" i="31"/>
  <c r="O148" i="31"/>
  <c r="O214" i="31" l="1"/>
  <c r="D41" i="22"/>
  <c r="D40" i="22"/>
  <c r="D39" i="22"/>
  <c r="D38" i="22"/>
  <c r="D37" i="22"/>
  <c r="D36" i="22"/>
  <c r="D35" i="22"/>
  <c r="D34" i="22"/>
  <c r="D33" i="22"/>
  <c r="D32" i="22"/>
  <c r="D31" i="22"/>
  <c r="D30" i="22"/>
  <c r="D29" i="22"/>
  <c r="D28" i="22"/>
  <c r="D27" i="22"/>
  <c r="D26" i="22"/>
  <c r="D25" i="22"/>
  <c r="D23" i="22"/>
  <c r="D22" i="22"/>
  <c r="D21" i="22"/>
  <c r="B41" i="22"/>
  <c r="B40" i="22"/>
  <c r="B39" i="22"/>
  <c r="B38" i="22"/>
  <c r="B37" i="22"/>
  <c r="B36" i="22"/>
  <c r="B35" i="22"/>
  <c r="B34" i="22"/>
  <c r="B33" i="22"/>
  <c r="B32" i="22"/>
  <c r="B31" i="22"/>
  <c r="B30" i="22"/>
  <c r="B29" i="22"/>
  <c r="B28" i="22"/>
  <c r="B27" i="22"/>
  <c r="B26" i="22"/>
  <c r="B25" i="22"/>
  <c r="B24" i="22"/>
  <c r="B23" i="22"/>
  <c r="B22" i="22"/>
  <c r="B21" i="22"/>
  <c r="E269" i="4"/>
  <c r="E241" i="4"/>
  <c r="F241" i="4"/>
  <c r="F224" i="4"/>
  <c r="F264" i="4"/>
  <c r="F246" i="4"/>
  <c r="E71" i="4"/>
  <c r="E49" i="4"/>
  <c r="E33" i="4"/>
  <c r="E11" i="4"/>
  <c r="E254" i="4"/>
  <c r="F254" i="4" s="1"/>
  <c r="E240" i="4"/>
  <c r="F240" i="4" s="1"/>
  <c r="E228" i="4"/>
  <c r="F228" i="4" s="1"/>
  <c r="E255" i="4"/>
  <c r="F255" i="4" s="1"/>
  <c r="E229" i="4"/>
  <c r="F229" i="4" s="1"/>
  <c r="G264" i="4"/>
  <c r="E266" i="4"/>
  <c r="F266" i="4"/>
  <c r="E265" i="4"/>
  <c r="F265" i="4" s="1"/>
  <c r="E238" i="4"/>
  <c r="F238" i="4" s="1"/>
  <c r="E226" i="4"/>
  <c r="F226" i="4" s="1"/>
  <c r="F222" i="4"/>
  <c r="F172" i="4"/>
  <c r="F263" i="4"/>
  <c r="E263" i="4"/>
  <c r="D263" i="4"/>
  <c r="F262" i="4"/>
  <c r="E262" i="4"/>
  <c r="D262" i="4"/>
  <c r="F261" i="4"/>
  <c r="E261" i="4"/>
  <c r="D261" i="4"/>
  <c r="F260" i="4"/>
  <c r="E260" i="4"/>
  <c r="D260" i="4"/>
  <c r="F259" i="4"/>
  <c r="E259" i="4"/>
  <c r="D259" i="4"/>
  <c r="F258" i="4"/>
  <c r="E258" i="4"/>
  <c r="D258" i="4"/>
  <c r="F257" i="4"/>
  <c r="E257" i="4"/>
  <c r="D257" i="4"/>
  <c r="E256" i="4"/>
  <c r="F253" i="4"/>
  <c r="E253" i="4"/>
  <c r="D253" i="4"/>
  <c r="F252" i="4"/>
  <c r="E252" i="4"/>
  <c r="D252" i="4"/>
  <c r="F251" i="4"/>
  <c r="E251" i="4"/>
  <c r="D251" i="4"/>
  <c r="F250" i="4"/>
  <c r="E250" i="4"/>
  <c r="D250" i="4"/>
  <c r="F249" i="4"/>
  <c r="E249" i="4"/>
  <c r="D249" i="4"/>
  <c r="F248" i="4"/>
  <c r="E248" i="4"/>
  <c r="D248" i="4"/>
  <c r="F247" i="4"/>
  <c r="E247" i="4"/>
  <c r="D247" i="4"/>
  <c r="F245" i="4"/>
  <c r="E245" i="4"/>
  <c r="D245" i="4"/>
  <c r="F244" i="4"/>
  <c r="E244" i="4"/>
  <c r="D244" i="4"/>
  <c r="F243" i="4"/>
  <c r="E243" i="4"/>
  <c r="D243" i="4"/>
  <c r="F242" i="4"/>
  <c r="E242" i="4"/>
  <c r="D242" i="4"/>
  <c r="F239" i="4"/>
  <c r="E239" i="4"/>
  <c r="D239" i="4"/>
  <c r="F237" i="4"/>
  <c r="E237" i="4"/>
  <c r="D237" i="4"/>
  <c r="F236" i="4"/>
  <c r="E236" i="4"/>
  <c r="D236" i="4"/>
  <c r="F235" i="4"/>
  <c r="E235" i="4"/>
  <c r="D235" i="4"/>
  <c r="F234" i="4"/>
  <c r="E234" i="4"/>
  <c r="D234" i="4"/>
  <c r="F233" i="4"/>
  <c r="E233" i="4"/>
  <c r="D233" i="4"/>
  <c r="F232" i="4"/>
  <c r="E232" i="4"/>
  <c r="D232" i="4"/>
  <c r="F231" i="4"/>
  <c r="E231" i="4"/>
  <c r="D231" i="4"/>
  <c r="F230" i="4"/>
  <c r="E230" i="4"/>
  <c r="D230" i="4"/>
  <c r="F227" i="4"/>
  <c r="E227" i="4"/>
  <c r="D227" i="4"/>
  <c r="F223" i="4"/>
  <c r="E223" i="4"/>
  <c r="D223" i="4"/>
  <c r="F221" i="4"/>
  <c r="E221" i="4"/>
  <c r="D221" i="4"/>
  <c r="F220" i="4"/>
  <c r="E220" i="4"/>
  <c r="D220" i="4"/>
  <c r="F219" i="4"/>
  <c r="E219" i="4"/>
  <c r="D219" i="4"/>
  <c r="F218" i="4"/>
  <c r="E218" i="4"/>
  <c r="D218" i="4"/>
  <c r="F217" i="4"/>
  <c r="E217" i="4"/>
  <c r="D217" i="4"/>
  <c r="F216" i="4"/>
  <c r="E216" i="4"/>
  <c r="D216" i="4"/>
  <c r="F215" i="4"/>
  <c r="E215" i="4"/>
  <c r="D215" i="4"/>
  <c r="F214" i="4"/>
  <c r="E214" i="4"/>
  <c r="D214" i="4"/>
  <c r="F213" i="4"/>
  <c r="E213" i="4"/>
  <c r="D213" i="4"/>
  <c r="F212" i="4"/>
  <c r="E212" i="4"/>
  <c r="D212" i="4"/>
  <c r="F211" i="4"/>
  <c r="E211" i="4"/>
  <c r="D211" i="4"/>
  <c r="F210" i="4"/>
  <c r="E210" i="4"/>
  <c r="D210" i="4"/>
  <c r="F209" i="4"/>
  <c r="E209" i="4"/>
  <c r="D209" i="4"/>
  <c r="F208" i="4"/>
  <c r="E208" i="4"/>
  <c r="D208" i="4"/>
  <c r="F207" i="4"/>
  <c r="E207" i="4"/>
  <c r="D207" i="4"/>
  <c r="F206" i="4"/>
  <c r="E206" i="4"/>
  <c r="D206" i="4"/>
  <c r="F205" i="4"/>
  <c r="E205" i="4"/>
  <c r="D205" i="4"/>
  <c r="F204" i="4"/>
  <c r="E204" i="4"/>
  <c r="D204" i="4"/>
  <c r="F203" i="4"/>
  <c r="E203" i="4"/>
  <c r="D203" i="4"/>
  <c r="F202" i="4"/>
  <c r="E202" i="4"/>
  <c r="D202" i="4"/>
  <c r="F201" i="4"/>
  <c r="E201" i="4"/>
  <c r="D201" i="4"/>
  <c r="F200" i="4"/>
  <c r="E200" i="4"/>
  <c r="D200" i="4"/>
  <c r="F199" i="4"/>
  <c r="E199" i="4"/>
  <c r="D199" i="4"/>
  <c r="F198" i="4"/>
  <c r="E198" i="4"/>
  <c r="D198" i="4"/>
  <c r="F197" i="4"/>
  <c r="E197" i="4"/>
  <c r="D197" i="4"/>
  <c r="F196" i="4"/>
  <c r="E196" i="4"/>
  <c r="D196" i="4"/>
  <c r="F195" i="4"/>
  <c r="E195" i="4"/>
  <c r="D195" i="4"/>
  <c r="F194" i="4"/>
  <c r="E194" i="4"/>
  <c r="D194" i="4"/>
  <c r="F193" i="4"/>
  <c r="G2137" i="9" s="1"/>
  <c r="E193" i="4"/>
  <c r="D193" i="4"/>
  <c r="F192" i="4"/>
  <c r="G2185" i="9" s="1"/>
  <c r="E192" i="4"/>
  <c r="D192" i="4"/>
  <c r="F191" i="4"/>
  <c r="G2184" i="9" s="1"/>
  <c r="E191" i="4"/>
  <c r="D191" i="4"/>
  <c r="F190" i="4"/>
  <c r="E190" i="4"/>
  <c r="D190" i="4"/>
  <c r="F189" i="4"/>
  <c r="G2139" i="9" s="1"/>
  <c r="E189" i="4"/>
  <c r="D189" i="4"/>
  <c r="F188" i="4"/>
  <c r="E188" i="4"/>
  <c r="D188" i="4"/>
  <c r="F187" i="4"/>
  <c r="G2133" i="9" s="1"/>
  <c r="E187" i="4"/>
  <c r="D187" i="4"/>
  <c r="F186" i="4"/>
  <c r="E186" i="4"/>
  <c r="D186" i="4"/>
  <c r="F185" i="4"/>
  <c r="E185" i="4"/>
  <c r="D185" i="4"/>
  <c r="F184" i="4"/>
  <c r="E184" i="4"/>
  <c r="D184" i="4"/>
  <c r="F183" i="4"/>
  <c r="G2193" i="9" s="1"/>
  <c r="E183" i="4"/>
  <c r="D183" i="4"/>
  <c r="F182" i="4"/>
  <c r="G633" i="9" s="1"/>
  <c r="E182" i="4"/>
  <c r="D182" i="4"/>
  <c r="F181" i="4"/>
  <c r="G2143" i="9" s="1"/>
  <c r="E181" i="4"/>
  <c r="D181" i="4"/>
  <c r="F180" i="4"/>
  <c r="G2052" i="9" s="1"/>
  <c r="E180" i="4"/>
  <c r="D180" i="4"/>
  <c r="F179" i="4"/>
  <c r="G1254" i="9" s="1"/>
  <c r="E179" i="4"/>
  <c r="D179" i="4"/>
  <c r="F178" i="4"/>
  <c r="G625" i="9" s="1"/>
  <c r="E178" i="4"/>
  <c r="D178" i="4"/>
  <c r="F177" i="4"/>
  <c r="G1872" i="9" s="1"/>
  <c r="E177" i="4"/>
  <c r="D177" i="4"/>
  <c r="F176" i="4"/>
  <c r="E176" i="4"/>
  <c r="D176" i="4"/>
  <c r="F175" i="4"/>
  <c r="G2026" i="9" s="1"/>
  <c r="E175" i="4"/>
  <c r="D175" i="4"/>
  <c r="F174" i="4"/>
  <c r="G543" i="9" s="1"/>
  <c r="E174" i="4"/>
  <c r="D174" i="4"/>
  <c r="F167" i="4"/>
  <c r="G1160" i="9" s="1"/>
  <c r="E167" i="4"/>
  <c r="D167" i="4"/>
  <c r="F166" i="4"/>
  <c r="G203" i="9" s="1"/>
  <c r="E166" i="4"/>
  <c r="D166" i="4"/>
  <c r="F165" i="4"/>
  <c r="G210" i="9" s="1"/>
  <c r="E165" i="4"/>
  <c r="D165" i="4"/>
  <c r="F164" i="4"/>
  <c r="G207" i="9" s="1"/>
  <c r="E164" i="4"/>
  <c r="D164" i="4"/>
  <c r="F163" i="4"/>
  <c r="G206" i="9" s="1"/>
  <c r="E163" i="4"/>
  <c r="D163" i="4"/>
  <c r="F162" i="4"/>
  <c r="G205" i="9" s="1"/>
  <c r="E162" i="4"/>
  <c r="D162" i="4"/>
  <c r="F161" i="4"/>
  <c r="E161" i="4"/>
  <c r="D161" i="4"/>
  <c r="F160" i="4"/>
  <c r="G201" i="9" s="1"/>
  <c r="E160" i="4"/>
  <c r="D160" i="4"/>
  <c r="F159" i="4"/>
  <c r="G199" i="9" s="1"/>
  <c r="E159" i="4"/>
  <c r="D159" i="4"/>
  <c r="F158" i="4"/>
  <c r="E158" i="4"/>
  <c r="D158" i="4"/>
  <c r="F157" i="4"/>
  <c r="G1212" i="9" s="1"/>
  <c r="E157" i="4"/>
  <c r="D157" i="4"/>
  <c r="F156" i="4"/>
  <c r="G966" i="9" s="1"/>
  <c r="E156" i="4"/>
  <c r="D156" i="4"/>
  <c r="F155" i="4"/>
  <c r="E155" i="4"/>
  <c r="D155" i="4"/>
  <c r="F154" i="4"/>
  <c r="G1011" i="9" s="1"/>
  <c r="E154" i="4"/>
  <c r="D154" i="4"/>
  <c r="F153" i="4"/>
  <c r="G1010" i="9" s="1"/>
  <c r="E153" i="4"/>
  <c r="D153" i="4"/>
  <c r="F152" i="4"/>
  <c r="E152" i="4"/>
  <c r="D152" i="4"/>
  <c r="F151" i="4"/>
  <c r="G115" i="9" s="1"/>
  <c r="E151" i="4"/>
  <c r="D151" i="4"/>
  <c r="F150" i="4"/>
  <c r="G159" i="9" s="1"/>
  <c r="E150" i="4"/>
  <c r="D150" i="4"/>
  <c r="F149" i="4"/>
  <c r="G29" i="9" s="1"/>
  <c r="E149" i="4"/>
  <c r="D149" i="4"/>
  <c r="F148" i="4"/>
  <c r="G528" i="9" s="1"/>
  <c r="E148" i="4"/>
  <c r="D148" i="4"/>
  <c r="F147" i="4"/>
  <c r="E147" i="4"/>
  <c r="D147" i="4"/>
  <c r="F146" i="4"/>
  <c r="E146" i="4"/>
  <c r="D146" i="4"/>
  <c r="F145" i="4"/>
  <c r="E145" i="4"/>
  <c r="D145" i="4"/>
  <c r="F144" i="4"/>
  <c r="G1059" i="9" s="1"/>
  <c r="E144" i="4"/>
  <c r="D144" i="4"/>
  <c r="F143" i="4"/>
  <c r="E143" i="4"/>
  <c r="D143" i="4"/>
  <c r="F142" i="4"/>
  <c r="G580" i="9" s="1"/>
  <c r="E142" i="4"/>
  <c r="D142" i="4"/>
  <c r="F141" i="4"/>
  <c r="E141" i="4"/>
  <c r="D141" i="4"/>
  <c r="F140" i="4"/>
  <c r="G430" i="9" s="1"/>
  <c r="E140" i="4"/>
  <c r="D140" i="4"/>
  <c r="F139" i="4"/>
  <c r="E139" i="4"/>
  <c r="D139" i="4"/>
  <c r="E138" i="4"/>
  <c r="F137" i="4"/>
  <c r="E137" i="4"/>
  <c r="D137" i="4"/>
  <c r="F136" i="4"/>
  <c r="G71" i="9" s="1"/>
  <c r="E136" i="4"/>
  <c r="D136" i="4"/>
  <c r="F135" i="4"/>
  <c r="G1830" i="9" s="1"/>
  <c r="E135" i="4"/>
  <c r="D135" i="4"/>
  <c r="F134" i="4"/>
  <c r="E134" i="4"/>
  <c r="D134" i="4"/>
  <c r="F133" i="4"/>
  <c r="G337" i="9" s="1"/>
  <c r="E133" i="4"/>
  <c r="D133" i="4"/>
  <c r="F132" i="4"/>
  <c r="G116" i="9" s="1"/>
  <c r="E132" i="4"/>
  <c r="D132" i="4"/>
  <c r="F131" i="4"/>
  <c r="G160" i="9" s="1"/>
  <c r="E131" i="4"/>
  <c r="D131" i="4"/>
  <c r="F130" i="4"/>
  <c r="G30" i="9" s="1"/>
  <c r="E130" i="4"/>
  <c r="D130" i="4"/>
  <c r="F129" i="4"/>
  <c r="G249" i="9" s="1"/>
  <c r="E129" i="4"/>
  <c r="D129" i="4"/>
  <c r="F128" i="4"/>
  <c r="E128" i="4"/>
  <c r="D128" i="4"/>
  <c r="F127" i="4"/>
  <c r="G2093" i="9" s="1"/>
  <c r="E127" i="4"/>
  <c r="D127" i="4"/>
  <c r="F126" i="4"/>
  <c r="G1876" i="9" s="1"/>
  <c r="E126" i="4"/>
  <c r="D126" i="4"/>
  <c r="F125" i="4"/>
  <c r="G1453" i="9" s="1"/>
  <c r="E125" i="4"/>
  <c r="D125" i="4"/>
  <c r="F124" i="4"/>
  <c r="G1693" i="9" s="1"/>
  <c r="E124" i="4"/>
  <c r="D124" i="4"/>
  <c r="F123" i="4"/>
  <c r="G1549" i="9" s="1"/>
  <c r="E123" i="4"/>
  <c r="D123" i="4"/>
  <c r="F122" i="4"/>
  <c r="G1645" i="9" s="1"/>
  <c r="E122" i="4"/>
  <c r="D122" i="4"/>
  <c r="F121" i="4"/>
  <c r="E121" i="4"/>
  <c r="D121" i="4"/>
  <c r="F120" i="4"/>
  <c r="E120" i="4"/>
  <c r="D120" i="4"/>
  <c r="F119" i="4"/>
  <c r="G2016" i="9" s="1"/>
  <c r="E119" i="4"/>
  <c r="D119" i="4"/>
  <c r="F118" i="4"/>
  <c r="G1258" i="9" s="1"/>
  <c r="E118" i="4"/>
  <c r="D118" i="4"/>
  <c r="F117" i="4"/>
  <c r="G1158" i="9" s="1"/>
  <c r="E117" i="4"/>
  <c r="D117" i="4"/>
  <c r="F116" i="4"/>
  <c r="E116" i="4"/>
  <c r="D116" i="4"/>
  <c r="F115" i="4"/>
  <c r="G248" i="9" s="1"/>
  <c r="E115" i="4"/>
  <c r="D115" i="4"/>
  <c r="F114" i="4"/>
  <c r="G381" i="9" s="1"/>
  <c r="E114" i="4"/>
  <c r="D114" i="4"/>
  <c r="F113" i="4"/>
  <c r="G1921" i="9" s="1"/>
  <c r="E113" i="4"/>
  <c r="D113" i="4"/>
  <c r="F112" i="4"/>
  <c r="E112" i="4"/>
  <c r="D112" i="4"/>
  <c r="F111" i="4"/>
  <c r="E111" i="4"/>
  <c r="D111" i="4"/>
  <c r="F110" i="4"/>
  <c r="G686" i="9" s="1"/>
  <c r="E110" i="4"/>
  <c r="D110" i="4"/>
  <c r="F109" i="4"/>
  <c r="E109" i="4"/>
  <c r="D109" i="4"/>
  <c r="F108" i="4"/>
  <c r="G1652" i="9" s="1"/>
  <c r="E108" i="4"/>
  <c r="D108" i="4"/>
  <c r="F107" i="4"/>
  <c r="G36" i="9" s="1"/>
  <c r="E107" i="4"/>
  <c r="D107" i="4"/>
  <c r="F106" i="4"/>
  <c r="G79" i="9" s="1"/>
  <c r="E106" i="4"/>
  <c r="D106" i="4"/>
  <c r="F105" i="4"/>
  <c r="E105" i="4"/>
  <c r="D105" i="4"/>
  <c r="F104" i="4"/>
  <c r="G388" i="9" s="1"/>
  <c r="E104" i="4"/>
  <c r="D104" i="4"/>
  <c r="F103" i="4"/>
  <c r="E103" i="4"/>
  <c r="D103" i="4"/>
  <c r="F102" i="4"/>
  <c r="G255" i="9" s="1"/>
  <c r="E102" i="4"/>
  <c r="D102" i="4"/>
  <c r="F101" i="4"/>
  <c r="G1604" i="9" s="1"/>
  <c r="E101" i="4"/>
  <c r="D101" i="4"/>
  <c r="F100" i="4"/>
  <c r="G1459" i="9" s="1"/>
  <c r="E100" i="4"/>
  <c r="D100" i="4"/>
  <c r="F99" i="4"/>
  <c r="G1699" i="9" s="1"/>
  <c r="E99" i="4"/>
  <c r="D99" i="4"/>
  <c r="F98" i="4"/>
  <c r="G2145" i="9" s="1"/>
  <c r="E98" i="4"/>
  <c r="D98" i="4"/>
  <c r="F97" i="4"/>
  <c r="G2013" i="9" s="1"/>
  <c r="E97" i="4"/>
  <c r="D97" i="4"/>
  <c r="F96" i="4"/>
  <c r="E96" i="4"/>
  <c r="D96" i="4"/>
  <c r="F95" i="4"/>
  <c r="G724" i="9" s="1"/>
  <c r="E95" i="4"/>
  <c r="D95" i="4"/>
  <c r="F94" i="4"/>
  <c r="G1354" i="9" s="1"/>
  <c r="E94" i="4"/>
  <c r="D94" i="4"/>
  <c r="F93" i="4"/>
  <c r="E93" i="4"/>
  <c r="D93" i="4"/>
  <c r="F92" i="4"/>
  <c r="G157" i="9" s="1"/>
  <c r="E92" i="4"/>
  <c r="D92" i="4"/>
  <c r="F91" i="4"/>
  <c r="G1155" i="9" s="1"/>
  <c r="E91" i="4"/>
  <c r="D91" i="4"/>
  <c r="F90" i="4"/>
  <c r="G245" i="9" s="1"/>
  <c r="E90" i="4"/>
  <c r="D90" i="4"/>
  <c r="F89" i="4"/>
  <c r="E89" i="4"/>
  <c r="D89" i="4"/>
  <c r="F88" i="4"/>
  <c r="E88" i="4"/>
  <c r="D88" i="4"/>
  <c r="F87" i="4"/>
  <c r="E87" i="4"/>
  <c r="D87" i="4"/>
  <c r="F86" i="4"/>
  <c r="G1058" i="9" s="1"/>
  <c r="E86" i="4"/>
  <c r="D86" i="4"/>
  <c r="F85" i="4"/>
  <c r="E85" i="4"/>
  <c r="D85" i="4"/>
  <c r="F84" i="4"/>
  <c r="G1736" i="9" s="1"/>
  <c r="E84" i="4"/>
  <c r="D84" i="4"/>
  <c r="F83" i="4"/>
  <c r="G1642" i="9" s="1"/>
  <c r="E83" i="4"/>
  <c r="D83" i="4"/>
  <c r="F82" i="4"/>
  <c r="G379" i="9" s="1"/>
  <c r="E82" i="4"/>
  <c r="D82" i="4"/>
  <c r="F81" i="4"/>
  <c r="G28" i="9" s="1"/>
  <c r="E81" i="4"/>
  <c r="D81" i="4"/>
  <c r="F80" i="4"/>
  <c r="G2014" i="9" s="1"/>
  <c r="E80" i="4"/>
  <c r="D80" i="4"/>
  <c r="F79" i="4"/>
  <c r="E79" i="4"/>
  <c r="D79" i="4"/>
  <c r="F78" i="4"/>
  <c r="E78" i="4"/>
  <c r="D78" i="4"/>
  <c r="F77" i="4"/>
  <c r="G291" i="9" s="1"/>
  <c r="E77" i="4"/>
  <c r="D77" i="4"/>
  <c r="F76" i="4"/>
  <c r="E76" i="4"/>
  <c r="D76" i="4"/>
  <c r="F75" i="4"/>
  <c r="G246" i="9" s="1"/>
  <c r="E75" i="4"/>
  <c r="D75" i="4"/>
  <c r="F74" i="4"/>
  <c r="E74" i="4"/>
  <c r="D74" i="4"/>
  <c r="F73" i="4"/>
  <c r="G427" i="9" s="1"/>
  <c r="E73" i="4"/>
  <c r="D73" i="4"/>
  <c r="F72" i="4"/>
  <c r="E72" i="4"/>
  <c r="D72" i="4"/>
  <c r="F71" i="4"/>
  <c r="G2091" i="9" s="1"/>
  <c r="F70" i="4"/>
  <c r="E70" i="4"/>
  <c r="D70" i="4"/>
  <c r="F69" i="4"/>
  <c r="G1967" i="9" s="1"/>
  <c r="E69" i="4"/>
  <c r="D69" i="4"/>
  <c r="F68" i="4"/>
  <c r="E68" i="4"/>
  <c r="D68" i="4"/>
  <c r="F67" i="4"/>
  <c r="G1782" i="9" s="1"/>
  <c r="E67" i="4"/>
  <c r="D67" i="4"/>
  <c r="F66" i="4"/>
  <c r="E66" i="4"/>
  <c r="D66" i="4"/>
  <c r="F65" i="4"/>
  <c r="G243" i="9" s="1"/>
  <c r="E65" i="4"/>
  <c r="D65" i="4"/>
  <c r="F64" i="4"/>
  <c r="G526" i="9" s="1"/>
  <c r="E64" i="4"/>
  <c r="D64" i="4"/>
  <c r="F63" i="4"/>
  <c r="G2011" i="9" s="1"/>
  <c r="E63" i="4"/>
  <c r="D63" i="4"/>
  <c r="F62" i="4"/>
  <c r="E62" i="4"/>
  <c r="D62" i="4"/>
  <c r="F61" i="4"/>
  <c r="G111" i="9" s="1"/>
  <c r="E61" i="4"/>
  <c r="D61" i="4"/>
  <c r="F60" i="4"/>
  <c r="E60" i="4"/>
  <c r="D60" i="4"/>
  <c r="F59" i="4"/>
  <c r="G1056" i="9" s="1"/>
  <c r="E59" i="4"/>
  <c r="D59" i="4"/>
  <c r="F58" i="4"/>
  <c r="G1253" i="9" s="1"/>
  <c r="E58" i="4"/>
  <c r="D58" i="4"/>
  <c r="F57" i="4"/>
  <c r="G1779" i="9" s="1"/>
  <c r="E57" i="4"/>
  <c r="D57" i="4"/>
  <c r="F56" i="4"/>
  <c r="G1153" i="9" s="1"/>
  <c r="E56" i="4"/>
  <c r="D56" i="4"/>
  <c r="F55" i="4"/>
  <c r="G1640" i="9" s="1"/>
  <c r="E55" i="4"/>
  <c r="D55" i="4"/>
  <c r="F54" i="4"/>
  <c r="G1688" i="9" s="1"/>
  <c r="E54" i="4"/>
  <c r="D54" i="4"/>
  <c r="F53" i="4"/>
  <c r="E53" i="4"/>
  <c r="D53" i="4"/>
  <c r="F52" i="4"/>
  <c r="G1871" i="9" s="1"/>
  <c r="E52" i="4"/>
  <c r="D52" i="4"/>
  <c r="F51" i="4"/>
  <c r="G1544" i="9" s="1"/>
  <c r="E51" i="4"/>
  <c r="D51" i="4"/>
  <c r="F50" i="4"/>
  <c r="G1445" i="9" s="1"/>
  <c r="E50" i="4"/>
  <c r="D50" i="4"/>
  <c r="F49" i="4"/>
  <c r="G2088" i="9" s="1"/>
  <c r="F48" i="4"/>
  <c r="E48" i="4"/>
  <c r="D48" i="4"/>
  <c r="F47" i="4"/>
  <c r="G1833" i="9" s="1"/>
  <c r="E47" i="4"/>
  <c r="D47" i="4"/>
  <c r="F46" i="4"/>
  <c r="G75" i="9" s="1"/>
  <c r="E46" i="4"/>
  <c r="D46" i="4"/>
  <c r="F45" i="4"/>
  <c r="G340" i="9" s="1"/>
  <c r="E45" i="4"/>
  <c r="D45" i="4"/>
  <c r="F44" i="4"/>
  <c r="G1062" i="9" s="1"/>
  <c r="E44" i="4"/>
  <c r="D44" i="4"/>
  <c r="F43" i="4"/>
  <c r="G252" i="9" s="1"/>
  <c r="E43" i="4"/>
  <c r="D43" i="4"/>
  <c r="F42" i="4"/>
  <c r="G1646" i="9" s="1"/>
  <c r="E42" i="4"/>
  <c r="D42" i="4"/>
  <c r="F41" i="4"/>
  <c r="G2186" i="9" s="1"/>
  <c r="E41" i="4"/>
  <c r="D41" i="4"/>
  <c r="F40" i="4"/>
  <c r="G1973" i="9" s="1"/>
  <c r="E40" i="4"/>
  <c r="D40" i="4"/>
  <c r="F39" i="4"/>
  <c r="G2059" i="9" s="1"/>
  <c r="E39" i="4"/>
  <c r="D39" i="4"/>
  <c r="F38" i="4"/>
  <c r="G2015" i="9" s="1"/>
  <c r="E38" i="4"/>
  <c r="D38" i="4"/>
  <c r="F37" i="4"/>
  <c r="G428" i="9" s="1"/>
  <c r="E37" i="4"/>
  <c r="D37" i="4"/>
  <c r="F36" i="4"/>
  <c r="G1305" i="9" s="1"/>
  <c r="E36" i="4"/>
  <c r="D36" i="4"/>
  <c r="F35" i="4"/>
  <c r="G1157" i="9" s="1"/>
  <c r="E35" i="4"/>
  <c r="D35" i="4"/>
  <c r="F34" i="4"/>
  <c r="G380" i="9" s="1"/>
  <c r="E34" i="4"/>
  <c r="D34" i="4"/>
  <c r="F33" i="4"/>
  <c r="G247" i="9" s="1"/>
  <c r="F32" i="4"/>
  <c r="G1828" i="9" s="1"/>
  <c r="E32" i="4"/>
  <c r="D32" i="4"/>
  <c r="F31" i="4"/>
  <c r="G32" i="9" s="1"/>
  <c r="E31" i="4"/>
  <c r="D31" i="4"/>
  <c r="F30" i="4"/>
  <c r="G433" i="9" s="1"/>
  <c r="E30" i="4"/>
  <c r="D30" i="4"/>
  <c r="F29" i="4"/>
  <c r="E29" i="4"/>
  <c r="D29" i="4"/>
  <c r="F28" i="4"/>
  <c r="G583" i="9" s="1"/>
  <c r="E28" i="4"/>
  <c r="D28" i="4"/>
  <c r="F27" i="4"/>
  <c r="G1163" i="9" s="1"/>
  <c r="E27" i="4"/>
  <c r="D27" i="4"/>
  <c r="F26" i="4"/>
  <c r="G74" i="9" s="1"/>
  <c r="E26" i="4"/>
  <c r="D26" i="4"/>
  <c r="F25" i="4"/>
  <c r="G2095" i="9" s="1"/>
  <c r="E25" i="4"/>
  <c r="D25" i="4"/>
  <c r="F24" i="4"/>
  <c r="G483" i="9" s="1"/>
  <c r="E24" i="4"/>
  <c r="D24" i="4"/>
  <c r="F23" i="4"/>
  <c r="E23" i="4"/>
  <c r="D23" i="4"/>
  <c r="F22" i="4"/>
  <c r="E22" i="4"/>
  <c r="D22" i="4"/>
  <c r="F21" i="4"/>
  <c r="G2094" i="9" s="1"/>
  <c r="E21" i="4"/>
  <c r="D21" i="4"/>
  <c r="F20" i="4"/>
  <c r="G679" i="9" s="1"/>
  <c r="E20" i="4"/>
  <c r="D20" i="4"/>
  <c r="F19" i="4"/>
  <c r="G774" i="9" s="1"/>
  <c r="E19" i="4"/>
  <c r="D19" i="4"/>
  <c r="F18" i="4"/>
  <c r="G2019" i="9" s="1"/>
  <c r="E18" i="4"/>
  <c r="D18" i="4"/>
  <c r="F17" i="4"/>
  <c r="G1404" i="9" s="1"/>
  <c r="E17" i="4"/>
  <c r="D17" i="4"/>
  <c r="F16" i="4"/>
  <c r="G1358" i="9" s="1"/>
  <c r="E16" i="4"/>
  <c r="D16" i="4"/>
  <c r="F15" i="4"/>
  <c r="G1211" i="9" s="1"/>
  <c r="E15" i="4"/>
  <c r="D15" i="4"/>
  <c r="F14" i="4"/>
  <c r="G295" i="9" s="1"/>
  <c r="E14" i="4"/>
  <c r="D14" i="4"/>
  <c r="F13" i="4"/>
  <c r="G1644" i="9" s="1"/>
  <c r="E13" i="4"/>
  <c r="D13" i="4"/>
  <c r="F12" i="4"/>
  <c r="G384" i="9" s="1"/>
  <c r="E12" i="4"/>
  <c r="D12" i="4"/>
  <c r="F11" i="4"/>
  <c r="G251" i="9" s="1"/>
  <c r="F10" i="4"/>
  <c r="G1875" i="9" s="1"/>
  <c r="E10" i="4"/>
  <c r="D10" i="4"/>
  <c r="F9" i="4"/>
  <c r="G1832" i="9" s="1"/>
  <c r="E9" i="4"/>
  <c r="D9" i="4"/>
  <c r="F8" i="4"/>
  <c r="G1597" i="9" s="1"/>
  <c r="E8" i="4"/>
  <c r="D8" i="4"/>
  <c r="F7" i="4"/>
  <c r="G1452" i="9" s="1"/>
  <c r="E7" i="4"/>
  <c r="D7" i="4"/>
  <c r="F6" i="4"/>
  <c r="G1738" i="9" s="1"/>
  <c r="E6" i="4"/>
  <c r="D6" i="4"/>
  <c r="F5" i="4"/>
  <c r="G1548" i="9" s="1"/>
  <c r="E5" i="4"/>
  <c r="D5" i="4"/>
  <c r="F4" i="4"/>
  <c r="G1923" i="9" s="1"/>
  <c r="E4" i="4"/>
  <c r="D4" i="4"/>
  <c r="F3" i="4"/>
  <c r="G1501" i="9" s="1"/>
  <c r="E3" i="4"/>
  <c r="D3" i="4"/>
  <c r="L263" i="4"/>
  <c r="K263" i="4"/>
  <c r="L262" i="4"/>
  <c r="M262" i="4" s="1"/>
  <c r="K262" i="4"/>
  <c r="L261" i="4"/>
  <c r="K261" i="4"/>
  <c r="L260" i="4"/>
  <c r="K260" i="4"/>
  <c r="L259" i="4"/>
  <c r="K259" i="4"/>
  <c r="L258" i="4"/>
  <c r="M258" i="4" s="1"/>
  <c r="K258" i="4"/>
  <c r="L257" i="4"/>
  <c r="K257" i="4"/>
  <c r="L256" i="4"/>
  <c r="M256" i="4" s="1"/>
  <c r="K256" i="4"/>
  <c r="L255" i="4"/>
  <c r="M255" i="4" s="1"/>
  <c r="K255" i="4"/>
  <c r="L254" i="4"/>
  <c r="K254" i="4"/>
  <c r="L253" i="4"/>
  <c r="K253" i="4"/>
  <c r="L252" i="4"/>
  <c r="K252" i="4"/>
  <c r="L251" i="4"/>
  <c r="K251" i="4"/>
  <c r="L250" i="4"/>
  <c r="M250" i="4" s="1"/>
  <c r="K250" i="4"/>
  <c r="L249" i="4"/>
  <c r="K249" i="4"/>
  <c r="L248" i="4"/>
  <c r="K248" i="4"/>
  <c r="L247" i="4"/>
  <c r="K247" i="4"/>
  <c r="L246" i="4"/>
  <c r="M246" i="4" s="1"/>
  <c r="L245" i="4"/>
  <c r="M245" i="4" s="1"/>
  <c r="K245" i="4"/>
  <c r="L244" i="4"/>
  <c r="K244" i="4"/>
  <c r="L243" i="4"/>
  <c r="K243" i="4"/>
  <c r="L242" i="4"/>
  <c r="K242" i="4"/>
  <c r="L241" i="4"/>
  <c r="K241" i="4"/>
  <c r="L240" i="4"/>
  <c r="K240" i="4"/>
  <c r="L239" i="4"/>
  <c r="M239" i="4" s="1"/>
  <c r="K239" i="4"/>
  <c r="L238" i="4"/>
  <c r="K238" i="4"/>
  <c r="L237" i="4"/>
  <c r="K237" i="4"/>
  <c r="L236" i="4"/>
  <c r="K236" i="4"/>
  <c r="L235" i="4"/>
  <c r="K235" i="4"/>
  <c r="L234" i="4"/>
  <c r="K234" i="4"/>
  <c r="L233" i="4"/>
  <c r="K233" i="4"/>
  <c r="L232" i="4"/>
  <c r="K232" i="4"/>
  <c r="L231" i="4"/>
  <c r="K231" i="4"/>
  <c r="L230" i="4"/>
  <c r="K230" i="4"/>
  <c r="L229" i="4"/>
  <c r="K229" i="4"/>
  <c r="L228" i="4"/>
  <c r="K228" i="4"/>
  <c r="L227" i="4"/>
  <c r="K227" i="4"/>
  <c r="L226" i="4"/>
  <c r="K226" i="4"/>
  <c r="L225" i="4"/>
  <c r="M225" i="4" s="1"/>
  <c r="K225" i="4"/>
  <c r="L224" i="4"/>
  <c r="M224" i="4" s="1"/>
  <c r="K224" i="4"/>
  <c r="L223" i="4"/>
  <c r="K223" i="4"/>
  <c r="L221" i="4"/>
  <c r="K221" i="4"/>
  <c r="L220" i="4"/>
  <c r="M220" i="4" s="1"/>
  <c r="K220" i="4"/>
  <c r="L219" i="4"/>
  <c r="K219" i="4"/>
  <c r="L218" i="4"/>
  <c r="K218" i="4"/>
  <c r="L217" i="4"/>
  <c r="K217" i="4"/>
  <c r="L216" i="4"/>
  <c r="M216" i="4" s="1"/>
  <c r="K216" i="4"/>
  <c r="L215" i="4"/>
  <c r="K215" i="4"/>
  <c r="L214" i="4"/>
  <c r="K214" i="4"/>
  <c r="L213" i="4"/>
  <c r="K213" i="4"/>
  <c r="L212" i="4"/>
  <c r="M212" i="4" s="1"/>
  <c r="K212" i="4"/>
  <c r="L211" i="4"/>
  <c r="K211" i="4"/>
  <c r="L210" i="4"/>
  <c r="K210" i="4"/>
  <c r="L209" i="4"/>
  <c r="K209" i="4"/>
  <c r="L208" i="4"/>
  <c r="M208" i="4" s="1"/>
  <c r="K208" i="4"/>
  <c r="L207" i="4"/>
  <c r="K207" i="4"/>
  <c r="L206" i="4"/>
  <c r="K206" i="4"/>
  <c r="L205" i="4"/>
  <c r="K205" i="4"/>
  <c r="L204" i="4"/>
  <c r="M204" i="4" s="1"/>
  <c r="K204" i="4"/>
  <c r="L203" i="4"/>
  <c r="M203" i="4" s="1"/>
  <c r="K203" i="4"/>
  <c r="L202" i="4"/>
  <c r="K202" i="4"/>
  <c r="L201" i="4"/>
  <c r="K201" i="4"/>
  <c r="L200" i="4"/>
  <c r="K200" i="4"/>
  <c r="L199" i="4"/>
  <c r="M199" i="4" s="1"/>
  <c r="K199" i="4"/>
  <c r="L198" i="4"/>
  <c r="K198" i="4"/>
  <c r="L197" i="4"/>
  <c r="K197" i="4"/>
  <c r="L196" i="4"/>
  <c r="K196" i="4"/>
  <c r="L195" i="4"/>
  <c r="M195" i="4" s="1"/>
  <c r="K195" i="4"/>
  <c r="L194" i="4"/>
  <c r="K194" i="4"/>
  <c r="L193" i="4"/>
  <c r="K193" i="4"/>
  <c r="L192" i="4"/>
  <c r="K192" i="4"/>
  <c r="L191" i="4"/>
  <c r="M191" i="4" s="1"/>
  <c r="K191" i="4"/>
  <c r="L190" i="4"/>
  <c r="K190" i="4"/>
  <c r="L189" i="4"/>
  <c r="K189" i="4"/>
  <c r="L188" i="4"/>
  <c r="M188" i="4" s="1"/>
  <c r="K188" i="4"/>
  <c r="L187" i="4"/>
  <c r="M187" i="4" s="1"/>
  <c r="K187" i="4"/>
  <c r="L186" i="4"/>
  <c r="K186" i="4"/>
  <c r="L185" i="4"/>
  <c r="K185" i="4"/>
  <c r="L184" i="4"/>
  <c r="M184" i="4" s="1"/>
  <c r="K184" i="4"/>
  <c r="L183" i="4"/>
  <c r="K183" i="4"/>
  <c r="L182" i="4"/>
  <c r="K182" i="4"/>
  <c r="L181" i="4"/>
  <c r="K181" i="4"/>
  <c r="L180" i="4"/>
  <c r="M180" i="4" s="1"/>
  <c r="K180" i="4"/>
  <c r="L179" i="4"/>
  <c r="K179" i="4"/>
  <c r="L178" i="4"/>
  <c r="K178" i="4"/>
  <c r="L177" i="4"/>
  <c r="K177" i="4"/>
  <c r="L176" i="4"/>
  <c r="M176" i="4" s="1"/>
  <c r="K176" i="4"/>
  <c r="L175" i="4"/>
  <c r="K175" i="4"/>
  <c r="L174" i="4"/>
  <c r="K174" i="4"/>
  <c r="L168" i="4"/>
  <c r="M168" i="4" s="1"/>
  <c r="K168" i="4"/>
  <c r="L167" i="4"/>
  <c r="L166" i="4"/>
  <c r="K166" i="4"/>
  <c r="L165" i="4"/>
  <c r="K165" i="4"/>
  <c r="L164" i="4"/>
  <c r="M164" i="4" s="1"/>
  <c r="K164" i="4"/>
  <c r="L163" i="4"/>
  <c r="K163" i="4"/>
  <c r="L162" i="4"/>
  <c r="K162" i="4"/>
  <c r="L161" i="4"/>
  <c r="K161" i="4"/>
  <c r="L160" i="4"/>
  <c r="M160" i="4" s="1"/>
  <c r="K160" i="4"/>
  <c r="L159" i="4"/>
  <c r="K159" i="4"/>
  <c r="L158" i="4"/>
  <c r="K158" i="4"/>
  <c r="L157" i="4"/>
  <c r="K157" i="4"/>
  <c r="L156" i="4"/>
  <c r="M156" i="4" s="1"/>
  <c r="K156" i="4"/>
  <c r="L155" i="4"/>
  <c r="K155" i="4"/>
  <c r="L154" i="4"/>
  <c r="K154" i="4"/>
  <c r="L153" i="4"/>
  <c r="K153" i="4"/>
  <c r="L152" i="4"/>
  <c r="K152" i="4"/>
  <c r="L151" i="4"/>
  <c r="K151" i="4"/>
  <c r="L150" i="4"/>
  <c r="K150" i="4"/>
  <c r="L149" i="4"/>
  <c r="K149" i="4"/>
  <c r="L148" i="4"/>
  <c r="M148" i="4" s="1"/>
  <c r="K148" i="4"/>
  <c r="L147" i="4"/>
  <c r="K147" i="4"/>
  <c r="L146" i="4"/>
  <c r="K146" i="4"/>
  <c r="L145" i="4"/>
  <c r="K145" i="4"/>
  <c r="L144" i="4"/>
  <c r="M144" i="4" s="1"/>
  <c r="L143" i="4"/>
  <c r="K143" i="4"/>
  <c r="L142" i="4"/>
  <c r="M142" i="4" s="1"/>
  <c r="L141" i="4"/>
  <c r="K141" i="4"/>
  <c r="L140" i="4"/>
  <c r="K140" i="4"/>
  <c r="L139" i="4"/>
  <c r="L138" i="4"/>
  <c r="M138" i="4" s="1"/>
  <c r="L137" i="4"/>
  <c r="L136" i="4"/>
  <c r="M136" i="4" s="1"/>
  <c r="K136" i="4"/>
  <c r="L135" i="4"/>
  <c r="M135" i="4" s="1"/>
  <c r="K135" i="4"/>
  <c r="L134" i="4"/>
  <c r="K134" i="4"/>
  <c r="L133" i="4"/>
  <c r="K133" i="4"/>
  <c r="L132" i="4"/>
  <c r="M132" i="4" s="1"/>
  <c r="K132" i="4"/>
  <c r="L131" i="4"/>
  <c r="M131" i="4" s="1"/>
  <c r="K131" i="4"/>
  <c r="L130" i="4"/>
  <c r="K130" i="4"/>
  <c r="L129" i="4"/>
  <c r="K129" i="4"/>
  <c r="L128" i="4"/>
  <c r="M128" i="4" s="1"/>
  <c r="K128" i="4"/>
  <c r="L127" i="4"/>
  <c r="M127" i="4" s="1"/>
  <c r="K127" i="4"/>
  <c r="L126" i="4"/>
  <c r="K126" i="4"/>
  <c r="L125" i="4"/>
  <c r="K125" i="4"/>
  <c r="L124" i="4"/>
  <c r="M124" i="4" s="1"/>
  <c r="K124" i="4"/>
  <c r="L123" i="4"/>
  <c r="K123" i="4"/>
  <c r="L122" i="4"/>
  <c r="K122" i="4"/>
  <c r="L121" i="4"/>
  <c r="K121" i="4"/>
  <c r="L120" i="4"/>
  <c r="K120" i="4"/>
  <c r="L119" i="4"/>
  <c r="M119" i="4" s="1"/>
  <c r="K119" i="4"/>
  <c r="L118" i="4"/>
  <c r="K118" i="4"/>
  <c r="L117" i="4"/>
  <c r="K117" i="4"/>
  <c r="L116" i="4"/>
  <c r="M116" i="4" s="1"/>
  <c r="K116" i="4"/>
  <c r="L115" i="4"/>
  <c r="M115" i="4" s="1"/>
  <c r="K115" i="4"/>
  <c r="L114" i="4"/>
  <c r="K114" i="4"/>
  <c r="L113" i="4"/>
  <c r="K113" i="4"/>
  <c r="L112" i="4"/>
  <c r="M112" i="4" s="1"/>
  <c r="K112" i="4"/>
  <c r="L111" i="4"/>
  <c r="L110" i="4"/>
  <c r="K110" i="4"/>
  <c r="L109" i="4"/>
  <c r="K109" i="4"/>
  <c r="L108" i="4"/>
  <c r="K108" i="4"/>
  <c r="L107" i="4"/>
  <c r="K107" i="4"/>
  <c r="L106" i="4"/>
  <c r="K106" i="4"/>
  <c r="L105" i="4"/>
  <c r="K105" i="4"/>
  <c r="L104" i="4"/>
  <c r="M104" i="4" s="1"/>
  <c r="K104" i="4"/>
  <c r="L103" i="4"/>
  <c r="K103" i="4"/>
  <c r="L102" i="4"/>
  <c r="K102" i="4"/>
  <c r="L101" i="4"/>
  <c r="M101" i="4" s="1"/>
  <c r="K101" i="4"/>
  <c r="L100" i="4"/>
  <c r="M100" i="4" s="1"/>
  <c r="K100" i="4"/>
  <c r="L99" i="4"/>
  <c r="K99" i="4"/>
  <c r="L98" i="4"/>
  <c r="K98" i="4"/>
  <c r="L97" i="4"/>
  <c r="K97" i="4"/>
  <c r="L96" i="4"/>
  <c r="M96" i="4" s="1"/>
  <c r="K96" i="4"/>
  <c r="L95" i="4"/>
  <c r="K95" i="4"/>
  <c r="L94" i="4"/>
  <c r="K94" i="4"/>
  <c r="L93" i="4"/>
  <c r="K93" i="4"/>
  <c r="L92" i="4"/>
  <c r="M92" i="4" s="1"/>
  <c r="K92" i="4"/>
  <c r="L91" i="4"/>
  <c r="K91" i="4"/>
  <c r="L90" i="4"/>
  <c r="K90" i="4"/>
  <c r="L89" i="4"/>
  <c r="K89" i="4"/>
  <c r="L88" i="4"/>
  <c r="K88" i="4"/>
  <c r="L87" i="4"/>
  <c r="K87" i="4"/>
  <c r="L86" i="4"/>
  <c r="K86" i="4"/>
  <c r="L85" i="4"/>
  <c r="K85" i="4"/>
  <c r="L84" i="4"/>
  <c r="M84" i="4" s="1"/>
  <c r="K84" i="4"/>
  <c r="L83" i="4"/>
  <c r="K83" i="4"/>
  <c r="L82" i="4"/>
  <c r="K82" i="4"/>
  <c r="L81" i="4"/>
  <c r="K81" i="4"/>
  <c r="L80" i="4"/>
  <c r="M80" i="4" s="1"/>
  <c r="K80" i="4"/>
  <c r="L79" i="4"/>
  <c r="K79" i="4"/>
  <c r="L78" i="4"/>
  <c r="K78" i="4"/>
  <c r="L77" i="4"/>
  <c r="K77" i="4"/>
  <c r="L76" i="4"/>
  <c r="M76" i="4" s="1"/>
  <c r="K76" i="4"/>
  <c r="L75" i="4"/>
  <c r="K75" i="4"/>
  <c r="L74" i="4"/>
  <c r="K74" i="4"/>
  <c r="L73" i="4"/>
  <c r="K73" i="4"/>
  <c r="L72" i="4"/>
  <c r="M72" i="4" s="1"/>
  <c r="K72" i="4"/>
  <c r="L71" i="4"/>
  <c r="K71" i="4"/>
  <c r="L70" i="4"/>
  <c r="K70" i="4"/>
  <c r="L69" i="4"/>
  <c r="K69" i="4"/>
  <c r="L68" i="4"/>
  <c r="K68" i="4"/>
  <c r="L67" i="4"/>
  <c r="K67" i="4"/>
  <c r="L66" i="4"/>
  <c r="K66" i="4"/>
  <c r="L65" i="4"/>
  <c r="K65" i="4"/>
  <c r="L64" i="4"/>
  <c r="K64" i="4"/>
  <c r="L63" i="4"/>
  <c r="K63" i="4"/>
  <c r="L62" i="4"/>
  <c r="K62" i="4"/>
  <c r="L61" i="4"/>
  <c r="K61" i="4"/>
  <c r="L60" i="4"/>
  <c r="K60" i="4"/>
  <c r="L59" i="4"/>
  <c r="K59" i="4"/>
  <c r="L58" i="4"/>
  <c r="M58" i="4" s="1"/>
  <c r="K58" i="4"/>
  <c r="L57" i="4"/>
  <c r="K57" i="4"/>
  <c r="L56" i="4"/>
  <c r="K56" i="4"/>
  <c r="L55" i="4"/>
  <c r="K55" i="4"/>
  <c r="L54" i="4"/>
  <c r="K54" i="4"/>
  <c r="L53" i="4"/>
  <c r="K53" i="4"/>
  <c r="L52" i="4"/>
  <c r="K52" i="4"/>
  <c r="L51" i="4"/>
  <c r="K51" i="4"/>
  <c r="L50" i="4"/>
  <c r="M50" i="4" s="1"/>
  <c r="K50" i="4"/>
  <c r="L49" i="4"/>
  <c r="K49" i="4"/>
  <c r="L48" i="4"/>
  <c r="M48" i="4" s="1"/>
  <c r="K48" i="4"/>
  <c r="L47" i="4"/>
  <c r="K47" i="4"/>
  <c r="L46" i="4"/>
  <c r="K46" i="4"/>
  <c r="L45" i="4"/>
  <c r="K45" i="4"/>
  <c r="L44" i="4"/>
  <c r="M44" i="4" s="1"/>
  <c r="L43" i="4"/>
  <c r="L42" i="4"/>
  <c r="M42" i="4" s="1"/>
  <c r="K42" i="4"/>
  <c r="L41" i="4"/>
  <c r="K41" i="4"/>
  <c r="L40" i="4"/>
  <c r="M40" i="4" s="1"/>
  <c r="K40" i="4"/>
  <c r="L39" i="4"/>
  <c r="K39" i="4"/>
  <c r="L38" i="4"/>
  <c r="K38" i="4"/>
  <c r="L37" i="4"/>
  <c r="K37" i="4"/>
  <c r="L36" i="4"/>
  <c r="M36" i="4" s="1"/>
  <c r="K36" i="4"/>
  <c r="L35" i="4"/>
  <c r="K35" i="4"/>
  <c r="L34" i="4"/>
  <c r="M34" i="4" s="1"/>
  <c r="K34" i="4"/>
  <c r="L33" i="4"/>
  <c r="K33" i="4"/>
  <c r="L32" i="4"/>
  <c r="M32" i="4" s="1"/>
  <c r="K32" i="4"/>
  <c r="L31" i="4"/>
  <c r="K31" i="4"/>
  <c r="L30" i="4"/>
  <c r="K30" i="4"/>
  <c r="L29" i="4"/>
  <c r="K29" i="4"/>
  <c r="L28" i="4"/>
  <c r="K28" i="4"/>
  <c r="L27" i="4"/>
  <c r="K27" i="4"/>
  <c r="L26" i="4"/>
  <c r="M26" i="4" s="1"/>
  <c r="K26" i="4"/>
  <c r="L25" i="4"/>
  <c r="K25" i="4"/>
  <c r="L24" i="4"/>
  <c r="K24" i="4"/>
  <c r="L23" i="4"/>
  <c r="K23" i="4"/>
  <c r="L22" i="4"/>
  <c r="K22" i="4"/>
  <c r="L21" i="4"/>
  <c r="K21" i="4"/>
  <c r="L20" i="4"/>
  <c r="K20" i="4"/>
  <c r="L19" i="4"/>
  <c r="K19" i="4"/>
  <c r="L18" i="4"/>
  <c r="M18" i="4" s="1"/>
  <c r="K18" i="4"/>
  <c r="L17" i="4"/>
  <c r="K17" i="4"/>
  <c r="L16" i="4"/>
  <c r="K16" i="4"/>
  <c r="L15" i="4"/>
  <c r="K15" i="4"/>
  <c r="L14" i="4"/>
  <c r="K14" i="4"/>
  <c r="L13" i="4"/>
  <c r="K13" i="4"/>
  <c r="L12" i="4"/>
  <c r="M12" i="4" s="1"/>
  <c r="K12" i="4"/>
  <c r="L11" i="4"/>
  <c r="K11" i="4"/>
  <c r="L10" i="4"/>
  <c r="K10" i="4"/>
  <c r="L9" i="4"/>
  <c r="K9" i="4"/>
  <c r="L8" i="4"/>
  <c r="K8" i="4"/>
  <c r="L7" i="4"/>
  <c r="K7" i="4"/>
  <c r="L6" i="4"/>
  <c r="K6" i="4"/>
  <c r="L5" i="4"/>
  <c r="K5" i="4"/>
  <c r="L4" i="4"/>
  <c r="K4" i="4"/>
  <c r="L3" i="4"/>
  <c r="K3" i="4"/>
  <c r="G263" i="4"/>
  <c r="G262" i="4"/>
  <c r="G261" i="4"/>
  <c r="G260" i="4"/>
  <c r="G259" i="4"/>
  <c r="G258"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1" i="4"/>
  <c r="G220" i="4"/>
  <c r="G219" i="4"/>
  <c r="G218" i="4"/>
  <c r="G217" i="4"/>
  <c r="G216" i="4"/>
  <c r="G215" i="4"/>
  <c r="G214"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74" i="4"/>
  <c r="G175" i="4"/>
  <c r="G176" i="4"/>
  <c r="G3" i="4"/>
  <c r="M183" i="4"/>
  <c r="A175" i="4"/>
  <c r="I109" i="12"/>
  <c r="G2197" i="9"/>
  <c r="G2196" i="9"/>
  <c r="G2194" i="9"/>
  <c r="G2183" i="9"/>
  <c r="G2179" i="9"/>
  <c r="G2178" i="9"/>
  <c r="G2177" i="9"/>
  <c r="G2176" i="9"/>
  <c r="G2175" i="9"/>
  <c r="G2174" i="9"/>
  <c r="G2173" i="9"/>
  <c r="G2172" i="9"/>
  <c r="G2171" i="9"/>
  <c r="G2170" i="9"/>
  <c r="G2169" i="9"/>
  <c r="G2168" i="9"/>
  <c r="G2167" i="9"/>
  <c r="G2166" i="9"/>
  <c r="G2165" i="9"/>
  <c r="G2164" i="9"/>
  <c r="G2163" i="9"/>
  <c r="G2162" i="9"/>
  <c r="G2161" i="9"/>
  <c r="G2160" i="9"/>
  <c r="G2159" i="9"/>
  <c r="G2158" i="9"/>
  <c r="G2157" i="9"/>
  <c r="G2156" i="9"/>
  <c r="Q2198" i="9" s="1"/>
  <c r="G2155" i="9"/>
  <c r="G2149" i="9"/>
  <c r="G2148" i="9"/>
  <c r="G2146" i="9"/>
  <c r="G2144" i="9"/>
  <c r="G2136" i="9"/>
  <c r="G2132" i="9"/>
  <c r="G2131" i="9"/>
  <c r="G2130" i="9"/>
  <c r="G2129" i="9"/>
  <c r="G2128" i="9"/>
  <c r="G2127" i="9"/>
  <c r="G2126" i="9"/>
  <c r="G2125" i="9"/>
  <c r="G2124" i="9"/>
  <c r="G2123" i="9"/>
  <c r="G2122" i="9"/>
  <c r="G2121" i="9"/>
  <c r="G2120" i="9"/>
  <c r="G2119" i="9"/>
  <c r="G2118" i="9"/>
  <c r="G2117" i="9"/>
  <c r="G2116" i="9"/>
  <c r="G2115" i="9"/>
  <c r="G2114" i="9"/>
  <c r="G2113" i="9"/>
  <c r="G2112" i="9"/>
  <c r="G2111" i="9"/>
  <c r="G2110" i="9"/>
  <c r="G2109" i="9"/>
  <c r="G2108" i="9"/>
  <c r="G2102" i="9"/>
  <c r="G2100" i="9"/>
  <c r="G2092" i="9"/>
  <c r="G2089" i="9"/>
  <c r="G2087" i="9"/>
  <c r="G2086" i="9"/>
  <c r="G2085" i="9"/>
  <c r="G2084" i="9"/>
  <c r="G2083" i="9"/>
  <c r="G2082" i="9"/>
  <c r="G2081" i="9"/>
  <c r="G2080" i="9"/>
  <c r="G2079" i="9"/>
  <c r="G2078" i="9"/>
  <c r="G2077" i="9"/>
  <c r="G2076" i="9"/>
  <c r="G2075" i="9"/>
  <c r="G2074" i="9"/>
  <c r="G2073" i="9"/>
  <c r="G2072" i="9"/>
  <c r="G2071" i="9"/>
  <c r="G2065" i="9"/>
  <c r="G2063" i="9"/>
  <c r="G2055" i="9"/>
  <c r="G2050" i="9"/>
  <c r="G2049" i="9"/>
  <c r="G2048" i="9"/>
  <c r="G2047" i="9"/>
  <c r="G2046" i="9"/>
  <c r="G2045" i="9"/>
  <c r="G2044" i="9"/>
  <c r="G2043" i="9"/>
  <c r="G2042" i="9"/>
  <c r="G2041" i="9"/>
  <c r="G2040" i="9"/>
  <c r="G2039" i="9"/>
  <c r="G2038" i="9"/>
  <c r="G2037" i="9"/>
  <c r="G2036" i="9"/>
  <c r="G2035" i="9"/>
  <c r="G2034" i="9"/>
  <c r="I2066" i="9" s="1"/>
  <c r="G2028" i="9"/>
  <c r="G2027" i="9"/>
  <c r="G2024" i="9"/>
  <c r="G2023" i="9"/>
  <c r="G2021" i="9"/>
  <c r="G2018" i="9"/>
  <c r="G2010" i="9"/>
  <c r="G2009" i="9"/>
  <c r="G2008" i="9"/>
  <c r="G2007" i="9"/>
  <c r="G2006" i="9"/>
  <c r="G2005" i="9"/>
  <c r="G2004" i="9"/>
  <c r="G2003" i="9"/>
  <c r="G2002" i="9"/>
  <c r="G2001" i="9"/>
  <c r="G2000" i="9"/>
  <c r="G1999" i="9"/>
  <c r="G1998" i="9"/>
  <c r="G1997" i="9"/>
  <c r="G1996" i="9"/>
  <c r="G1995" i="9"/>
  <c r="G1994" i="9"/>
  <c r="G1993" i="9"/>
  <c r="G1992" i="9"/>
  <c r="G1991" i="9"/>
  <c r="G1990" i="9"/>
  <c r="G1989" i="9"/>
  <c r="G1988" i="9"/>
  <c r="G1982" i="9"/>
  <c r="G1981" i="9"/>
  <c r="G1979" i="9"/>
  <c r="G1970" i="9"/>
  <c r="G1965" i="9"/>
  <c r="G1964" i="9"/>
  <c r="G1963" i="9"/>
  <c r="G1962" i="9"/>
  <c r="G1961" i="9"/>
  <c r="G1960" i="9"/>
  <c r="G1959" i="9"/>
  <c r="G1958" i="9"/>
  <c r="G1957" i="9"/>
  <c r="G1956" i="9"/>
  <c r="G1955" i="9"/>
  <c r="G1954" i="9"/>
  <c r="G1953" i="9"/>
  <c r="G1952" i="9"/>
  <c r="G1951" i="9"/>
  <c r="G1950" i="9"/>
  <c r="G1949" i="9"/>
  <c r="G1948" i="9"/>
  <c r="G1947" i="9"/>
  <c r="G1946" i="9"/>
  <c r="G1945" i="9"/>
  <c r="G1944" i="9"/>
  <c r="G1943" i="9"/>
  <c r="G1942" i="9"/>
  <c r="G1941" i="9"/>
  <c r="G1940" i="9"/>
  <c r="G1934" i="9"/>
  <c r="G1933" i="9"/>
  <c r="G1931" i="9"/>
  <c r="G1922" i="9"/>
  <c r="G1916" i="9"/>
  <c r="G1915" i="9"/>
  <c r="G1914" i="9"/>
  <c r="G1913" i="9"/>
  <c r="G1912" i="9"/>
  <c r="G1911" i="9"/>
  <c r="G1910" i="9"/>
  <c r="G1909" i="9"/>
  <c r="G1908" i="9"/>
  <c r="G1907" i="9"/>
  <c r="G1906" i="9"/>
  <c r="G1905" i="9"/>
  <c r="G1904" i="9"/>
  <c r="G1903" i="9"/>
  <c r="G1902" i="9"/>
  <c r="G1901" i="9"/>
  <c r="G1900" i="9"/>
  <c r="G1899" i="9"/>
  <c r="G1898" i="9"/>
  <c r="G1897" i="9"/>
  <c r="G1896" i="9"/>
  <c r="G1895" i="9"/>
  <c r="G1894" i="9"/>
  <c r="G1893" i="9"/>
  <c r="G1892" i="9"/>
  <c r="Y1935" i="9" s="1"/>
  <c r="G1886" i="9"/>
  <c r="G1885" i="9"/>
  <c r="G1883" i="9"/>
  <c r="G1881" i="9"/>
  <c r="G1874" i="9"/>
  <c r="G1873" i="9"/>
  <c r="G1870" i="9"/>
  <c r="G1869" i="9"/>
  <c r="G1868" i="9"/>
  <c r="G1867" i="9"/>
  <c r="G1866" i="9"/>
  <c r="G1865" i="9"/>
  <c r="G1864" i="9"/>
  <c r="G1863" i="9"/>
  <c r="G1862" i="9"/>
  <c r="G1861" i="9"/>
  <c r="G1860" i="9"/>
  <c r="G1859" i="9"/>
  <c r="G1858" i="9"/>
  <c r="G1857" i="9"/>
  <c r="G1856" i="9"/>
  <c r="G1855" i="9"/>
  <c r="G1854" i="9"/>
  <c r="G1853" i="9"/>
  <c r="G1852" i="9"/>
  <c r="G1851" i="9"/>
  <c r="G1850" i="9"/>
  <c r="G1849" i="9"/>
  <c r="G1848" i="9"/>
  <c r="G1847" i="9"/>
  <c r="G1841" i="9"/>
  <c r="G1840" i="9"/>
  <c r="G1838" i="9"/>
  <c r="G1835" i="9"/>
  <c r="G1834" i="9"/>
  <c r="G1831" i="9"/>
  <c r="G1826" i="9"/>
  <c r="G1823" i="9"/>
  <c r="G1822" i="9"/>
  <c r="G1821" i="9"/>
  <c r="G1820" i="9"/>
  <c r="G1819" i="9"/>
  <c r="G1818" i="9"/>
  <c r="G1817" i="9"/>
  <c r="G1816" i="9"/>
  <c r="G1815" i="9"/>
  <c r="G1814" i="9"/>
  <c r="G1813" i="9"/>
  <c r="G1812" i="9"/>
  <c r="G1811" i="9"/>
  <c r="G1810" i="9"/>
  <c r="G1809" i="9"/>
  <c r="G1808" i="9"/>
  <c r="G1807" i="9"/>
  <c r="G1806" i="9"/>
  <c r="G1805" i="9"/>
  <c r="G1804" i="9"/>
  <c r="G1803" i="9"/>
  <c r="G1802" i="9"/>
  <c r="G1796" i="9"/>
  <c r="G1795" i="9"/>
  <c r="G1793" i="9"/>
  <c r="G1790" i="9"/>
  <c r="G1787" i="9"/>
  <c r="G1786" i="9"/>
  <c r="G1781" i="9"/>
  <c r="G1778" i="9"/>
  <c r="G1777" i="9"/>
  <c r="G1776" i="9"/>
  <c r="G1775" i="9"/>
  <c r="G1774" i="9"/>
  <c r="G1773" i="9"/>
  <c r="G1772" i="9"/>
  <c r="G1771" i="9"/>
  <c r="G1770" i="9"/>
  <c r="G1769" i="9"/>
  <c r="G1768" i="9"/>
  <c r="G1767" i="9"/>
  <c r="G1766" i="9"/>
  <c r="G1765" i="9"/>
  <c r="G1764" i="9"/>
  <c r="G1763" i="9"/>
  <c r="G1762" i="9"/>
  <c r="G1761" i="9"/>
  <c r="G1760" i="9"/>
  <c r="G1759" i="9"/>
  <c r="G1758" i="9"/>
  <c r="G1757" i="9"/>
  <c r="G1751" i="9"/>
  <c r="G1750" i="9"/>
  <c r="G1748" i="9"/>
  <c r="G1737" i="9"/>
  <c r="G1734" i="9"/>
  <c r="G1733" i="9"/>
  <c r="G1732" i="9"/>
  <c r="G1731" i="9"/>
  <c r="G1730" i="9"/>
  <c r="G1729" i="9"/>
  <c r="G1728" i="9"/>
  <c r="G1727" i="9"/>
  <c r="G1726" i="9"/>
  <c r="G1725" i="9"/>
  <c r="G1724" i="9"/>
  <c r="G1723" i="9"/>
  <c r="G1722" i="9"/>
  <c r="G1721" i="9"/>
  <c r="G1720" i="9"/>
  <c r="G1719" i="9"/>
  <c r="G1718" i="9"/>
  <c r="G1717" i="9"/>
  <c r="G1716" i="9"/>
  <c r="G1715" i="9"/>
  <c r="G1714" i="9"/>
  <c r="G1713" i="9"/>
  <c r="G1712" i="9"/>
  <c r="G1711" i="9"/>
  <c r="G1710" i="9"/>
  <c r="G1709" i="9"/>
  <c r="G1703" i="9"/>
  <c r="G1702" i="9"/>
  <c r="G1700" i="9"/>
  <c r="G1691" i="9"/>
  <c r="G1687" i="9"/>
  <c r="G1686" i="9"/>
  <c r="G1685" i="9"/>
  <c r="G1684" i="9"/>
  <c r="G1683" i="9"/>
  <c r="G1682" i="9"/>
  <c r="G1681" i="9"/>
  <c r="G1680" i="9"/>
  <c r="G1679" i="9"/>
  <c r="G1678" i="9"/>
  <c r="G1677" i="9"/>
  <c r="G1676" i="9"/>
  <c r="G1675" i="9"/>
  <c r="G1674" i="9"/>
  <c r="G1673" i="9"/>
  <c r="G1672" i="9"/>
  <c r="G1671" i="9"/>
  <c r="G1670" i="9"/>
  <c r="G1669" i="9"/>
  <c r="G1668" i="9"/>
  <c r="G1667" i="9"/>
  <c r="G1666" i="9"/>
  <c r="G1665" i="9"/>
  <c r="G1664" i="9"/>
  <c r="G1663" i="9"/>
  <c r="G1657" i="9"/>
  <c r="G1656" i="9"/>
  <c r="G1654" i="9"/>
  <c r="G1643" i="9"/>
  <c r="G1639" i="9"/>
  <c r="G1638" i="9"/>
  <c r="G1637" i="9"/>
  <c r="G1636" i="9"/>
  <c r="G1635" i="9"/>
  <c r="G1634" i="9"/>
  <c r="G1633" i="9"/>
  <c r="G1632" i="9"/>
  <c r="G1631" i="9"/>
  <c r="G1630" i="9"/>
  <c r="G1629" i="9"/>
  <c r="G1628" i="9"/>
  <c r="G1627" i="9"/>
  <c r="G1626" i="9"/>
  <c r="G1625" i="9"/>
  <c r="G1624" i="9"/>
  <c r="G1623" i="9"/>
  <c r="G1622" i="9"/>
  <c r="G1621" i="9"/>
  <c r="G1620" i="9"/>
  <c r="G1619" i="9"/>
  <c r="G1618" i="9"/>
  <c r="G1617" i="9"/>
  <c r="G1616" i="9"/>
  <c r="G1615" i="9"/>
  <c r="G1609" i="9"/>
  <c r="G1608" i="9"/>
  <c r="G1606" i="9"/>
  <c r="G1605" i="9"/>
  <c r="G1601" i="9"/>
  <c r="G1596" i="9"/>
  <c r="G1590" i="9"/>
  <c r="G1589" i="9"/>
  <c r="G1588" i="9"/>
  <c r="G1587" i="9"/>
  <c r="G1586" i="9"/>
  <c r="G1585" i="9"/>
  <c r="G1584" i="9"/>
  <c r="G1583" i="9"/>
  <c r="G1582" i="9"/>
  <c r="G1581" i="9"/>
  <c r="G1580" i="9"/>
  <c r="G1579" i="9"/>
  <c r="G1578" i="9"/>
  <c r="G1577" i="9"/>
  <c r="G1576" i="9"/>
  <c r="G1575" i="9"/>
  <c r="G1574" i="9"/>
  <c r="G1573" i="9"/>
  <c r="G1572" i="9"/>
  <c r="G1571" i="9"/>
  <c r="G1570" i="9"/>
  <c r="G1569" i="9"/>
  <c r="G1568" i="9"/>
  <c r="G1567" i="9"/>
  <c r="G1566" i="9"/>
  <c r="G1560" i="9"/>
  <c r="G1559" i="9"/>
  <c r="G1557" i="9"/>
  <c r="G1547" i="9"/>
  <c r="G1543" i="9"/>
  <c r="G1542" i="9"/>
  <c r="G1541" i="9"/>
  <c r="G1540" i="9"/>
  <c r="G1539" i="9"/>
  <c r="G1538" i="9"/>
  <c r="G1537" i="9"/>
  <c r="G1536" i="9"/>
  <c r="G1535" i="9"/>
  <c r="G1534" i="9"/>
  <c r="G1533" i="9"/>
  <c r="G1532" i="9"/>
  <c r="G1531" i="9"/>
  <c r="G1530" i="9"/>
  <c r="G1529" i="9"/>
  <c r="G1528" i="9"/>
  <c r="G1527" i="9"/>
  <c r="G1526" i="9"/>
  <c r="G1525" i="9"/>
  <c r="G1524" i="9"/>
  <c r="G1523" i="9"/>
  <c r="G1522" i="9"/>
  <c r="G1521" i="9"/>
  <c r="G1520" i="9"/>
  <c r="G1519" i="9"/>
  <c r="G1513" i="9"/>
  <c r="G1512" i="9"/>
  <c r="G1510" i="9"/>
  <c r="G1500" i="9"/>
  <c r="G1494" i="9"/>
  <c r="G1493" i="9"/>
  <c r="G1492" i="9"/>
  <c r="G1491" i="9"/>
  <c r="G1490" i="9"/>
  <c r="G1489" i="9"/>
  <c r="G1488" i="9"/>
  <c r="G1487" i="9"/>
  <c r="G1486" i="9"/>
  <c r="G1485" i="9"/>
  <c r="G1484" i="9"/>
  <c r="G1483" i="9"/>
  <c r="G1482" i="9"/>
  <c r="G1481" i="9"/>
  <c r="G1480" i="9"/>
  <c r="G1479" i="9"/>
  <c r="G1478" i="9"/>
  <c r="G1477" i="9"/>
  <c r="G1476" i="9"/>
  <c r="G1475" i="9"/>
  <c r="G1474" i="9"/>
  <c r="G1473" i="9"/>
  <c r="G1472" i="9"/>
  <c r="G1471" i="9"/>
  <c r="G1470" i="9"/>
  <c r="G1464" i="9"/>
  <c r="G1463" i="9"/>
  <c r="G1461" i="9"/>
  <c r="G1451" i="9"/>
  <c r="G1444" i="9"/>
  <c r="G1443" i="9"/>
  <c r="G1442" i="9"/>
  <c r="G1441" i="9"/>
  <c r="G1440" i="9"/>
  <c r="G1439" i="9"/>
  <c r="G1438" i="9"/>
  <c r="G1437" i="9"/>
  <c r="G1436" i="9"/>
  <c r="G1435" i="9"/>
  <c r="G1434" i="9"/>
  <c r="G1433" i="9"/>
  <c r="G1432" i="9"/>
  <c r="G1431" i="9"/>
  <c r="G1430" i="9"/>
  <c r="G1429" i="9"/>
  <c r="G1428" i="9"/>
  <c r="G1427" i="9"/>
  <c r="G1426" i="9"/>
  <c r="G1425" i="9"/>
  <c r="G1424" i="9"/>
  <c r="G1423" i="9"/>
  <c r="G1422" i="9"/>
  <c r="G1421" i="9"/>
  <c r="G1420" i="9"/>
  <c r="J1465" i="9" s="1"/>
  <c r="G1414" i="9"/>
  <c r="G1413" i="9"/>
  <c r="G1411" i="9"/>
  <c r="G1403" i="9"/>
  <c r="G1402" i="9"/>
  <c r="G1397" i="9"/>
  <c r="G1396" i="9"/>
  <c r="G1395" i="9"/>
  <c r="G1394" i="9"/>
  <c r="G1393" i="9"/>
  <c r="G1392" i="9"/>
  <c r="G1391" i="9"/>
  <c r="G1390" i="9"/>
  <c r="G1389" i="9"/>
  <c r="G1388" i="9"/>
  <c r="G1387" i="9"/>
  <c r="G1386" i="9"/>
  <c r="G1385" i="9"/>
  <c r="G1384" i="9"/>
  <c r="G1383" i="9"/>
  <c r="G1382" i="9"/>
  <c r="G1381" i="9"/>
  <c r="G1380" i="9"/>
  <c r="G1379" i="9"/>
  <c r="G1378" i="9"/>
  <c r="G1377" i="9"/>
  <c r="G1376" i="9"/>
  <c r="G1375" i="9"/>
  <c r="G1374" i="9"/>
  <c r="G1373" i="9"/>
  <c r="G1372" i="9"/>
  <c r="G1366" i="9"/>
  <c r="G1365" i="9"/>
  <c r="G1363" i="9"/>
  <c r="G1357" i="9"/>
  <c r="G1356" i="9"/>
  <c r="G1351" i="9"/>
  <c r="G1350" i="9"/>
  <c r="G1349" i="9"/>
  <c r="G1348" i="9"/>
  <c r="G1347" i="9"/>
  <c r="G1346" i="9"/>
  <c r="G1345" i="9"/>
  <c r="G1344" i="9"/>
  <c r="G1343" i="9"/>
  <c r="G1342" i="9"/>
  <c r="G1341" i="9"/>
  <c r="G1340" i="9"/>
  <c r="G1339" i="9"/>
  <c r="G1338" i="9"/>
  <c r="G1337" i="9"/>
  <c r="G1336" i="9"/>
  <c r="G1335" i="9"/>
  <c r="G1334" i="9"/>
  <c r="G1333" i="9"/>
  <c r="G1332" i="9"/>
  <c r="G1331" i="9"/>
  <c r="G1330" i="9"/>
  <c r="G1329" i="9"/>
  <c r="G1328" i="9"/>
  <c r="G1327" i="9"/>
  <c r="G1326" i="9"/>
  <c r="G1320" i="9"/>
  <c r="G1319" i="9"/>
  <c r="G1317" i="9"/>
  <c r="G1315" i="9"/>
  <c r="G1308" i="9"/>
  <c r="G1300" i="9"/>
  <c r="G1299" i="9"/>
  <c r="G1298" i="9"/>
  <c r="G1297" i="9"/>
  <c r="G1296" i="9"/>
  <c r="G1295" i="9"/>
  <c r="G1294" i="9"/>
  <c r="G1293" i="9"/>
  <c r="G1292" i="9"/>
  <c r="G1291" i="9"/>
  <c r="G1290" i="9"/>
  <c r="G1289" i="9"/>
  <c r="G1288" i="9"/>
  <c r="G1287" i="9"/>
  <c r="G1286" i="9"/>
  <c r="G1285" i="9"/>
  <c r="G1284" i="9"/>
  <c r="G1283" i="9"/>
  <c r="G1282" i="9"/>
  <c r="G1281" i="9"/>
  <c r="G1280" i="9"/>
  <c r="G1279" i="9"/>
  <c r="G1278" i="9"/>
  <c r="G1277" i="9"/>
  <c r="G1276" i="9"/>
  <c r="G1270" i="9"/>
  <c r="G1269" i="9"/>
  <c r="G1267" i="9"/>
  <c r="G1260" i="9"/>
  <c r="G1252" i="9"/>
  <c r="G1251" i="9"/>
  <c r="G1250" i="9"/>
  <c r="G1249" i="9"/>
  <c r="G1248" i="9"/>
  <c r="G1247" i="9"/>
  <c r="G1246" i="9"/>
  <c r="G1245" i="9"/>
  <c r="G1244" i="9"/>
  <c r="G1243" i="9"/>
  <c r="G1242" i="9"/>
  <c r="G1241" i="9"/>
  <c r="G1240" i="9"/>
  <c r="G1239" i="9"/>
  <c r="G1238" i="9"/>
  <c r="G1237" i="9"/>
  <c r="G1236" i="9"/>
  <c r="G1235" i="9"/>
  <c r="G1234" i="9"/>
  <c r="G1233" i="9"/>
  <c r="G1232" i="9"/>
  <c r="G1231" i="9"/>
  <c r="G1230" i="9"/>
  <c r="G1229" i="9"/>
  <c r="G1228" i="9"/>
  <c r="G1222" i="9"/>
  <c r="G1221" i="9"/>
  <c r="G1219" i="9"/>
  <c r="G1210" i="9"/>
  <c r="G1208" i="9"/>
  <c r="G1206" i="9"/>
  <c r="G1202" i="9"/>
  <c r="G1201" i="9"/>
  <c r="G1200" i="9"/>
  <c r="G1199" i="9"/>
  <c r="G1198" i="9"/>
  <c r="G1197" i="9"/>
  <c r="G1196" i="9"/>
  <c r="G1195" i="9"/>
  <c r="G1194" i="9"/>
  <c r="G1193" i="9"/>
  <c r="G1192" i="9"/>
  <c r="G1191" i="9"/>
  <c r="G1190" i="9"/>
  <c r="G1189" i="9"/>
  <c r="G1188" i="9"/>
  <c r="G1187" i="9"/>
  <c r="G1186" i="9"/>
  <c r="G1185" i="9"/>
  <c r="G1184" i="9"/>
  <c r="G1183" i="9"/>
  <c r="G1182" i="9"/>
  <c r="G1181" i="9"/>
  <c r="G1180" i="9"/>
  <c r="G1179" i="9"/>
  <c r="G1178" i="9"/>
  <c r="G1172" i="9"/>
  <c r="G1171" i="9"/>
  <c r="G1169" i="9"/>
  <c r="G1165" i="9"/>
  <c r="G1161" i="9"/>
  <c r="G1156" i="9"/>
  <c r="G1152" i="9"/>
  <c r="G1151" i="9"/>
  <c r="G1150" i="9"/>
  <c r="G1149" i="9"/>
  <c r="G1148" i="9"/>
  <c r="G1147" i="9"/>
  <c r="G1146" i="9"/>
  <c r="G1145" i="9"/>
  <c r="G1144" i="9"/>
  <c r="G1143" i="9"/>
  <c r="G1142" i="9"/>
  <c r="G1141" i="9"/>
  <c r="G1140" i="9"/>
  <c r="G1139" i="9"/>
  <c r="G1138" i="9"/>
  <c r="G1137" i="9"/>
  <c r="G1136" i="9"/>
  <c r="G1135" i="9"/>
  <c r="G1134" i="9"/>
  <c r="G1133" i="9"/>
  <c r="G1132" i="9"/>
  <c r="G1131" i="9"/>
  <c r="G1130" i="9"/>
  <c r="G1129" i="9"/>
  <c r="G1128" i="9"/>
  <c r="M1173" i="9" s="1"/>
  <c r="G1127" i="9"/>
  <c r="G1121" i="9"/>
  <c r="G1120" i="9"/>
  <c r="G1118" i="9"/>
  <c r="G1116" i="9"/>
  <c r="G1115" i="9"/>
  <c r="G1108" i="9"/>
  <c r="G1103" i="9"/>
  <c r="G1102" i="9"/>
  <c r="G1101" i="9"/>
  <c r="G1100" i="9"/>
  <c r="G1099" i="9"/>
  <c r="G1098" i="9"/>
  <c r="G1097" i="9"/>
  <c r="G1096" i="9"/>
  <c r="G1095" i="9"/>
  <c r="G1094" i="9"/>
  <c r="G1093" i="9"/>
  <c r="G1092" i="9"/>
  <c r="G1091" i="9"/>
  <c r="G1090" i="9"/>
  <c r="G1089" i="9"/>
  <c r="G1088" i="9"/>
  <c r="G1087" i="9"/>
  <c r="G1086" i="9"/>
  <c r="G1085" i="9"/>
  <c r="G1084" i="9"/>
  <c r="G1083" i="9"/>
  <c r="G1082" i="9"/>
  <c r="G1081" i="9"/>
  <c r="G1080" i="9"/>
  <c r="G1079" i="9"/>
  <c r="W1122" i="9" s="1"/>
  <c r="G1073" i="9"/>
  <c r="G1072" i="9"/>
  <c r="G1070" i="9"/>
  <c r="G1068" i="9"/>
  <c r="G1067" i="9"/>
  <c r="G1060" i="9"/>
  <c r="G1055" i="9"/>
  <c r="G1054" i="9"/>
  <c r="G1053" i="9"/>
  <c r="G1052" i="9"/>
  <c r="G1051" i="9"/>
  <c r="G1050" i="9"/>
  <c r="G1049" i="9"/>
  <c r="G1048" i="9"/>
  <c r="G1047" i="9"/>
  <c r="G1046" i="9"/>
  <c r="G1045" i="9"/>
  <c r="G1044" i="9"/>
  <c r="G1043" i="9"/>
  <c r="G1042" i="9"/>
  <c r="G1041" i="9"/>
  <c r="G1040" i="9"/>
  <c r="G1039" i="9"/>
  <c r="G1038" i="9"/>
  <c r="G1037" i="9"/>
  <c r="G1036" i="9"/>
  <c r="G1035" i="9"/>
  <c r="G1034" i="9"/>
  <c r="G1033" i="9"/>
  <c r="G1032" i="9"/>
  <c r="G1031" i="9"/>
  <c r="G1025" i="9"/>
  <c r="G1024" i="9"/>
  <c r="G1022" i="9"/>
  <c r="G1020" i="9"/>
  <c r="G1019" i="9"/>
  <c r="G1013" i="9"/>
  <c r="G1012" i="9"/>
  <c r="G1007" i="9"/>
  <c r="G1006" i="9"/>
  <c r="G1005" i="9"/>
  <c r="G1004" i="9"/>
  <c r="G1003" i="9"/>
  <c r="G1002" i="9"/>
  <c r="G1001" i="9"/>
  <c r="G1000" i="9"/>
  <c r="G999" i="9"/>
  <c r="G998" i="9"/>
  <c r="G997" i="9"/>
  <c r="G996" i="9"/>
  <c r="G995" i="9"/>
  <c r="G994" i="9"/>
  <c r="G993" i="9"/>
  <c r="G992" i="9"/>
  <c r="G991" i="9"/>
  <c r="G990" i="9"/>
  <c r="G989" i="9"/>
  <c r="G988" i="9"/>
  <c r="G987" i="9"/>
  <c r="G986" i="9"/>
  <c r="G985" i="9"/>
  <c r="G984" i="9"/>
  <c r="G983" i="9"/>
  <c r="G977" i="9"/>
  <c r="G976" i="9"/>
  <c r="G974" i="9"/>
  <c r="G972" i="9"/>
  <c r="G965" i="9"/>
  <c r="G964" i="9"/>
  <c r="G963" i="9"/>
  <c r="G959" i="9"/>
  <c r="G958" i="9"/>
  <c r="G957" i="9"/>
  <c r="G956" i="9"/>
  <c r="G955" i="9"/>
  <c r="G954" i="9"/>
  <c r="G953" i="9"/>
  <c r="G952" i="9"/>
  <c r="G951" i="9"/>
  <c r="G950" i="9"/>
  <c r="G949" i="9"/>
  <c r="G948" i="9"/>
  <c r="G947" i="9"/>
  <c r="G946" i="9"/>
  <c r="G945" i="9"/>
  <c r="G944" i="9"/>
  <c r="G943" i="9"/>
  <c r="G942" i="9"/>
  <c r="G941" i="9"/>
  <c r="G940" i="9"/>
  <c r="G939" i="9"/>
  <c r="G938" i="9"/>
  <c r="G937" i="9"/>
  <c r="G936" i="9"/>
  <c r="G935" i="9"/>
  <c r="G929" i="9"/>
  <c r="G928" i="9"/>
  <c r="G926" i="9"/>
  <c r="G922" i="9"/>
  <c r="G915" i="9"/>
  <c r="G910" i="9"/>
  <c r="G909" i="9"/>
  <c r="G908" i="9"/>
  <c r="G907" i="9"/>
  <c r="G906" i="9"/>
  <c r="G905" i="9"/>
  <c r="G904" i="9"/>
  <c r="G903" i="9"/>
  <c r="G902" i="9"/>
  <c r="G901" i="9"/>
  <c r="G900" i="9"/>
  <c r="G899" i="9"/>
  <c r="G898" i="9"/>
  <c r="G897" i="9"/>
  <c r="G896" i="9"/>
  <c r="G895" i="9"/>
  <c r="G894" i="9"/>
  <c r="G893" i="9"/>
  <c r="G892" i="9"/>
  <c r="G891" i="9"/>
  <c r="G890" i="9"/>
  <c r="G889" i="9"/>
  <c r="G888" i="9"/>
  <c r="G887" i="9"/>
  <c r="G886" i="9"/>
  <c r="G880" i="9"/>
  <c r="G879" i="9"/>
  <c r="G877" i="9"/>
  <c r="G874" i="9"/>
  <c r="G868" i="9"/>
  <c r="G863" i="9"/>
  <c r="G862" i="9"/>
  <c r="G861" i="9"/>
  <c r="G860" i="9"/>
  <c r="G859" i="9"/>
  <c r="G858" i="9"/>
  <c r="G857" i="9"/>
  <c r="G856" i="9"/>
  <c r="G855" i="9"/>
  <c r="G854" i="9"/>
  <c r="G853" i="9"/>
  <c r="G852" i="9"/>
  <c r="G851" i="9"/>
  <c r="G850" i="9"/>
  <c r="G849" i="9"/>
  <c r="G848" i="9"/>
  <c r="G847" i="9"/>
  <c r="G846" i="9"/>
  <c r="G845" i="9"/>
  <c r="G844" i="9"/>
  <c r="G843" i="9"/>
  <c r="G842" i="9"/>
  <c r="G841" i="9"/>
  <c r="G840" i="9"/>
  <c r="G834" i="9"/>
  <c r="G833" i="9"/>
  <c r="G831" i="9"/>
  <c r="G830" i="9"/>
  <c r="G828" i="9"/>
  <c r="G820" i="9"/>
  <c r="G815" i="9"/>
  <c r="G814" i="9"/>
  <c r="G813" i="9"/>
  <c r="G812" i="9"/>
  <c r="G811" i="9"/>
  <c r="G810" i="9"/>
  <c r="G809" i="9"/>
  <c r="G808" i="9"/>
  <c r="G807" i="9"/>
  <c r="G806" i="9"/>
  <c r="G805" i="9"/>
  <c r="G804" i="9"/>
  <c r="G803" i="9"/>
  <c r="G802" i="9"/>
  <c r="G801" i="9"/>
  <c r="G800" i="9"/>
  <c r="G799" i="9"/>
  <c r="G798" i="9"/>
  <c r="G797" i="9"/>
  <c r="G796" i="9"/>
  <c r="G795" i="9"/>
  <c r="G794" i="9"/>
  <c r="G793" i="9"/>
  <c r="G792" i="9"/>
  <c r="G791" i="9"/>
  <c r="G785" i="9"/>
  <c r="G784" i="9"/>
  <c r="G782" i="9"/>
  <c r="G780" i="9"/>
  <c r="G779" i="9"/>
  <c r="G773" i="9"/>
  <c r="G772" i="9"/>
  <c r="G768" i="9"/>
  <c r="G767" i="9"/>
  <c r="G766" i="9"/>
  <c r="G765" i="9"/>
  <c r="G764" i="9"/>
  <c r="G763" i="9"/>
  <c r="G762" i="9"/>
  <c r="G761" i="9"/>
  <c r="G760" i="9"/>
  <c r="G759" i="9"/>
  <c r="G758" i="9"/>
  <c r="G757" i="9"/>
  <c r="G756" i="9"/>
  <c r="G755" i="9"/>
  <c r="G754" i="9"/>
  <c r="G753" i="9"/>
  <c r="G752" i="9"/>
  <c r="G751" i="9"/>
  <c r="G750" i="9"/>
  <c r="G749" i="9"/>
  <c r="G748" i="9"/>
  <c r="G747" i="9"/>
  <c r="G746" i="9"/>
  <c r="G740" i="9"/>
  <c r="G739" i="9"/>
  <c r="G737" i="9"/>
  <c r="G734" i="9"/>
  <c r="G727" i="9"/>
  <c r="G721" i="9"/>
  <c r="G720" i="9"/>
  <c r="G719" i="9"/>
  <c r="G718" i="9"/>
  <c r="G717" i="9"/>
  <c r="G716" i="9"/>
  <c r="G715" i="9"/>
  <c r="G714" i="9"/>
  <c r="G713" i="9"/>
  <c r="G712" i="9"/>
  <c r="G711" i="9"/>
  <c r="G710" i="9"/>
  <c r="G709" i="9"/>
  <c r="G708" i="9"/>
  <c r="G707" i="9"/>
  <c r="G706" i="9"/>
  <c r="G705" i="9"/>
  <c r="G704" i="9"/>
  <c r="G703" i="9"/>
  <c r="G702" i="9"/>
  <c r="G701" i="9"/>
  <c r="G700" i="9"/>
  <c r="G699" i="9"/>
  <c r="G698" i="9"/>
  <c r="X741" i="9" s="1"/>
  <c r="G697" i="9"/>
  <c r="G691" i="9"/>
  <c r="G690" i="9"/>
  <c r="G688" i="9"/>
  <c r="G678" i="9"/>
  <c r="G672" i="9"/>
  <c r="G671" i="9"/>
  <c r="G670" i="9"/>
  <c r="G669" i="9"/>
  <c r="G668" i="9"/>
  <c r="G667" i="9"/>
  <c r="G666" i="9"/>
  <c r="G665" i="9"/>
  <c r="G664" i="9"/>
  <c r="G663" i="9"/>
  <c r="G662" i="9"/>
  <c r="G661" i="9"/>
  <c r="G660" i="9"/>
  <c r="G659" i="9"/>
  <c r="G658" i="9"/>
  <c r="G657" i="9"/>
  <c r="G656" i="9"/>
  <c r="G655" i="9"/>
  <c r="G654" i="9"/>
  <c r="G653" i="9"/>
  <c r="G652" i="9"/>
  <c r="G651" i="9"/>
  <c r="G650" i="9"/>
  <c r="G649" i="9"/>
  <c r="G648" i="9"/>
  <c r="AA692" i="9" s="1"/>
  <c r="G642" i="9"/>
  <c r="G641" i="9"/>
  <c r="G639" i="9"/>
  <c r="G636" i="9"/>
  <c r="G629" i="9"/>
  <c r="G623" i="9"/>
  <c r="G622" i="9"/>
  <c r="G621" i="9"/>
  <c r="G620" i="9"/>
  <c r="G619" i="9"/>
  <c r="G618" i="9"/>
  <c r="G617" i="9"/>
  <c r="G616" i="9"/>
  <c r="G615" i="9"/>
  <c r="G614" i="9"/>
  <c r="G613" i="9"/>
  <c r="G612" i="9"/>
  <c r="G611" i="9"/>
  <c r="G610" i="9"/>
  <c r="G609" i="9"/>
  <c r="G608" i="9"/>
  <c r="G607" i="9"/>
  <c r="G606" i="9"/>
  <c r="G605" i="9"/>
  <c r="G604" i="9"/>
  <c r="G603" i="9"/>
  <c r="G602" i="9"/>
  <c r="G601" i="9"/>
  <c r="G600" i="9"/>
  <c r="G599" i="9"/>
  <c r="Y643" i="9" s="1"/>
  <c r="G593" i="9"/>
  <c r="G592" i="9"/>
  <c r="G590" i="9"/>
  <c r="G588" i="9"/>
  <c r="G581" i="9"/>
  <c r="G578" i="9"/>
  <c r="G575" i="9"/>
  <c r="G574" i="9"/>
  <c r="G573" i="9"/>
  <c r="G572" i="9"/>
  <c r="G571" i="9"/>
  <c r="G570" i="9"/>
  <c r="G569" i="9"/>
  <c r="G568" i="9"/>
  <c r="G567" i="9"/>
  <c r="G566" i="9"/>
  <c r="G565" i="9"/>
  <c r="G564" i="9"/>
  <c r="G563" i="9"/>
  <c r="G562" i="9"/>
  <c r="G561" i="9"/>
  <c r="G560" i="9"/>
  <c r="G559" i="9"/>
  <c r="G558" i="9"/>
  <c r="G557" i="9"/>
  <c r="G556" i="9"/>
  <c r="G555" i="9"/>
  <c r="G554" i="9"/>
  <c r="G553" i="9"/>
  <c r="G552" i="9"/>
  <c r="AA594" i="9" s="1"/>
  <c r="G551" i="9"/>
  <c r="G545" i="9"/>
  <c r="G544" i="9"/>
  <c r="G542" i="9"/>
  <c r="G541" i="9"/>
  <c r="G531" i="9"/>
  <c r="G525" i="9"/>
  <c r="G524" i="9"/>
  <c r="G523" i="9"/>
  <c r="G522" i="9"/>
  <c r="G521" i="9"/>
  <c r="G520" i="9"/>
  <c r="G519" i="9"/>
  <c r="G518" i="9"/>
  <c r="G517" i="9"/>
  <c r="G516" i="9"/>
  <c r="G515" i="9"/>
  <c r="G514" i="9"/>
  <c r="G513" i="9"/>
  <c r="G512" i="9"/>
  <c r="G511" i="9"/>
  <c r="G510" i="9"/>
  <c r="G509" i="9"/>
  <c r="G508" i="9"/>
  <c r="G507" i="9"/>
  <c r="G506" i="9"/>
  <c r="G505" i="9"/>
  <c r="G504" i="9"/>
  <c r="G503" i="9"/>
  <c r="G502" i="9"/>
  <c r="U546" i="9" s="1"/>
  <c r="G501" i="9"/>
  <c r="G495" i="9"/>
  <c r="G494" i="9"/>
  <c r="G492" i="9"/>
  <c r="G491" i="9"/>
  <c r="G484" i="9"/>
  <c r="G482"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L496" i="9" s="1"/>
  <c r="G444" i="9"/>
  <c r="G443" i="9"/>
  <c r="G441" i="9"/>
  <c r="G431" i="9"/>
  <c r="G423" i="9"/>
  <c r="G422" i="9"/>
  <c r="G421" i="9"/>
  <c r="G420" i="9"/>
  <c r="G419" i="9"/>
  <c r="G418" i="9"/>
  <c r="G417" i="9"/>
  <c r="G416" i="9"/>
  <c r="G415" i="9"/>
  <c r="G414" i="9"/>
  <c r="G413" i="9"/>
  <c r="G412" i="9"/>
  <c r="G411" i="9"/>
  <c r="G410" i="9"/>
  <c r="G409" i="9"/>
  <c r="G408" i="9"/>
  <c r="G407" i="9"/>
  <c r="G406" i="9"/>
  <c r="G405" i="9"/>
  <c r="G404" i="9"/>
  <c r="G403" i="9"/>
  <c r="G402" i="9"/>
  <c r="G401" i="9"/>
  <c r="G400" i="9"/>
  <c r="N445" i="9" s="1"/>
  <c r="G399" i="9"/>
  <c r="G393" i="9"/>
  <c r="G392" i="9"/>
  <c r="G390" i="9"/>
  <c r="G383" i="9"/>
  <c r="G375" i="9"/>
  <c r="G374" i="9"/>
  <c r="G373" i="9"/>
  <c r="G372" i="9"/>
  <c r="G371" i="9"/>
  <c r="G370" i="9"/>
  <c r="G369" i="9"/>
  <c r="G368" i="9"/>
  <c r="G367" i="9"/>
  <c r="G366" i="9"/>
  <c r="G365" i="9"/>
  <c r="G364" i="9"/>
  <c r="G363" i="9"/>
  <c r="G362" i="9"/>
  <c r="G361" i="9"/>
  <c r="G360" i="9"/>
  <c r="G359" i="9"/>
  <c r="G358" i="9"/>
  <c r="G357" i="9"/>
  <c r="G356" i="9"/>
  <c r="G355" i="9"/>
  <c r="Y394" i="9" s="1"/>
  <c r="G354" i="9"/>
  <c r="G348" i="9"/>
  <c r="G347" i="9"/>
  <c r="G345" i="9"/>
  <c r="G338" i="9"/>
  <c r="G335" i="9"/>
  <c r="G331" i="9"/>
  <c r="G330" i="9"/>
  <c r="G329" i="9"/>
  <c r="G328" i="9"/>
  <c r="G327" i="9"/>
  <c r="G326" i="9"/>
  <c r="G325" i="9"/>
  <c r="G324" i="9"/>
  <c r="G323" i="9"/>
  <c r="G322" i="9"/>
  <c r="G321" i="9"/>
  <c r="G320" i="9"/>
  <c r="G319" i="9"/>
  <c r="G318" i="9"/>
  <c r="G317" i="9"/>
  <c r="G316" i="9"/>
  <c r="G315" i="9"/>
  <c r="G314" i="9"/>
  <c r="G313" i="9"/>
  <c r="G312" i="9"/>
  <c r="G311" i="9"/>
  <c r="G310" i="9"/>
  <c r="M349" i="9" s="1"/>
  <c r="G304" i="9"/>
  <c r="G303" i="9"/>
  <c r="G301" i="9"/>
  <c r="G298" i="9"/>
  <c r="G294" i="9"/>
  <c r="G287" i="9"/>
  <c r="G286" i="9"/>
  <c r="G285" i="9"/>
  <c r="G284" i="9"/>
  <c r="G283" i="9"/>
  <c r="G282" i="9"/>
  <c r="G281" i="9"/>
  <c r="G280" i="9"/>
  <c r="G279" i="9"/>
  <c r="G278" i="9"/>
  <c r="G277" i="9"/>
  <c r="G276" i="9"/>
  <c r="G275" i="9"/>
  <c r="G274" i="9"/>
  <c r="G273" i="9"/>
  <c r="G272" i="9"/>
  <c r="G271" i="9"/>
  <c r="G270" i="9"/>
  <c r="G269" i="9"/>
  <c r="G268" i="9"/>
  <c r="G267" i="9"/>
  <c r="G266" i="9"/>
  <c r="G260" i="9"/>
  <c r="G259" i="9"/>
  <c r="G257" i="9"/>
  <c r="G254" i="9"/>
  <c r="G250" i="9"/>
  <c r="G242" i="9"/>
  <c r="G241" i="9"/>
  <c r="G240" i="9"/>
  <c r="G239" i="9"/>
  <c r="G238" i="9"/>
  <c r="G237" i="9"/>
  <c r="G236" i="9"/>
  <c r="G235" i="9"/>
  <c r="G234" i="9"/>
  <c r="G233" i="9"/>
  <c r="G232" i="9"/>
  <c r="G231" i="9"/>
  <c r="G230" i="9"/>
  <c r="G229" i="9"/>
  <c r="G228" i="9"/>
  <c r="G227" i="9"/>
  <c r="G226" i="9"/>
  <c r="G225" i="9"/>
  <c r="G224" i="9"/>
  <c r="G223" i="9"/>
  <c r="G222" i="9"/>
  <c r="G221" i="9"/>
  <c r="G215" i="9"/>
  <c r="G214" i="9"/>
  <c r="G212" i="9"/>
  <c r="G209" i="9"/>
  <c r="G204" i="9"/>
  <c r="G198" i="9"/>
  <c r="G197" i="9"/>
  <c r="G196" i="9"/>
  <c r="G195" i="9"/>
  <c r="G194" i="9"/>
  <c r="G193" i="9"/>
  <c r="G192" i="9"/>
  <c r="G191" i="9"/>
  <c r="G190" i="9"/>
  <c r="G189" i="9"/>
  <c r="G188" i="9"/>
  <c r="G187" i="9"/>
  <c r="G186" i="9"/>
  <c r="G185" i="9"/>
  <c r="G184" i="9"/>
  <c r="G183" i="9"/>
  <c r="G182" i="9"/>
  <c r="G181" i="9"/>
  <c r="G180" i="9"/>
  <c r="G179" i="9"/>
  <c r="G178" i="9"/>
  <c r="G177" i="9"/>
  <c r="G171" i="9"/>
  <c r="G170" i="9"/>
  <c r="G168" i="9"/>
  <c r="G161" i="9"/>
  <c r="G158" i="9"/>
  <c r="G154" i="9"/>
  <c r="G153" i="9"/>
  <c r="G152" i="9"/>
  <c r="G151" i="9"/>
  <c r="G150" i="9"/>
  <c r="G149" i="9"/>
  <c r="G148" i="9"/>
  <c r="G147" i="9"/>
  <c r="G146" i="9"/>
  <c r="G145" i="9"/>
  <c r="G144" i="9"/>
  <c r="G143" i="9"/>
  <c r="G142" i="9"/>
  <c r="G141" i="9"/>
  <c r="G140" i="9"/>
  <c r="G139" i="9"/>
  <c r="G138" i="9"/>
  <c r="G137" i="9"/>
  <c r="G136" i="9"/>
  <c r="G135" i="9"/>
  <c r="G134" i="9"/>
  <c r="G133" i="9"/>
  <c r="Q172" i="9" s="1"/>
  <c r="G127" i="9"/>
  <c r="G126" i="9"/>
  <c r="G124" i="9"/>
  <c r="G121" i="9"/>
  <c r="G119" i="9"/>
  <c r="G117" i="9"/>
  <c r="G114" i="9"/>
  <c r="G113" i="9"/>
  <c r="G110" i="9"/>
  <c r="G109" i="9"/>
  <c r="G108" i="9"/>
  <c r="G107" i="9"/>
  <c r="G106" i="9"/>
  <c r="G105" i="9"/>
  <c r="G104" i="9"/>
  <c r="G103" i="9"/>
  <c r="G102" i="9"/>
  <c r="G101" i="9"/>
  <c r="G100" i="9"/>
  <c r="G99" i="9"/>
  <c r="G98" i="9"/>
  <c r="G97" i="9"/>
  <c r="G96" i="9"/>
  <c r="G95" i="9"/>
  <c r="G94" i="9"/>
  <c r="G93" i="9"/>
  <c r="G92" i="9"/>
  <c r="G91" i="9"/>
  <c r="G90" i="9"/>
  <c r="G89" i="9"/>
  <c r="U128" i="9" s="1"/>
  <c r="G83" i="9"/>
  <c r="G82" i="9"/>
  <c r="G80" i="9"/>
  <c r="G77" i="9"/>
  <c r="G73" i="9"/>
  <c r="G72" i="9"/>
  <c r="G68" i="9"/>
  <c r="AC85" i="9" s="1"/>
  <c r="G67" i="9"/>
  <c r="G66" i="9"/>
  <c r="G65" i="9"/>
  <c r="G64" i="9"/>
  <c r="G63" i="9"/>
  <c r="G62" i="9"/>
  <c r="G61" i="9"/>
  <c r="G60" i="9"/>
  <c r="G59" i="9"/>
  <c r="G58" i="9"/>
  <c r="G57" i="9"/>
  <c r="G56" i="9"/>
  <c r="G55" i="9"/>
  <c r="G54" i="9"/>
  <c r="G53" i="9"/>
  <c r="G52" i="9"/>
  <c r="G51" i="9"/>
  <c r="G50" i="9"/>
  <c r="G49" i="9"/>
  <c r="G48" i="9"/>
  <c r="G47" i="9"/>
  <c r="G46" i="9"/>
  <c r="G40" i="9"/>
  <c r="G39" i="9"/>
  <c r="G37" i="9"/>
  <c r="G35" i="9"/>
  <c r="G31" i="9"/>
  <c r="G24" i="9"/>
  <c r="G23" i="9"/>
  <c r="G22" i="9"/>
  <c r="G21" i="9"/>
  <c r="G20" i="9"/>
  <c r="G19" i="9"/>
  <c r="G18" i="9"/>
  <c r="G17" i="9"/>
  <c r="G16" i="9"/>
  <c r="G15" i="9"/>
  <c r="G14" i="9"/>
  <c r="G13" i="9"/>
  <c r="G12" i="9"/>
  <c r="G11" i="9"/>
  <c r="G10" i="9"/>
  <c r="G9" i="9"/>
  <c r="G8" i="9"/>
  <c r="G7" i="9"/>
  <c r="G6" i="9"/>
  <c r="G5" i="9"/>
  <c r="AC41" i="9" s="1"/>
  <c r="G4" i="9"/>
  <c r="O1321" i="9"/>
  <c r="P1367" i="9"/>
  <c r="AA2029" i="9"/>
  <c r="V2150" i="9"/>
  <c r="A185" i="4"/>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G1400" i="9"/>
  <c r="G2135" i="9"/>
  <c r="G2180" i="9"/>
  <c r="G1257" i="9"/>
  <c r="G1110" i="9"/>
  <c r="G871" i="9"/>
  <c r="G631" i="9"/>
  <c r="G534" i="9"/>
  <c r="G918" i="9"/>
  <c r="G434" i="9"/>
  <c r="G1599" i="9"/>
  <c r="G1503" i="9"/>
  <c r="G1591" i="9"/>
  <c r="G1495" i="9"/>
  <c r="G2182" i="9"/>
  <c r="G1690" i="9"/>
  <c r="G1972" i="9"/>
  <c r="G1924" i="9"/>
  <c r="G867" i="9"/>
  <c r="G819" i="9"/>
  <c r="G530" i="9"/>
  <c r="G914" i="9"/>
  <c r="G1304" i="9"/>
  <c r="G1256" i="9"/>
  <c r="G1745" i="9"/>
  <c r="G1603" i="9"/>
  <c r="G1507" i="9"/>
  <c r="G1361" i="9"/>
  <c r="G1167" i="9"/>
  <c r="G875" i="9"/>
  <c r="G490" i="9"/>
  <c r="G165" i="9"/>
  <c r="G2062" i="9"/>
  <c r="G1929" i="9"/>
  <c r="G1555" i="9"/>
  <c r="G923" i="9"/>
  <c r="G829" i="9"/>
  <c r="G685" i="9"/>
  <c r="G439" i="9"/>
  <c r="G387" i="9"/>
  <c r="G2012" i="9"/>
  <c r="G425" i="9"/>
  <c r="G2140" i="9"/>
  <c r="G1968" i="9"/>
  <c r="G1920" i="9"/>
  <c r="G1789" i="9"/>
  <c r="G1741" i="9"/>
  <c r="G1695" i="9"/>
  <c r="G1551" i="9"/>
  <c r="G1498" i="9"/>
  <c r="G1448" i="9"/>
  <c r="G339" i="9"/>
  <c r="G584" i="9"/>
  <c r="G1454" i="9"/>
  <c r="G1502" i="9"/>
  <c r="G1508" i="9"/>
  <c r="G1550" i="9"/>
  <c r="G1598" i="9"/>
  <c r="G2099" i="9"/>
  <c r="G2187" i="9"/>
  <c r="G2191" i="9"/>
  <c r="G735" i="9"/>
  <c r="G587" i="9"/>
  <c r="G377" i="9"/>
  <c r="G1406" i="9"/>
  <c r="G253" i="9"/>
  <c r="G1783" i="9"/>
  <c r="AA445" i="9"/>
  <c r="AA1367" i="9"/>
  <c r="Y1797" i="9"/>
  <c r="U2066" i="9"/>
  <c r="G866" i="9"/>
  <c r="M90" i="4"/>
  <c r="G1595" i="9"/>
  <c r="G1497" i="9"/>
  <c r="G1447" i="9"/>
  <c r="G1318" i="9"/>
  <c r="G975" i="9"/>
  <c r="G927" i="9"/>
  <c r="G2195" i="9"/>
  <c r="G1220" i="9"/>
  <c r="G1749" i="9"/>
  <c r="G1511" i="9"/>
  <c r="G770" i="9"/>
  <c r="G156" i="9"/>
  <c r="G200" i="9"/>
  <c r="G1057" i="9"/>
  <c r="G1314" i="9"/>
  <c r="G968" i="9"/>
  <c r="G435" i="9"/>
  <c r="G386" i="9"/>
  <c r="G438" i="9"/>
  <c r="G2060" i="9"/>
  <c r="G1408" i="9"/>
  <c r="G921" i="9"/>
  <c r="G635" i="9"/>
  <c r="G538" i="9"/>
  <c r="G1017" i="9"/>
  <c r="Y594" i="9"/>
  <c r="O594" i="9"/>
  <c r="N692" i="9"/>
  <c r="U881" i="9"/>
  <c r="L2198" i="9"/>
  <c r="T2198" i="9"/>
  <c r="P2198" i="9"/>
  <c r="Z2198" i="9"/>
  <c r="K2198" i="9"/>
  <c r="J1610" i="9"/>
  <c r="V1610" i="9"/>
  <c r="Y2066" i="9"/>
  <c r="G1602" i="9"/>
  <c r="AA741" i="9"/>
  <c r="J1122" i="9"/>
  <c r="Y1223" i="9"/>
  <c r="P1223" i="9"/>
  <c r="Q1415" i="9"/>
  <c r="O1415" i="9"/>
  <c r="T1415" i="9"/>
  <c r="W1415" i="9"/>
  <c r="Q1752" i="9"/>
  <c r="U41" i="9"/>
  <c r="AC349" i="9"/>
  <c r="AB349" i="9"/>
  <c r="AA349" i="9"/>
  <c r="J349" i="9"/>
  <c r="T349" i="9"/>
  <c r="T394" i="9"/>
  <c r="W394" i="9"/>
  <c r="Z394" i="9"/>
  <c r="S394" i="9"/>
  <c r="AB835" i="9"/>
  <c r="R1658" i="9"/>
  <c r="Q1658" i="9"/>
  <c r="T1658" i="9"/>
  <c r="P1704" i="9"/>
  <c r="O1704" i="9"/>
  <c r="AA1704" i="9"/>
  <c r="AC172" i="9"/>
  <c r="J305" i="9"/>
  <c r="AB930" i="9"/>
  <c r="M1223" i="9"/>
  <c r="U1223" i="9"/>
  <c r="R1223" i="9"/>
  <c r="Z1223" i="9"/>
  <c r="P2103" i="9"/>
  <c r="S2103" i="9"/>
  <c r="AA2103" i="9"/>
  <c r="G162" i="9"/>
  <c r="G118" i="9"/>
  <c r="G1203" i="9"/>
  <c r="G1301" i="9"/>
  <c r="G426" i="9"/>
  <c r="AA1752" i="9"/>
  <c r="Z1704" i="9"/>
  <c r="U1610" i="9"/>
  <c r="Y1514" i="9"/>
  <c r="U1465" i="9"/>
  <c r="Z1514" i="9"/>
  <c r="X1465" i="9"/>
  <c r="O881" i="9"/>
  <c r="M252" i="4"/>
  <c r="J643" i="9"/>
  <c r="AB643" i="9"/>
  <c r="V643" i="9"/>
  <c r="Q881" i="9"/>
  <c r="S1026" i="9"/>
  <c r="O1271" i="9"/>
  <c r="Y1465" i="9"/>
  <c r="P1514" i="9"/>
  <c r="X1514" i="9"/>
  <c r="AC1561" i="9"/>
  <c r="L1561" i="9"/>
  <c r="AB1561" i="9"/>
  <c r="U1561" i="9"/>
  <c r="X1610" i="9"/>
  <c r="AA1610" i="9"/>
  <c r="V1704" i="9"/>
  <c r="X1704" i="9"/>
  <c r="Q1704" i="9"/>
  <c r="M1752" i="9"/>
  <c r="U1752" i="9"/>
  <c r="AC1752" i="9"/>
  <c r="O1983" i="9"/>
  <c r="U2029" i="9"/>
  <c r="AC2029" i="9"/>
  <c r="Q2150" i="9"/>
  <c r="Y2150" i="9"/>
  <c r="P2150" i="9"/>
  <c r="G1791" i="9"/>
  <c r="G1829" i="9"/>
  <c r="G1784" i="9"/>
  <c r="G626" i="9"/>
  <c r="U445" i="9"/>
  <c r="Z445" i="9"/>
  <c r="Y445" i="9"/>
  <c r="P496" i="9"/>
  <c r="AC496" i="9"/>
  <c r="O546" i="9"/>
  <c r="X546" i="9"/>
  <c r="N741" i="9"/>
  <c r="V741" i="9"/>
  <c r="Q741" i="9"/>
  <c r="G1925" i="9"/>
  <c r="G293" i="9"/>
  <c r="G1651" i="9"/>
  <c r="G1458" i="9"/>
  <c r="G1409" i="9"/>
  <c r="G1977" i="9"/>
  <c r="G1698" i="9"/>
  <c r="G1265" i="9"/>
  <c r="G1217" i="9"/>
  <c r="G971" i="9"/>
  <c r="G637" i="9"/>
  <c r="G540" i="9"/>
  <c r="G342" i="9"/>
  <c r="G1878" i="9"/>
  <c r="G1647" i="9"/>
  <c r="G1594" i="9"/>
  <c r="AC1514" i="9"/>
  <c r="M108" i="4"/>
  <c r="N546" i="9"/>
  <c r="Z546" i="9"/>
  <c r="AB741" i="9"/>
  <c r="L741" i="9"/>
  <c r="Z741" i="9"/>
  <c r="S741" i="9"/>
  <c r="Y741" i="9"/>
  <c r="K786" i="9"/>
  <c r="Z881" i="9"/>
  <c r="K881" i="9"/>
  <c r="S881" i="9"/>
  <c r="X881" i="9"/>
  <c r="J881" i="9"/>
  <c r="Y930" i="9"/>
  <c r="Z930" i="9"/>
  <c r="R930" i="9"/>
  <c r="U978" i="9"/>
  <c r="O1514" i="9"/>
  <c r="AA1514" i="9"/>
  <c r="AA1561" i="9"/>
  <c r="T1561" i="9"/>
  <c r="Y1561" i="9"/>
  <c r="R1610" i="9"/>
  <c r="AC1610" i="9"/>
  <c r="AA1658" i="9"/>
  <c r="U1658" i="9"/>
  <c r="P1658" i="9"/>
  <c r="S1704" i="9"/>
  <c r="N1704" i="9"/>
  <c r="R1704" i="9"/>
  <c r="T1752" i="9"/>
  <c r="O1752" i="9"/>
  <c r="K1752" i="9"/>
  <c r="P1752" i="9"/>
  <c r="AB1752" i="9"/>
  <c r="N1752" i="9"/>
  <c r="L1752" i="9"/>
  <c r="AB1797" i="9"/>
  <c r="W1887" i="9"/>
  <c r="K1935" i="9"/>
  <c r="Z1983" i="9"/>
  <c r="M2029" i="9"/>
  <c r="K2029" i="9"/>
  <c r="R2029" i="9"/>
  <c r="R2066" i="9"/>
  <c r="J2103" i="9"/>
  <c r="T2103" i="9"/>
  <c r="I2103" i="9"/>
  <c r="V2103" i="9"/>
  <c r="O2103" i="9"/>
  <c r="N2103" i="9"/>
  <c r="X2103" i="9"/>
  <c r="AC2103" i="9"/>
  <c r="R2103" i="9"/>
  <c r="L2103" i="9"/>
  <c r="AB2103" i="9"/>
  <c r="Y2103" i="9"/>
  <c r="AA2150" i="9"/>
  <c r="L2150" i="9"/>
  <c r="Z2150" i="9"/>
  <c r="X2198" i="9"/>
  <c r="W2198" i="9"/>
  <c r="U1842" i="9"/>
  <c r="V930" i="9"/>
  <c r="W786" i="9"/>
  <c r="Y1752" i="9"/>
  <c r="O1610" i="9"/>
  <c r="L1514" i="9"/>
  <c r="V128" i="9"/>
  <c r="AC128" i="9"/>
  <c r="Q216" i="9"/>
  <c r="V594" i="9"/>
  <c r="S594" i="9"/>
  <c r="AB692" i="9"/>
  <c r="S692" i="9"/>
  <c r="P1026" i="9"/>
  <c r="O2029" i="9"/>
  <c r="Y2029" i="9"/>
  <c r="P2029" i="9"/>
  <c r="Z2029" i="9"/>
  <c r="AB2029" i="9"/>
  <c r="Q2029" i="9"/>
  <c r="V2029" i="9"/>
  <c r="N2066" i="9"/>
  <c r="M2066" i="9"/>
  <c r="S2066" i="9"/>
  <c r="O2066" i="9"/>
  <c r="L2066" i="9"/>
  <c r="AB2066" i="9"/>
  <c r="K2150" i="9"/>
  <c r="W2150" i="9"/>
  <c r="R2150" i="9"/>
  <c r="V2198" i="9"/>
  <c r="O2198" i="9"/>
  <c r="AB2198" i="9"/>
  <c r="Y2198" i="9"/>
  <c r="J2198" i="9"/>
  <c r="Q128" i="9"/>
  <c r="AA2198" i="9"/>
  <c r="T2150" i="9"/>
  <c r="R2198" i="9"/>
  <c r="S2150" i="9"/>
  <c r="W2066" i="9"/>
  <c r="J2029" i="9"/>
  <c r="W2029" i="9"/>
  <c r="P445" i="9"/>
  <c r="X445" i="9"/>
  <c r="K496" i="9"/>
  <c r="T496" i="9"/>
  <c r="W881" i="9"/>
  <c r="N1223" i="9"/>
  <c r="AB1223" i="9"/>
  <c r="Q1223" i="9"/>
  <c r="V1223" i="9"/>
  <c r="T1271" i="9"/>
  <c r="J1514" i="9"/>
  <c r="V1514" i="9"/>
  <c r="U1514" i="9"/>
  <c r="R1514" i="9"/>
  <c r="Q1514" i="9"/>
  <c r="N1514" i="9"/>
  <c r="T1514" i="9"/>
  <c r="S1514" i="9"/>
  <c r="R1561" i="9"/>
  <c r="S1561" i="9"/>
  <c r="N1561" i="9"/>
  <c r="O1561" i="9"/>
  <c r="V1561" i="9"/>
  <c r="W1561" i="9"/>
  <c r="T1610" i="9"/>
  <c r="T1704" i="9"/>
  <c r="U1704" i="9"/>
  <c r="K1704" i="9"/>
  <c r="J1704" i="9"/>
  <c r="M1704" i="9"/>
  <c r="J1842" i="9"/>
  <c r="S643" i="9"/>
  <c r="U643" i="9"/>
  <c r="AA172" i="9"/>
  <c r="N172" i="9"/>
  <c r="R172" i="9"/>
  <c r="AC216" i="9"/>
  <c r="W216" i="9"/>
  <c r="Z41" i="9"/>
  <c r="O445" i="9"/>
  <c r="P2066" i="9"/>
  <c r="U2198" i="9"/>
  <c r="M2198" i="9"/>
  <c r="N2198" i="9"/>
  <c r="V692" i="9"/>
  <c r="M692" i="9"/>
  <c r="X594" i="9"/>
  <c r="U594" i="9"/>
  <c r="X2066" i="9"/>
  <c r="T2066" i="9"/>
  <c r="Z2066" i="9"/>
  <c r="K445" i="9"/>
  <c r="T445" i="9"/>
  <c r="M128" i="9"/>
  <c r="AB128" i="9"/>
  <c r="AA128" i="9"/>
  <c r="W128" i="9"/>
  <c r="S2198" i="9"/>
  <c r="N2150" i="9"/>
  <c r="AC2150" i="9"/>
  <c r="O2150" i="9"/>
  <c r="X2029" i="9"/>
  <c r="S2029" i="9"/>
  <c r="K1561" i="9"/>
  <c r="J1561" i="9"/>
  <c r="N496" i="9"/>
  <c r="P216" i="9"/>
  <c r="W172" i="9"/>
  <c r="L172" i="9"/>
  <c r="K172" i="9"/>
  <c r="P305" i="9"/>
  <c r="W1321" i="9"/>
  <c r="AB1367" i="9"/>
  <c r="X1367" i="9"/>
  <c r="V1367" i="9"/>
  <c r="K1367" i="9"/>
  <c r="U1415" i="9"/>
  <c r="N1465" i="9"/>
  <c r="M1465" i="9"/>
  <c r="R1465" i="9"/>
  <c r="V1465" i="9"/>
  <c r="O349" i="9"/>
  <c r="J394" i="9"/>
  <c r="S496" i="9"/>
  <c r="J496" i="9"/>
  <c r="Z496" i="9"/>
  <c r="X835" i="9"/>
  <c r="M1321" i="9"/>
  <c r="L1415" i="9"/>
  <c r="M261" i="9"/>
  <c r="J261" i="9"/>
  <c r="Y261" i="9"/>
  <c r="X261" i="9"/>
  <c r="K1415" i="9"/>
  <c r="O1074" i="9"/>
  <c r="R496" i="9"/>
  <c r="N394" i="9"/>
  <c r="O394" i="9"/>
  <c r="V786" i="9"/>
  <c r="S1223" i="9"/>
  <c r="L1223" i="9"/>
  <c r="K1658" i="9"/>
  <c r="L1887" i="9"/>
  <c r="AB2150" i="9"/>
  <c r="M2150" i="9"/>
  <c r="S172" i="9"/>
  <c r="R128" i="9"/>
  <c r="K128" i="9"/>
  <c r="R349" i="9"/>
  <c r="Y128" i="9"/>
  <c r="AA496" i="9"/>
  <c r="W496" i="9"/>
  <c r="X394" i="9"/>
  <c r="K394" i="9"/>
  <c r="T643" i="9"/>
  <c r="K261" i="9"/>
  <c r="AB172" i="9"/>
  <c r="M38" i="4"/>
  <c r="M54" i="4"/>
  <c r="M70" i="4"/>
  <c r="M88" i="4"/>
  <c r="M140" i="4"/>
  <c r="L930" i="9"/>
  <c r="Z305" i="9"/>
  <c r="O305" i="9"/>
  <c r="P172" i="9"/>
  <c r="Z172" i="9"/>
  <c r="L216" i="9"/>
  <c r="M216" i="9"/>
  <c r="R216" i="9"/>
  <c r="T172" i="9"/>
  <c r="M84" i="9"/>
  <c r="N84" i="9"/>
  <c r="R84" i="9"/>
  <c r="Y41" i="9"/>
  <c r="AA41" i="9"/>
  <c r="W41" i="9"/>
  <c r="L881" i="9"/>
  <c r="W1223" i="9"/>
  <c r="O1223" i="9"/>
  <c r="L1173" i="9"/>
  <c r="M1797" i="9"/>
  <c r="Y1610" i="9"/>
  <c r="Q261" i="9"/>
  <c r="U305" i="9"/>
  <c r="U261" i="9"/>
  <c r="L261" i="9"/>
  <c r="P261" i="9"/>
  <c r="Z128" i="9"/>
  <c r="W1752" i="9"/>
  <c r="X1223" i="9"/>
  <c r="AC881" i="9"/>
  <c r="P1561" i="9"/>
  <c r="W930" i="9"/>
  <c r="AA305" i="9"/>
  <c r="R305" i="9"/>
  <c r="V305" i="9"/>
  <c r="V172" i="9"/>
  <c r="J172" i="9"/>
  <c r="N216" i="9"/>
  <c r="AA216" i="9"/>
  <c r="J216" i="9"/>
  <c r="X172" i="9"/>
  <c r="U84" i="9"/>
  <c r="Y84" i="9"/>
  <c r="AC84" i="9"/>
  <c r="J41" i="9"/>
  <c r="S41" i="9"/>
  <c r="O41" i="9"/>
  <c r="K1223" i="9"/>
  <c r="Y1173" i="9"/>
  <c r="U1173" i="9"/>
  <c r="N261" i="9"/>
  <c r="M881" i="9"/>
  <c r="K1797" i="9"/>
  <c r="K305" i="9"/>
  <c r="AB305" i="9"/>
  <c r="Z261" i="9"/>
  <c r="W261" i="9"/>
  <c r="AA261" i="9"/>
  <c r="S1752" i="9"/>
  <c r="V41" i="9"/>
  <c r="T41" i="9"/>
  <c r="AB41" i="9"/>
  <c r="X216" i="9"/>
  <c r="T216" i="9"/>
  <c r="O172" i="9"/>
  <c r="AA84" i="9"/>
  <c r="V84" i="9"/>
  <c r="R41" i="9"/>
  <c r="X41" i="9"/>
  <c r="L305" i="9"/>
  <c r="W1797" i="9"/>
  <c r="T261" i="9"/>
  <c r="V261" i="9"/>
  <c r="Z1752" i="9"/>
  <c r="Z1465" i="9"/>
  <c r="T128" i="9" l="1"/>
  <c r="J741" i="9"/>
  <c r="Q1887" i="9"/>
  <c r="N2029" i="9"/>
  <c r="X2150" i="9"/>
  <c r="M238" i="4"/>
  <c r="M41" i="9"/>
  <c r="N128" i="9"/>
  <c r="P128" i="9"/>
  <c r="J128" i="9"/>
  <c r="M496" i="9"/>
  <c r="Y496" i="9"/>
  <c r="Q445" i="9"/>
  <c r="AC445" i="9"/>
  <c r="AB394" i="9"/>
  <c r="P394" i="9"/>
  <c r="M394" i="9"/>
  <c r="Z349" i="9"/>
  <c r="L349" i="9"/>
  <c r="K349" i="9"/>
  <c r="V349" i="9"/>
  <c r="P643" i="9"/>
  <c r="AC86" i="9"/>
  <c r="AC87" i="9" s="1"/>
  <c r="S216" i="9"/>
  <c r="R394" i="9"/>
  <c r="M594" i="9"/>
  <c r="T835" i="9"/>
  <c r="O1026" i="9"/>
  <c r="J1415" i="9"/>
  <c r="L1465" i="9"/>
  <c r="W1610" i="9"/>
  <c r="L2029" i="9"/>
  <c r="AA2066" i="9"/>
  <c r="U2150" i="9"/>
  <c r="AC2198" i="9"/>
  <c r="M53" i="4"/>
  <c r="M260" i="4"/>
  <c r="O215" i="31"/>
  <c r="O216" i="31" s="1"/>
  <c r="G2098" i="9"/>
  <c r="G677" i="9"/>
  <c r="G1312" i="9"/>
  <c r="G682" i="9"/>
  <c r="G684" i="9"/>
  <c r="G634" i="9"/>
  <c r="G2022" i="9"/>
  <c r="G289" i="9"/>
  <c r="G1607" i="9"/>
  <c r="G1023" i="9"/>
  <c r="G442" i="9"/>
  <c r="G391" i="9"/>
  <c r="G827" i="9"/>
  <c r="G723" i="9"/>
  <c r="G477" i="9"/>
  <c r="G1976" i="9"/>
  <c r="G873" i="9"/>
  <c r="G970" i="9"/>
  <c r="G1506" i="9"/>
  <c r="G919" i="9"/>
  <c r="G2189" i="9"/>
  <c r="G476" i="9"/>
  <c r="G81" i="9"/>
  <c r="G1071" i="9"/>
  <c r="G38" i="9"/>
  <c r="G832" i="9"/>
  <c r="G1065" i="9"/>
  <c r="G591" i="9"/>
  <c r="G728" i="9"/>
  <c r="G911" i="9"/>
  <c r="G920" i="9"/>
  <c r="G1264" i="9"/>
  <c r="G1016" i="9"/>
  <c r="G1360" i="9"/>
  <c r="G1456" i="9"/>
  <c r="G586" i="9"/>
  <c r="G1214" i="9"/>
  <c r="G244" i="9"/>
  <c r="G26" i="9"/>
  <c r="G169" i="9"/>
  <c r="G783" i="9"/>
  <c r="G2064" i="9"/>
  <c r="G2025" i="9"/>
  <c r="G1884" i="9"/>
  <c r="G771" i="9"/>
  <c r="G437" i="9"/>
  <c r="G1928" i="9"/>
  <c r="G1268" i="9"/>
  <c r="G539" i="9"/>
  <c r="G1014" i="9"/>
  <c r="G818" i="9"/>
  <c r="G489" i="9"/>
  <c r="G628" i="9"/>
  <c r="G1008" i="9"/>
  <c r="G1306" i="9"/>
  <c r="M64" i="4"/>
  <c r="G726" i="9"/>
  <c r="G1836" i="9"/>
  <c r="G778" i="9"/>
  <c r="G1112" i="9"/>
  <c r="G683" i="9"/>
  <c r="G2061" i="9"/>
  <c r="G1216" i="9"/>
  <c r="G1457" i="9"/>
  <c r="G1064" i="9"/>
  <c r="G2097" i="9"/>
  <c r="G1018" i="9"/>
  <c r="G1649" i="9"/>
  <c r="G488" i="9"/>
  <c r="G733" i="9"/>
  <c r="G1066" i="9"/>
  <c r="G1554" i="9"/>
  <c r="G912" i="9"/>
  <c r="G674" i="9"/>
  <c r="G527" i="9"/>
  <c r="G577" i="9"/>
  <c r="G1446" i="9"/>
  <c r="G1119" i="9"/>
  <c r="G302" i="9"/>
  <c r="G258" i="9"/>
  <c r="G1655" i="9"/>
  <c r="G1701" i="9"/>
  <c r="G1412" i="9"/>
  <c r="G346" i="9"/>
  <c r="G1170" i="9"/>
  <c r="G493" i="9"/>
  <c r="G2147" i="9"/>
  <c r="G1106" i="9"/>
  <c r="G913" i="9"/>
  <c r="G960" i="9"/>
  <c r="G486" i="9"/>
  <c r="G1114" i="9"/>
  <c r="G69" i="9"/>
  <c r="G961" i="9"/>
  <c r="G1932" i="9"/>
  <c r="G125" i="9"/>
  <c r="G213" i="9"/>
  <c r="G432" i="9"/>
  <c r="G630" i="9"/>
  <c r="G640" i="9"/>
  <c r="G732" i="9"/>
  <c r="G769" i="9"/>
  <c r="G864" i="9"/>
  <c r="G1107" i="9"/>
  <c r="G1313" i="9"/>
  <c r="M114" i="4"/>
  <c r="M118" i="4"/>
  <c r="M122" i="4"/>
  <c r="M126" i="4"/>
  <c r="M130" i="4"/>
  <c r="M174" i="4"/>
  <c r="M178" i="4"/>
  <c r="M182" i="4"/>
  <c r="M186" i="4"/>
  <c r="M190" i="4"/>
  <c r="M206" i="4"/>
  <c r="M210" i="4"/>
  <c r="M214" i="4"/>
  <c r="M218" i="4"/>
  <c r="M223" i="4"/>
  <c r="M243" i="4"/>
  <c r="G1650" i="9"/>
  <c r="G1505" i="9"/>
  <c r="G969" i="9"/>
  <c r="G436" i="9"/>
  <c r="G825" i="9"/>
  <c r="G487" i="9"/>
  <c r="G1166" i="9"/>
  <c r="G2142" i="9"/>
  <c r="G1407" i="9"/>
  <c r="G297" i="9"/>
  <c r="G537" i="9"/>
  <c r="G826" i="9"/>
  <c r="G1113" i="9"/>
  <c r="G1743" i="9"/>
  <c r="G333" i="9"/>
  <c r="G865" i="9"/>
  <c r="G817" i="9"/>
  <c r="G1105" i="9"/>
  <c r="G1496" i="9"/>
  <c r="G1839" i="9"/>
  <c r="G1462" i="9"/>
  <c r="G878" i="9"/>
  <c r="G1794" i="9"/>
  <c r="G2101" i="9"/>
  <c r="G1558" i="9"/>
  <c r="G689" i="9"/>
  <c r="G1364" i="9"/>
  <c r="G738" i="9"/>
  <c r="G533" i="9"/>
  <c r="G731" i="9"/>
  <c r="G1215" i="9"/>
  <c r="G112" i="9"/>
  <c r="G1009" i="9"/>
  <c r="N1027" i="9" s="1"/>
  <c r="G1980" i="9"/>
  <c r="G475" i="9"/>
  <c r="G536" i="9"/>
  <c r="G576" i="9"/>
  <c r="G816" i="9"/>
  <c r="M82" i="4"/>
  <c r="M248" i="4"/>
  <c r="M232" i="4"/>
  <c r="M236" i="4"/>
  <c r="G1545" i="9"/>
  <c r="G164" i="9"/>
  <c r="R85" i="9"/>
  <c r="Q85" i="9"/>
  <c r="G1917" i="9"/>
  <c r="G680" i="9"/>
  <c r="G823" i="9"/>
  <c r="G1207" i="9"/>
  <c r="G729" i="9"/>
  <c r="G776" i="9"/>
  <c r="G1739" i="9"/>
  <c r="M230" i="4"/>
  <c r="M234" i="4"/>
  <c r="M5" i="4"/>
  <c r="G1063" i="9"/>
  <c r="G1918" i="9"/>
  <c r="G1971" i="9"/>
  <c r="M146" i="4"/>
  <c r="M154" i="4"/>
  <c r="M158" i="4"/>
  <c r="M162" i="4"/>
  <c r="M166" i="4"/>
  <c r="M151" i="4"/>
  <c r="G296" i="9"/>
  <c r="G821" i="9"/>
  <c r="G1696" i="9"/>
  <c r="G2141" i="9"/>
  <c r="G76" i="9"/>
  <c r="G673" i="9"/>
  <c r="G824" i="9"/>
  <c r="G1104" i="9"/>
  <c r="G1592" i="9"/>
  <c r="G1742" i="9"/>
  <c r="G1877" i="9"/>
  <c r="G1975" i="9"/>
  <c r="M197" i="4"/>
  <c r="M221" i="4"/>
  <c r="M87" i="4"/>
  <c r="M145" i="4"/>
  <c r="G1648" i="9"/>
  <c r="G1735" i="9"/>
  <c r="G1966" i="9"/>
  <c r="T85" i="9"/>
  <c r="AA85" i="9"/>
  <c r="AA86" i="9" s="1"/>
  <c r="AA87" i="9" s="1"/>
  <c r="N85" i="9"/>
  <c r="N86" i="9" s="1"/>
  <c r="N87" i="9" s="1"/>
  <c r="X85" i="9"/>
  <c r="G1117" i="9"/>
  <c r="G1362" i="9"/>
  <c r="G332" i="9"/>
  <c r="G78" i="9"/>
  <c r="G389" i="9"/>
  <c r="G736" i="9"/>
  <c r="G1837" i="9"/>
  <c r="M39" i="4"/>
  <c r="G163" i="9"/>
  <c r="G1504" i="9"/>
  <c r="G1788" i="9"/>
  <c r="G2020" i="9"/>
  <c r="G2051" i="9"/>
  <c r="G155" i="9"/>
  <c r="G300" i="9"/>
  <c r="G341" i="9"/>
  <c r="G876" i="9"/>
  <c r="G924" i="9"/>
  <c r="G1303" i="9"/>
  <c r="G1311" i="9"/>
  <c r="G1974" i="9"/>
  <c r="G1824" i="9"/>
  <c r="G123" i="9"/>
  <c r="G344" i="9"/>
  <c r="G440" i="9"/>
  <c r="G638" i="9"/>
  <c r="G962" i="9"/>
  <c r="P979" i="9" s="1"/>
  <c r="G1015" i="9"/>
  <c r="G1069" i="9"/>
  <c r="G1111" i="9"/>
  <c r="G1204" i="9"/>
  <c r="G1213" i="9"/>
  <c r="G1353" i="9"/>
  <c r="G1405" i="9"/>
  <c r="G1697" i="9"/>
  <c r="G1919" i="9"/>
  <c r="M7" i="4"/>
  <c r="M107" i="4"/>
  <c r="M49" i="4"/>
  <c r="M3" i="4"/>
  <c r="G376" i="9"/>
  <c r="G2096" i="9"/>
  <c r="M47" i="4"/>
  <c r="G2057" i="9"/>
  <c r="M57" i="4"/>
  <c r="G167" i="9"/>
  <c r="G872" i="9"/>
  <c r="G1263" i="9"/>
  <c r="G385" i="9"/>
  <c r="G589" i="9"/>
  <c r="G687" i="9"/>
  <c r="G781" i="9"/>
  <c r="G1218" i="9"/>
  <c r="G1399" i="9"/>
  <c r="G1460" i="9"/>
  <c r="G1600" i="9"/>
  <c r="G1792" i="9"/>
  <c r="G1978" i="9"/>
  <c r="M165" i="4"/>
  <c r="L85" i="9"/>
  <c r="M65" i="4"/>
  <c r="M61" i="4"/>
  <c r="J85" i="9"/>
  <c r="M21" i="4"/>
  <c r="M85" i="9"/>
  <c r="M86" i="9" s="1"/>
  <c r="M87" i="9" s="1"/>
  <c r="G288" i="9"/>
  <c r="G33" i="9"/>
  <c r="G211" i="9"/>
  <c r="G256" i="9"/>
  <c r="G973" i="9"/>
  <c r="G1302" i="9"/>
  <c r="G1316" i="9"/>
  <c r="G1552" i="9"/>
  <c r="G1747" i="9"/>
  <c r="G1926" i="9"/>
  <c r="G2056" i="9"/>
  <c r="M46" i="4"/>
  <c r="M52" i="4"/>
  <c r="M86" i="4"/>
  <c r="M94" i="4"/>
  <c r="M98" i="4"/>
  <c r="M102" i="4"/>
  <c r="M106" i="4"/>
  <c r="M110" i="4"/>
  <c r="G1164" i="9"/>
  <c r="G1359" i="9"/>
  <c r="G1410" i="9"/>
  <c r="G1746" i="9"/>
  <c r="G1785" i="9"/>
  <c r="G1880" i="9"/>
  <c r="G2058" i="9"/>
  <c r="M69" i="4"/>
  <c r="M71" i="4"/>
  <c r="M75" i="4"/>
  <c r="M79" i="4"/>
  <c r="M99" i="4"/>
  <c r="G2054" i="9"/>
  <c r="G2192" i="9"/>
  <c r="M43" i="4"/>
  <c r="M227" i="4"/>
  <c r="M143" i="4"/>
  <c r="M201" i="4"/>
  <c r="M251" i="4"/>
  <c r="G675" i="9"/>
  <c r="G730" i="9"/>
  <c r="G925" i="9"/>
  <c r="G1021" i="9"/>
  <c r="G1154" i="9"/>
  <c r="G1168" i="9"/>
  <c r="G1266" i="9"/>
  <c r="G1455" i="9"/>
  <c r="G1509" i="9"/>
  <c r="G1556" i="9"/>
  <c r="G1653" i="9"/>
  <c r="G1930" i="9"/>
  <c r="M13" i="4"/>
  <c r="M17" i="4"/>
  <c r="M25" i="4"/>
  <c r="M35" i="4"/>
  <c r="M149" i="4"/>
  <c r="M153" i="4"/>
  <c r="V85" i="9"/>
  <c r="V86" i="9" s="1"/>
  <c r="V87" i="9" s="1"/>
  <c r="P85" i="9"/>
  <c r="O85" i="9"/>
  <c r="Y85" i="9"/>
  <c r="Y86" i="9" s="1"/>
  <c r="Y87" i="9" s="1"/>
  <c r="M133" i="4"/>
  <c r="Z85" i="9"/>
  <c r="AB85" i="9"/>
  <c r="G479" i="9"/>
  <c r="G1827" i="9"/>
  <c r="G120" i="9"/>
  <c r="G208" i="9"/>
  <c r="G481" i="9"/>
  <c r="G485" i="9"/>
  <c r="G535" i="9"/>
  <c r="G585" i="9"/>
  <c r="G632" i="9"/>
  <c r="G681" i="9"/>
  <c r="G1261" i="9"/>
  <c r="G1309" i="9"/>
  <c r="G1553" i="9"/>
  <c r="G1825" i="9"/>
  <c r="G2134" i="9"/>
  <c r="G2188" i="9"/>
  <c r="M193" i="4"/>
  <c r="M181" i="4"/>
  <c r="G1694" i="9"/>
  <c r="G1740" i="9"/>
  <c r="G2181" i="9"/>
  <c r="G2190" i="9"/>
  <c r="K85" i="9"/>
  <c r="G34" i="9"/>
  <c r="G624" i="9"/>
  <c r="G722" i="9"/>
  <c r="G777" i="9"/>
  <c r="G967" i="9"/>
  <c r="G1641" i="9"/>
  <c r="G1689" i="9"/>
  <c r="G1744" i="9"/>
  <c r="G1780" i="9"/>
  <c r="Q1798" i="9" s="1"/>
  <c r="G1879" i="9"/>
  <c r="G1927" i="9"/>
  <c r="Y172" i="9"/>
  <c r="M172" i="9"/>
  <c r="S261" i="9"/>
  <c r="AC261" i="9"/>
  <c r="P349" i="9"/>
  <c r="N349" i="9"/>
  <c r="Y349" i="9"/>
  <c r="X349" i="9"/>
  <c r="S349" i="9"/>
  <c r="M445" i="9"/>
  <c r="R445" i="9"/>
  <c r="O496" i="9"/>
  <c r="AB496" i="9"/>
  <c r="X496" i="9"/>
  <c r="Q546" i="9"/>
  <c r="L546" i="9"/>
  <c r="R546" i="9"/>
  <c r="P546" i="9"/>
  <c r="Y692" i="9"/>
  <c r="T692" i="9"/>
  <c r="AA881" i="9"/>
  <c r="Y881" i="9"/>
  <c r="R881" i="9"/>
  <c r="V881" i="9"/>
  <c r="X930" i="9"/>
  <c r="AA930" i="9"/>
  <c r="AA1223" i="9"/>
  <c r="T1223" i="9"/>
  <c r="J1223" i="9"/>
  <c r="L1367" i="9"/>
  <c r="O1367" i="9"/>
  <c r="S1367" i="9"/>
  <c r="W1367" i="9"/>
  <c r="M1367" i="9"/>
  <c r="Z1367" i="9"/>
  <c r="W1514" i="9"/>
  <c r="AB1514" i="9"/>
  <c r="Q1561" i="9"/>
  <c r="Z1561" i="9"/>
  <c r="M1561" i="9"/>
  <c r="X1561" i="9"/>
  <c r="V1752" i="9"/>
  <c r="J1752" i="9"/>
  <c r="R1752" i="9"/>
  <c r="O128" i="9"/>
  <c r="V445" i="9"/>
  <c r="X643" i="9"/>
  <c r="T741" i="9"/>
  <c r="U741" i="9"/>
  <c r="P741" i="9"/>
  <c r="AC741" i="9"/>
  <c r="R1321" i="9"/>
  <c r="Z1415" i="9"/>
  <c r="AB1465" i="9"/>
  <c r="W1465" i="9"/>
  <c r="W1658" i="9"/>
  <c r="X1658" i="9"/>
  <c r="N1658" i="9"/>
  <c r="L1704" i="9"/>
  <c r="AB1704" i="9"/>
  <c r="AC1704" i="9"/>
  <c r="Y1704" i="9"/>
  <c r="W1704" i="9"/>
  <c r="Z2103" i="9"/>
  <c r="K2103" i="9"/>
  <c r="U2103" i="9"/>
  <c r="M2103" i="9"/>
  <c r="Q2103" i="9"/>
  <c r="AB445" i="9"/>
  <c r="L128" i="9"/>
  <c r="O692" i="9"/>
  <c r="T594" i="9"/>
  <c r="S930" i="9"/>
  <c r="R741" i="9"/>
  <c r="P930" i="9"/>
  <c r="T881" i="9"/>
  <c r="AB881" i="9"/>
  <c r="O741" i="9"/>
  <c r="W741" i="9"/>
  <c r="V546" i="9"/>
  <c r="M741" i="9"/>
  <c r="U496" i="9"/>
  <c r="Q496" i="9"/>
  <c r="J445" i="9"/>
  <c r="P881" i="9"/>
  <c r="M643" i="9"/>
  <c r="M1514" i="9"/>
  <c r="AC1223" i="9"/>
  <c r="V496" i="9"/>
  <c r="U172" i="9"/>
  <c r="V394" i="9"/>
  <c r="U394" i="9"/>
  <c r="Q394" i="9"/>
  <c r="W349" i="9"/>
  <c r="Q349" i="9"/>
  <c r="U349" i="9"/>
  <c r="K741" i="9"/>
  <c r="L445" i="9"/>
  <c r="U692" i="9"/>
  <c r="N1367" i="9"/>
  <c r="L394" i="9"/>
  <c r="R594" i="9"/>
  <c r="Q2066" i="9"/>
  <c r="W2103" i="9"/>
  <c r="M11" i="4"/>
  <c r="M15" i="4"/>
  <c r="M27" i="4"/>
  <c r="M31" i="4"/>
  <c r="M33" i="4"/>
  <c r="M37" i="4"/>
  <c r="M41" i="4"/>
  <c r="M147" i="4"/>
  <c r="M163" i="4"/>
  <c r="T2029" i="9"/>
  <c r="AA394" i="9"/>
  <c r="AC394" i="9"/>
  <c r="S128" i="9"/>
  <c r="N881" i="9"/>
  <c r="K1514" i="9"/>
  <c r="X1752" i="9"/>
  <c r="J2150" i="9"/>
  <c r="M121" i="4"/>
  <c r="M226" i="4"/>
  <c r="M240" i="4"/>
  <c r="M51" i="4"/>
  <c r="M55" i="4"/>
  <c r="M59" i="4"/>
  <c r="M63" i="4"/>
  <c r="M67" i="4"/>
  <c r="M73" i="4"/>
  <c r="M77" i="4"/>
  <c r="M81" i="4"/>
  <c r="M97" i="4"/>
  <c r="X1027" i="9"/>
  <c r="M4" i="4"/>
  <c r="M8" i="4"/>
  <c r="M10" i="4"/>
  <c r="M14" i="4"/>
  <c r="M24" i="4"/>
  <c r="M28" i="4"/>
  <c r="M30" i="4"/>
  <c r="M16" i="4"/>
  <c r="M20" i="4"/>
  <c r="M22" i="4"/>
  <c r="M56" i="4"/>
  <c r="M95" i="4"/>
  <c r="M125" i="4"/>
  <c r="M129" i="4"/>
  <c r="M150" i="4"/>
  <c r="M167" i="4"/>
  <c r="M175" i="4"/>
  <c r="M177" i="4"/>
  <c r="M179" i="4"/>
  <c r="M185" i="4"/>
  <c r="M189" i="4"/>
  <c r="M263" i="4"/>
  <c r="R86" i="9"/>
  <c r="R87" i="9" s="1"/>
  <c r="M45" i="4"/>
  <c r="M117" i="4"/>
  <c r="M155" i="4"/>
  <c r="M196" i="4"/>
  <c r="M200" i="4"/>
  <c r="M205" i="4"/>
  <c r="M209" i="4"/>
  <c r="M211" i="4"/>
  <c r="M213" i="4"/>
  <c r="M215" i="4"/>
  <c r="M217" i="4"/>
  <c r="M231" i="4"/>
  <c r="M235" i="4"/>
  <c r="M242" i="4"/>
  <c r="M244" i="4"/>
  <c r="M247" i="4"/>
  <c r="M249" i="4"/>
  <c r="M253" i="4"/>
  <c r="M257" i="4"/>
  <c r="M259" i="4"/>
  <c r="M261" i="4"/>
  <c r="M228" i="4"/>
  <c r="M241" i="4"/>
  <c r="M786" i="9"/>
  <c r="O786" i="9"/>
  <c r="P786" i="9"/>
  <c r="S786" i="9"/>
  <c r="Q786" i="9"/>
  <c r="T786" i="9"/>
  <c r="N786" i="9"/>
  <c r="J786" i="9"/>
  <c r="AB786" i="9"/>
  <c r="Y786" i="9"/>
  <c r="X786" i="9"/>
  <c r="AC786" i="9"/>
  <c r="Z786" i="9"/>
  <c r="U786" i="9"/>
  <c r="AC835" i="9"/>
  <c r="Q835" i="9"/>
  <c r="R835" i="9"/>
  <c r="L835" i="9"/>
  <c r="K835" i="9"/>
  <c r="U835" i="9"/>
  <c r="O835" i="9"/>
  <c r="W835" i="9"/>
  <c r="Y835" i="9"/>
  <c r="N835" i="9"/>
  <c r="M835" i="9"/>
  <c r="J835" i="9"/>
  <c r="V835" i="9"/>
  <c r="P835" i="9"/>
  <c r="AA835" i="9"/>
  <c r="W978" i="9"/>
  <c r="O978" i="9"/>
  <c r="J978" i="9"/>
  <c r="L978" i="9"/>
  <c r="N978" i="9"/>
  <c r="K978" i="9"/>
  <c r="S978" i="9"/>
  <c r="V978" i="9"/>
  <c r="AC978" i="9"/>
  <c r="P978" i="9"/>
  <c r="X978" i="9"/>
  <c r="AA978" i="9"/>
  <c r="Q978" i="9"/>
  <c r="AB978" i="9"/>
  <c r="R978" i="9"/>
  <c r="Y978" i="9"/>
  <c r="Y1026" i="9"/>
  <c r="L1026" i="9"/>
  <c r="K1026" i="9"/>
  <c r="AA1026" i="9"/>
  <c r="J1026" i="9"/>
  <c r="M1026" i="9"/>
  <c r="AC1026" i="9"/>
  <c r="Q1026" i="9"/>
  <c r="U1026" i="9"/>
  <c r="W1026" i="9"/>
  <c r="T1026" i="9"/>
  <c r="Z1026" i="9"/>
  <c r="AB1026" i="9"/>
  <c r="X1026" i="9"/>
  <c r="R1026" i="9"/>
  <c r="N1026" i="9"/>
  <c r="Z1027" i="9"/>
  <c r="M1074" i="9"/>
  <c r="Z1074" i="9"/>
  <c r="K1074" i="9"/>
  <c r="AC1074" i="9"/>
  <c r="Q1074" i="9"/>
  <c r="P1074" i="9"/>
  <c r="T1074" i="9"/>
  <c r="S1074" i="9"/>
  <c r="J1074" i="9"/>
  <c r="N1074" i="9"/>
  <c r="L1074" i="9"/>
  <c r="R1074" i="9"/>
  <c r="AB1074" i="9"/>
  <c r="X1074" i="9"/>
  <c r="W1074" i="9"/>
  <c r="U1074" i="9"/>
  <c r="N1122" i="9"/>
  <c r="Q1122" i="9"/>
  <c r="AC1122" i="9"/>
  <c r="V1122" i="9"/>
  <c r="Y1122" i="9"/>
  <c r="K1122" i="9"/>
  <c r="T1122" i="9"/>
  <c r="O1122" i="9"/>
  <c r="P1122" i="9"/>
  <c r="X1122" i="9"/>
  <c r="M1122" i="9"/>
  <c r="U1122" i="9"/>
  <c r="AB1122" i="9"/>
  <c r="AA1122" i="9"/>
  <c r="Z1122" i="9"/>
  <c r="K1173" i="9"/>
  <c r="S1173" i="9"/>
  <c r="Z1173" i="9"/>
  <c r="X1173" i="9"/>
  <c r="V1173" i="9"/>
  <c r="T1173" i="9"/>
  <c r="R1173" i="9"/>
  <c r="Q1173" i="9"/>
  <c r="AB1173" i="9"/>
  <c r="P1271" i="9"/>
  <c r="X1271" i="9"/>
  <c r="W1271" i="9"/>
  <c r="Z1271" i="9"/>
  <c r="J1271" i="9"/>
  <c r="AA1271" i="9"/>
  <c r="AB1271" i="9"/>
  <c r="Y1271" i="9"/>
  <c r="S1271" i="9"/>
  <c r="AC1271" i="9"/>
  <c r="N1271" i="9"/>
  <c r="R1271" i="9"/>
  <c r="U1271" i="9"/>
  <c r="V1271" i="9"/>
  <c r="K1321" i="9"/>
  <c r="AC1321" i="9"/>
  <c r="X1321" i="9"/>
  <c r="J1321" i="9"/>
  <c r="U1321" i="9"/>
  <c r="Y1321" i="9"/>
  <c r="V1321" i="9"/>
  <c r="L1321" i="9"/>
  <c r="AA1321" i="9"/>
  <c r="Z1321" i="9"/>
  <c r="S1321" i="9"/>
  <c r="AB1321" i="9"/>
  <c r="T1321" i="9"/>
  <c r="N1321" i="9"/>
  <c r="P1321" i="9"/>
  <c r="U1797" i="9"/>
  <c r="O1797" i="9"/>
  <c r="P1797" i="9"/>
  <c r="S1797" i="9"/>
  <c r="Z1797" i="9"/>
  <c r="AC1797" i="9"/>
  <c r="N1797" i="9"/>
  <c r="J1797" i="9"/>
  <c r="AA1797" i="9"/>
  <c r="X1797" i="9"/>
  <c r="R1797" i="9"/>
  <c r="AB1798" i="9"/>
  <c r="AB1799" i="9" s="1"/>
  <c r="AB1800" i="9" s="1"/>
  <c r="AA1798" i="9"/>
  <c r="T1842" i="9"/>
  <c r="O1842" i="9"/>
  <c r="V1842" i="9"/>
  <c r="W1842" i="9"/>
  <c r="R1842" i="9"/>
  <c r="AA1842" i="9"/>
  <c r="X1842" i="9"/>
  <c r="Y1842" i="9"/>
  <c r="Z1842" i="9"/>
  <c r="AC1842" i="9"/>
  <c r="AB1842" i="9"/>
  <c r="Q1842" i="9"/>
  <c r="K1842" i="9"/>
  <c r="M1842" i="9"/>
  <c r="J1887" i="9"/>
  <c r="M1887" i="9"/>
  <c r="P1887" i="9"/>
  <c r="Z1887" i="9"/>
  <c r="AB1887" i="9"/>
  <c r="V1887" i="9"/>
  <c r="U1887" i="9"/>
  <c r="S1887" i="9"/>
  <c r="Y1887" i="9"/>
  <c r="O1887" i="9"/>
  <c r="X1887" i="9"/>
  <c r="N1887" i="9"/>
  <c r="K1887" i="9"/>
  <c r="AA1887" i="9"/>
  <c r="J1935" i="9"/>
  <c r="AB1935" i="9"/>
  <c r="X1935" i="9"/>
  <c r="AC1935" i="9"/>
  <c r="R1935" i="9"/>
  <c r="L1935" i="9"/>
  <c r="V1935" i="9"/>
  <c r="U1935" i="9"/>
  <c r="Z1935" i="9"/>
  <c r="N1935" i="9"/>
  <c r="Q1935" i="9"/>
  <c r="P1935" i="9"/>
  <c r="S1935" i="9"/>
  <c r="O1935" i="9"/>
  <c r="W1935" i="9"/>
  <c r="Q1983" i="9"/>
  <c r="X1983" i="9"/>
  <c r="W1983" i="9"/>
  <c r="K1983" i="9"/>
  <c r="R1983" i="9"/>
  <c r="P1983" i="9"/>
  <c r="N1983" i="9"/>
  <c r="AB1983" i="9"/>
  <c r="J1983" i="9"/>
  <c r="L1983" i="9"/>
  <c r="M1983" i="9"/>
  <c r="AC1983" i="9"/>
  <c r="T1983" i="9"/>
  <c r="U1983" i="9"/>
  <c r="S1983" i="9"/>
  <c r="V1983" i="9"/>
  <c r="G1692" i="9"/>
  <c r="M6" i="4"/>
  <c r="G916" i="9"/>
  <c r="G869" i="9"/>
  <c r="G532" i="9"/>
  <c r="G582" i="9"/>
  <c r="G1162" i="9"/>
  <c r="M23" i="4"/>
  <c r="G1109" i="9"/>
  <c r="G822" i="9"/>
  <c r="G917" i="9"/>
  <c r="G775" i="9"/>
  <c r="G870" i="9"/>
  <c r="G1061" i="9"/>
  <c r="P1075" i="9" s="1"/>
  <c r="P1076" i="9" s="1"/>
  <c r="P1077" i="9" s="1"/>
  <c r="G25" i="9"/>
  <c r="M60" i="4"/>
  <c r="G1398" i="9"/>
  <c r="G1352" i="9"/>
  <c r="M62" i="4"/>
  <c r="G424" i="9"/>
  <c r="M66" i="4"/>
  <c r="M68" i="4"/>
  <c r="G1546" i="9"/>
  <c r="G1593" i="9"/>
  <c r="G1499" i="9"/>
  <c r="G1450" i="9"/>
  <c r="G725" i="9"/>
  <c r="G529" i="9"/>
  <c r="G627" i="9"/>
  <c r="G478" i="9"/>
  <c r="G676" i="9"/>
  <c r="G579" i="9"/>
  <c r="M74" i="4"/>
  <c r="G1401" i="9"/>
  <c r="G1355" i="9"/>
  <c r="M78" i="4"/>
  <c r="G70" i="9"/>
  <c r="M85" i="4"/>
  <c r="G2090" i="9"/>
  <c r="G2053" i="9"/>
  <c r="M89" i="4"/>
  <c r="G1449" i="9"/>
  <c r="G1255" i="9"/>
  <c r="G1205" i="9"/>
  <c r="G290" i="9"/>
  <c r="G27" i="9"/>
  <c r="G378" i="9"/>
  <c r="G334" i="9"/>
  <c r="G1882" i="9"/>
  <c r="M103" i="4"/>
  <c r="M105" i="4"/>
  <c r="G299" i="9"/>
  <c r="G343" i="9"/>
  <c r="G122" i="9"/>
  <c r="M109" i="4"/>
  <c r="G166" i="9"/>
  <c r="G1969" i="9"/>
  <c r="M113" i="4"/>
  <c r="G429" i="9"/>
  <c r="G480" i="9"/>
  <c r="M120" i="4"/>
  <c r="G382" i="9"/>
  <c r="M134" i="4"/>
  <c r="M137" i="4"/>
  <c r="G1159" i="9"/>
  <c r="G1307" i="9"/>
  <c r="G1259" i="9"/>
  <c r="G1209" i="9"/>
  <c r="M141" i="4"/>
  <c r="G2017" i="9"/>
  <c r="G292" i="9"/>
  <c r="M152" i="4"/>
  <c r="G336" i="9"/>
  <c r="M157" i="4"/>
  <c r="G1310" i="9"/>
  <c r="G1262" i="9"/>
  <c r="G202" i="9"/>
  <c r="M161" i="4"/>
  <c r="M194" i="4"/>
  <c r="G2138" i="9"/>
  <c r="N1173" i="9"/>
  <c r="W1173" i="9"/>
  <c r="AC1173" i="9"/>
  <c r="AA1173" i="9"/>
  <c r="M1271" i="9"/>
  <c r="V1797" i="9"/>
  <c r="P1173" i="9"/>
  <c r="J1173" i="9"/>
  <c r="M83" i="4"/>
  <c r="M29" i="4"/>
  <c r="M9" i="4"/>
  <c r="P1798" i="9"/>
  <c r="P1799" i="9" s="1"/>
  <c r="P1800" i="9" s="1"/>
  <c r="Y1983" i="9"/>
  <c r="S1122" i="9"/>
  <c r="V1074" i="9"/>
  <c r="P1842" i="9"/>
  <c r="L1842" i="9"/>
  <c r="L1271" i="9"/>
  <c r="V1026" i="9"/>
  <c r="L786" i="9"/>
  <c r="AA1983" i="9"/>
  <c r="AA1935" i="9"/>
  <c r="T1887" i="9"/>
  <c r="S1842" i="9"/>
  <c r="T1797" i="9"/>
  <c r="L1797" i="9"/>
  <c r="M978" i="9"/>
  <c r="Z978" i="9"/>
  <c r="S835" i="9"/>
  <c r="AA786" i="9"/>
  <c r="M1935" i="9"/>
  <c r="N1842" i="9"/>
  <c r="Q1321" i="9"/>
  <c r="Y1074" i="9"/>
  <c r="T978" i="9"/>
  <c r="Q1271" i="9"/>
  <c r="L1122" i="9"/>
  <c r="T1935" i="9"/>
  <c r="Z835" i="9"/>
  <c r="R1887" i="9"/>
  <c r="AC1887" i="9"/>
  <c r="O1173" i="9"/>
  <c r="R1122" i="9"/>
  <c r="R786" i="9"/>
  <c r="M159" i="4"/>
  <c r="AA1074" i="9"/>
  <c r="X84" i="9"/>
  <c r="W84" i="9"/>
  <c r="T84" i="9"/>
  <c r="AB84" i="9"/>
  <c r="L84" i="9"/>
  <c r="Q84" i="9"/>
  <c r="P84" i="9"/>
  <c r="P86" i="9" s="1"/>
  <c r="P87" i="9" s="1"/>
  <c r="K84" i="9"/>
  <c r="S84" i="9"/>
  <c r="S305" i="9"/>
  <c r="W305" i="9"/>
  <c r="T305" i="9"/>
  <c r="AC305" i="9"/>
  <c r="Y305" i="9"/>
  <c r="N305" i="9"/>
  <c r="Q305" i="9"/>
  <c r="M305" i="9"/>
  <c r="M207" i="4"/>
  <c r="M219" i="4"/>
  <c r="L41" i="9"/>
  <c r="K41" i="9"/>
  <c r="Q41" i="9"/>
  <c r="N41" i="9"/>
  <c r="P41" i="9"/>
  <c r="S85" i="9"/>
  <c r="S86" i="9" s="1"/>
  <c r="S87" i="9" s="1"/>
  <c r="W85" i="9"/>
  <c r="W86" i="9" s="1"/>
  <c r="W87" i="9" s="1"/>
  <c r="U85" i="9"/>
  <c r="U86" i="9" s="1"/>
  <c r="U87" i="9" s="1"/>
  <c r="Z216" i="9"/>
  <c r="O216" i="9"/>
  <c r="Y216" i="9"/>
  <c r="V216" i="9"/>
  <c r="U216" i="9"/>
  <c r="K216" i="9"/>
  <c r="AB216" i="9"/>
  <c r="M546" i="9"/>
  <c r="J546" i="9"/>
  <c r="AA546" i="9"/>
  <c r="AB546" i="9"/>
  <c r="W546" i="9"/>
  <c r="Y546" i="9"/>
  <c r="AC546" i="9"/>
  <c r="S546" i="9"/>
  <c r="T546" i="9"/>
  <c r="K546" i="9"/>
  <c r="L594" i="9"/>
  <c r="AC594" i="9"/>
  <c r="AB594" i="9"/>
  <c r="P594" i="9"/>
  <c r="W594" i="9"/>
  <c r="Z594" i="9"/>
  <c r="J594" i="9"/>
  <c r="N594" i="9"/>
  <c r="K594" i="9"/>
  <c r="Q594" i="9"/>
  <c r="K643" i="9"/>
  <c r="O643" i="9"/>
  <c r="AA643" i="9"/>
  <c r="N643" i="9"/>
  <c r="AC643" i="9"/>
  <c r="R643" i="9"/>
  <c r="Q643" i="9"/>
  <c r="L643" i="9"/>
  <c r="Z643" i="9"/>
  <c r="W643" i="9"/>
  <c r="W692" i="9"/>
  <c r="Q692" i="9"/>
  <c r="P692" i="9"/>
  <c r="AC692" i="9"/>
  <c r="K692" i="9"/>
  <c r="J692" i="9"/>
  <c r="R692" i="9"/>
  <c r="X692" i="9"/>
  <c r="L692" i="9"/>
  <c r="Z692" i="9"/>
  <c r="O930" i="9"/>
  <c r="N930" i="9"/>
  <c r="M930" i="9"/>
  <c r="J930" i="9"/>
  <c r="U930" i="9"/>
  <c r="K930" i="9"/>
  <c r="T930" i="9"/>
  <c r="Q930" i="9"/>
  <c r="AC930" i="9"/>
  <c r="AC1415" i="9"/>
  <c r="X1415" i="9"/>
  <c r="V1415" i="9"/>
  <c r="Y1415" i="9"/>
  <c r="R1415" i="9"/>
  <c r="AB1415" i="9"/>
  <c r="AA1415" i="9"/>
  <c r="M1415" i="9"/>
  <c r="P1415" i="9"/>
  <c r="N1415" i="9"/>
  <c r="S1415" i="9"/>
  <c r="K1465" i="9"/>
  <c r="T1465" i="9"/>
  <c r="Q1465" i="9"/>
  <c r="AC1465" i="9"/>
  <c r="P1465" i="9"/>
  <c r="AA1465" i="9"/>
  <c r="O1465" i="9"/>
  <c r="S1465" i="9"/>
  <c r="M1610" i="9"/>
  <c r="Q1610" i="9"/>
  <c r="P1610" i="9"/>
  <c r="K1610" i="9"/>
  <c r="Z1610" i="9"/>
  <c r="AB1610" i="9"/>
  <c r="S1610" i="9"/>
  <c r="L1610" i="9"/>
  <c r="N1610" i="9"/>
  <c r="Z1658" i="9"/>
  <c r="Y1658" i="9"/>
  <c r="AB1658" i="9"/>
  <c r="S1658" i="9"/>
  <c r="O1658" i="9"/>
  <c r="AC1658" i="9"/>
  <c r="V1658" i="9"/>
  <c r="J1658" i="9"/>
  <c r="M1658" i="9"/>
  <c r="L1658" i="9"/>
  <c r="M91" i="4"/>
  <c r="M237" i="4"/>
  <c r="Z84" i="9"/>
  <c r="J84" i="9"/>
  <c r="O84" i="9"/>
  <c r="X128" i="9"/>
  <c r="O261" i="9"/>
  <c r="R261" i="9"/>
  <c r="AB261" i="9"/>
  <c r="X305" i="9"/>
  <c r="S445" i="9"/>
  <c r="W445" i="9"/>
  <c r="K1271" i="9"/>
  <c r="AC1367" i="9"/>
  <c r="T1367" i="9"/>
  <c r="U1367" i="9"/>
  <c r="Q1367" i="9"/>
  <c r="J1367" i="9"/>
  <c r="Y1367" i="9"/>
  <c r="R1367" i="9"/>
  <c r="Q1797" i="9"/>
  <c r="K2066" i="9"/>
  <c r="AC2066" i="9"/>
  <c r="J2066" i="9"/>
  <c r="V2066" i="9"/>
  <c r="M19" i="4"/>
  <c r="M111" i="4"/>
  <c r="M123" i="4"/>
  <c r="M139" i="4"/>
  <c r="M192" i="4"/>
  <c r="M198" i="4"/>
  <c r="M229" i="4"/>
  <c r="M254" i="4"/>
  <c r="M93" i="4"/>
  <c r="M202" i="4"/>
  <c r="M233" i="4"/>
  <c r="P262" i="9" l="1"/>
  <c r="P263" i="9" s="1"/>
  <c r="P264" i="9" s="1"/>
  <c r="Z1028" i="9"/>
  <c r="Z1029" i="9" s="1"/>
  <c r="L2199" i="9"/>
  <c r="L2200" i="9" s="1"/>
  <c r="L2201" i="9" s="1"/>
  <c r="AA1843" i="9"/>
  <c r="O979" i="9"/>
  <c r="O980" i="9" s="1"/>
  <c r="O981" i="9" s="1"/>
  <c r="O262" i="9"/>
  <c r="O263" i="9" s="1"/>
  <c r="O264" i="9" s="1"/>
  <c r="X979" i="9"/>
  <c r="O1075" i="9"/>
  <c r="O1076" i="9" s="1"/>
  <c r="O1077" i="9" s="1"/>
  <c r="S1027" i="9"/>
  <c r="S1028" i="9" s="1"/>
  <c r="S1029" i="9" s="1"/>
  <c r="Q262" i="9"/>
  <c r="Q263" i="9" s="1"/>
  <c r="Q264" i="9" s="1"/>
  <c r="J86" i="9"/>
  <c r="J87" i="9" s="1"/>
  <c r="J979" i="9"/>
  <c r="J980" i="9" s="1"/>
  <c r="J981" i="9" s="1"/>
  <c r="Y979" i="9"/>
  <c r="M1659" i="9"/>
  <c r="M1660" i="9" s="1"/>
  <c r="M1661" i="9" s="1"/>
  <c r="AA262" i="9"/>
  <c r="AA263" i="9" s="1"/>
  <c r="AA264" i="9" s="1"/>
  <c r="Z86" i="9"/>
  <c r="Z87" i="9" s="1"/>
  <c r="Q979" i="9"/>
  <c r="Z262" i="9"/>
  <c r="Z263" i="9" s="1"/>
  <c r="Z264" i="9" s="1"/>
  <c r="K262" i="9"/>
  <c r="K263" i="9" s="1"/>
  <c r="K264" i="9" s="1"/>
  <c r="AC1027" i="9"/>
  <c r="AC1028" i="9" s="1"/>
  <c r="AC1029" i="9" s="1"/>
  <c r="T86" i="9"/>
  <c r="T87" i="9" s="1"/>
  <c r="M1027" i="9"/>
  <c r="M1028" i="9" s="1"/>
  <c r="M1029" i="9" s="1"/>
  <c r="V262" i="9"/>
  <c r="V263" i="9" s="1"/>
  <c r="V264" i="9" s="1"/>
  <c r="K1027" i="9"/>
  <c r="L1027" i="9"/>
  <c r="L1028" i="9" s="1"/>
  <c r="L1029" i="9" s="1"/>
  <c r="M979" i="9"/>
  <c r="M980" i="9" s="1"/>
  <c r="M981" i="9" s="1"/>
  <c r="V1798" i="9"/>
  <c r="AB1027" i="9"/>
  <c r="Y262" i="9"/>
  <c r="Y263" i="9" s="1"/>
  <c r="Y264" i="9" s="1"/>
  <c r="J1798" i="9"/>
  <c r="J1799" i="9" s="1"/>
  <c r="J1800" i="9" s="1"/>
  <c r="AB979" i="9"/>
  <c r="P1027" i="9"/>
  <c r="P1028" i="9" s="1"/>
  <c r="P1029" i="9" s="1"/>
  <c r="L262" i="9"/>
  <c r="L263" i="9" s="1"/>
  <c r="L264" i="9" s="1"/>
  <c r="R262" i="9"/>
  <c r="R263" i="9" s="1"/>
  <c r="R264" i="9" s="1"/>
  <c r="S262" i="9"/>
  <c r="S263" i="9" s="1"/>
  <c r="S264" i="9" s="1"/>
  <c r="Q1799" i="9"/>
  <c r="Q1800" i="9" s="1"/>
  <c r="T2199" i="9"/>
  <c r="T2200" i="9" s="1"/>
  <c r="T2201" i="9" s="1"/>
  <c r="W262" i="9"/>
  <c r="W263" i="9" s="1"/>
  <c r="W264" i="9" s="1"/>
  <c r="U979" i="9"/>
  <c r="U980" i="9" s="1"/>
  <c r="U981" i="9" s="1"/>
  <c r="AB1659" i="9"/>
  <c r="L1798" i="9"/>
  <c r="R979" i="9"/>
  <c r="K979" i="9"/>
  <c r="N979" i="9"/>
  <c r="R1843" i="9"/>
  <c r="R1936" i="9"/>
  <c r="R1937" i="9" s="1"/>
  <c r="R1938" i="9" s="1"/>
  <c r="K1075" i="9"/>
  <c r="K1076" i="9" s="1"/>
  <c r="K1077" i="9" s="1"/>
  <c r="AC1659" i="9"/>
  <c r="W2199" i="9"/>
  <c r="W2200" i="9" s="1"/>
  <c r="W2201" i="9" s="1"/>
  <c r="Z1753" i="9"/>
  <c r="Z1754" i="9" s="1"/>
  <c r="Z1755" i="9" s="1"/>
  <c r="L979" i="9"/>
  <c r="L980" i="9" s="1"/>
  <c r="L981" i="9" s="1"/>
  <c r="O1659" i="9"/>
  <c r="O1660" i="9" s="1"/>
  <c r="O1661" i="9" s="1"/>
  <c r="U1659" i="9"/>
  <c r="U1660" i="9" s="1"/>
  <c r="U1661" i="9" s="1"/>
  <c r="T262" i="9"/>
  <c r="T263" i="9" s="1"/>
  <c r="T264" i="9" s="1"/>
  <c r="AB262" i="9"/>
  <c r="AC262" i="9"/>
  <c r="AC263" i="9" s="1"/>
  <c r="AC264" i="9" s="1"/>
  <c r="S1798" i="9"/>
  <c r="S1799" i="9" s="1"/>
  <c r="S1800" i="9" s="1"/>
  <c r="R1798" i="9"/>
  <c r="R1799" i="9" s="1"/>
  <c r="R1800" i="9" s="1"/>
  <c r="N1843" i="9"/>
  <c r="N1844" i="9" s="1"/>
  <c r="N1845" i="9" s="1"/>
  <c r="Z547" i="9"/>
  <c r="Z548" i="9" s="1"/>
  <c r="Z549" i="9" s="1"/>
  <c r="M1798" i="9"/>
  <c r="M1799" i="9" s="1"/>
  <c r="M1800" i="9" s="1"/>
  <c r="O1798" i="9"/>
  <c r="O1799" i="9" s="1"/>
  <c r="O1800" i="9" s="1"/>
  <c r="T1027" i="9"/>
  <c r="T979" i="9"/>
  <c r="Z979" i="9"/>
  <c r="Z980" i="9" s="1"/>
  <c r="Z981" i="9" s="1"/>
  <c r="Y1027" i="9"/>
  <c r="V1843" i="9"/>
  <c r="X1659" i="9"/>
  <c r="X1660" i="9" s="1"/>
  <c r="X1661" i="9" s="1"/>
  <c r="AA1027" i="9"/>
  <c r="S979" i="9"/>
  <c r="U2199" i="9"/>
  <c r="U2200" i="9" s="1"/>
  <c r="U2201" i="9" s="1"/>
  <c r="U1027" i="9"/>
  <c r="U1028" i="9" s="1"/>
  <c r="U1029" i="9" s="1"/>
  <c r="AA979" i="9"/>
  <c r="AA980" i="9" s="1"/>
  <c r="AA981" i="9" s="1"/>
  <c r="AC1798" i="9"/>
  <c r="AC1799" i="9" s="1"/>
  <c r="AC1800" i="9" s="1"/>
  <c r="R1075" i="9"/>
  <c r="R1076" i="9" s="1"/>
  <c r="R1077" i="9" s="1"/>
  <c r="AB1843" i="9"/>
  <c r="AB1844" i="9" s="1"/>
  <c r="AB1845" i="9" s="1"/>
  <c r="L1075" i="9"/>
  <c r="L1076" i="9" s="1"/>
  <c r="L1077" i="9" s="1"/>
  <c r="O2199" i="9"/>
  <c r="O2200" i="9" s="1"/>
  <c r="O2201" i="9" s="1"/>
  <c r="J1027" i="9"/>
  <c r="J1028" i="9" s="1"/>
  <c r="J1029" i="9" s="1"/>
  <c r="O1027" i="9"/>
  <c r="O1028" i="9" s="1"/>
  <c r="O1029" i="9" s="1"/>
  <c r="W1027" i="9"/>
  <c r="W1028" i="9" s="1"/>
  <c r="W1029" i="9" s="1"/>
  <c r="U262" i="9"/>
  <c r="U263" i="9" s="1"/>
  <c r="U264" i="9" s="1"/>
  <c r="M262" i="9"/>
  <c r="M263" i="9" s="1"/>
  <c r="M264" i="9" s="1"/>
  <c r="V1659" i="9"/>
  <c r="X1798" i="9"/>
  <c r="X1799" i="9" s="1"/>
  <c r="X1800" i="9" s="1"/>
  <c r="K1798" i="9"/>
  <c r="K1799" i="9" s="1"/>
  <c r="K1800" i="9" s="1"/>
  <c r="V1027" i="9"/>
  <c r="J262" i="9"/>
  <c r="J263" i="9" s="1"/>
  <c r="J264" i="9" s="1"/>
  <c r="Z1798" i="9"/>
  <c r="Z1799" i="9" s="1"/>
  <c r="Z1800" i="9" s="1"/>
  <c r="N1798" i="9"/>
  <c r="N1799" i="9" s="1"/>
  <c r="N1800" i="9" s="1"/>
  <c r="R1027" i="9"/>
  <c r="R1028" i="9" s="1"/>
  <c r="R1029" i="9" s="1"/>
  <c r="Q1027" i="9"/>
  <c r="Q1028" i="9" s="1"/>
  <c r="Q1029" i="9" s="1"/>
  <c r="W979" i="9"/>
  <c r="W980" i="9" s="1"/>
  <c r="W981" i="9" s="1"/>
  <c r="N262" i="9"/>
  <c r="N263" i="9" s="1"/>
  <c r="N264" i="9" s="1"/>
  <c r="S1936" i="9"/>
  <c r="Q2199" i="9"/>
  <c r="Q2200" i="9" s="1"/>
  <c r="Q2201" i="9" s="1"/>
  <c r="X262" i="9"/>
  <c r="X263" i="9" s="1"/>
  <c r="X264" i="9" s="1"/>
  <c r="AC979" i="9"/>
  <c r="AC980" i="9" s="1"/>
  <c r="AC981" i="9" s="1"/>
  <c r="V979" i="9"/>
  <c r="K2199" i="9"/>
  <c r="K2200" i="9" s="1"/>
  <c r="K2201" i="9" s="1"/>
  <c r="M1843" i="9"/>
  <c r="P1843" i="9"/>
  <c r="AB1936" i="9"/>
  <c r="AB1937" i="9" s="1"/>
  <c r="AB1938" i="9" s="1"/>
  <c r="O1843" i="9"/>
  <c r="Q1659" i="9"/>
  <c r="Q1660" i="9" s="1"/>
  <c r="Q1661" i="9" s="1"/>
  <c r="Y1659" i="9"/>
  <c r="Z1843" i="9"/>
  <c r="Z1844" i="9" s="1"/>
  <c r="Z1845" i="9" s="1"/>
  <c r="U1843" i="9"/>
  <c r="U1844" i="9" s="1"/>
  <c r="U1845" i="9" s="1"/>
  <c r="AB2199" i="9"/>
  <c r="AB2200" i="9" s="1"/>
  <c r="AB2201" i="9" s="1"/>
  <c r="S1659" i="9"/>
  <c r="S2199" i="9"/>
  <c r="S2200" i="9" s="1"/>
  <c r="S2201" i="9" s="1"/>
  <c r="V2199" i="9"/>
  <c r="V2200" i="9" s="1"/>
  <c r="V2201" i="9" s="1"/>
  <c r="P2199" i="9"/>
  <c r="P2200" i="9" s="1"/>
  <c r="P2201" i="9" s="1"/>
  <c r="AA1659" i="9"/>
  <c r="AA1660" i="9" s="1"/>
  <c r="AA1661" i="9" s="1"/>
  <c r="W1659" i="9"/>
  <c r="W1660" i="9" s="1"/>
  <c r="W1661" i="9" s="1"/>
  <c r="R1659" i="9"/>
  <c r="R1660" i="9" s="1"/>
  <c r="R1661" i="9" s="1"/>
  <c r="T1659" i="9"/>
  <c r="T1660" i="9" s="1"/>
  <c r="T1661" i="9" s="1"/>
  <c r="K1843" i="9"/>
  <c r="K1844" i="9" s="1"/>
  <c r="K1845" i="9" s="1"/>
  <c r="M2199" i="9"/>
  <c r="M2200" i="9" s="1"/>
  <c r="M2201" i="9" s="1"/>
  <c r="U1798" i="9"/>
  <c r="U1799" i="9" s="1"/>
  <c r="U1800" i="9" s="1"/>
  <c r="W1798" i="9"/>
  <c r="W1799" i="9" s="1"/>
  <c r="W1800" i="9" s="1"/>
  <c r="T1798" i="9"/>
  <c r="T1799" i="9" s="1"/>
  <c r="T1800" i="9" s="1"/>
  <c r="J1843" i="9"/>
  <c r="J1844" i="9" s="1"/>
  <c r="J1845" i="9" s="1"/>
  <c r="R1753" i="9"/>
  <c r="R1754" i="9" s="1"/>
  <c r="R1755" i="9" s="1"/>
  <c r="Q86" i="9"/>
  <c r="Q87" i="9" s="1"/>
  <c r="Z1659" i="9"/>
  <c r="Z1660" i="9" s="1"/>
  <c r="Z1661" i="9" s="1"/>
  <c r="Z2199" i="9"/>
  <c r="Z2200" i="9" s="1"/>
  <c r="Z2201" i="9" s="1"/>
  <c r="X1843" i="9"/>
  <c r="X1844" i="9" s="1"/>
  <c r="X1845" i="9" s="1"/>
  <c r="L1659" i="9"/>
  <c r="L1660" i="9" s="1"/>
  <c r="L1661" i="9" s="1"/>
  <c r="J1659" i="9"/>
  <c r="J1660" i="9" s="1"/>
  <c r="J1661" i="9" s="1"/>
  <c r="L173" i="9"/>
  <c r="L174" i="9" s="1"/>
  <c r="L175" i="9" s="1"/>
  <c r="N1659" i="9"/>
  <c r="N1660" i="9" s="1"/>
  <c r="N1661" i="9" s="1"/>
  <c r="K1659" i="9"/>
  <c r="K1660" i="9" s="1"/>
  <c r="K1661" i="9" s="1"/>
  <c r="AC1123" i="9"/>
  <c r="AC1124" i="9" s="1"/>
  <c r="AC1125" i="9" s="1"/>
  <c r="L1843" i="9"/>
  <c r="L1844" i="9" s="1"/>
  <c r="L1845" i="9" s="1"/>
  <c r="R1844" i="9"/>
  <c r="R1845" i="9" s="1"/>
  <c r="X1028" i="9"/>
  <c r="X1029" i="9" s="1"/>
  <c r="AB980" i="9"/>
  <c r="AB981" i="9" s="1"/>
  <c r="AC1843" i="9"/>
  <c r="AC1844" i="9" s="1"/>
  <c r="AC1845" i="9" s="1"/>
  <c r="Y1798" i="9"/>
  <c r="Y1799" i="9" s="1"/>
  <c r="Y1800" i="9" s="1"/>
  <c r="S1843" i="9"/>
  <c r="S1844" i="9" s="1"/>
  <c r="S1845" i="9" s="1"/>
  <c r="N693" i="9"/>
  <c r="N694" i="9" s="1"/>
  <c r="N695" i="9" s="1"/>
  <c r="Q1936" i="9"/>
  <c r="Q1937" i="9" s="1"/>
  <c r="Q1938" i="9" s="1"/>
  <c r="Y2199" i="9"/>
  <c r="Y2200" i="9" s="1"/>
  <c r="Y2201" i="9" s="1"/>
  <c r="S1984" i="9"/>
  <c r="S1985" i="9" s="1"/>
  <c r="S1986" i="9" s="1"/>
  <c r="L1888" i="9"/>
  <c r="L1889" i="9" s="1"/>
  <c r="L1890" i="9" s="1"/>
  <c r="Z836" i="9"/>
  <c r="Z837" i="9" s="1"/>
  <c r="Z838" i="9" s="1"/>
  <c r="K1753" i="9"/>
  <c r="K1754" i="9" s="1"/>
  <c r="K1755" i="9" s="1"/>
  <c r="P1659" i="9"/>
  <c r="P1660" i="9" s="1"/>
  <c r="P1661" i="9" s="1"/>
  <c r="AC2199" i="9"/>
  <c r="AC2200" i="9" s="1"/>
  <c r="AC2201" i="9" s="1"/>
  <c r="X86" i="9"/>
  <c r="X87" i="9" s="1"/>
  <c r="Y693" i="9"/>
  <c r="Y694" i="9" s="1"/>
  <c r="Y695" i="9" s="1"/>
  <c r="T787" i="9"/>
  <c r="T788" i="9" s="1"/>
  <c r="T789" i="9" s="1"/>
  <c r="K1936" i="9"/>
  <c r="K1937" i="9" s="1"/>
  <c r="K1938" i="9" s="1"/>
  <c r="J1753" i="9"/>
  <c r="J1754" i="9" s="1"/>
  <c r="J1755" i="9" s="1"/>
  <c r="R2199" i="9"/>
  <c r="R2200" i="9" s="1"/>
  <c r="R2201" i="9" s="1"/>
  <c r="L86" i="9"/>
  <c r="L87" i="9" s="1"/>
  <c r="S693" i="9"/>
  <c r="S694" i="9" s="1"/>
  <c r="S695" i="9" s="1"/>
  <c r="V1753" i="9"/>
  <c r="V1754" i="9" s="1"/>
  <c r="V1755" i="9" s="1"/>
  <c r="V1936" i="9"/>
  <c r="V1937" i="9" s="1"/>
  <c r="V1938" i="9" s="1"/>
  <c r="K86" i="9"/>
  <c r="K87" i="9" s="1"/>
  <c r="Y1936" i="9"/>
  <c r="Y1937" i="9" s="1"/>
  <c r="Y1938" i="9" s="1"/>
  <c r="AB693" i="9"/>
  <c r="AB694" i="9" s="1"/>
  <c r="AB695" i="9" s="1"/>
  <c r="L2030" i="9"/>
  <c r="L2031" i="9" s="1"/>
  <c r="L2032" i="9" s="1"/>
  <c r="M1936" i="9"/>
  <c r="P980" i="9"/>
  <c r="P981" i="9" s="1"/>
  <c r="K980" i="9"/>
  <c r="K981" i="9" s="1"/>
  <c r="AC1753" i="9"/>
  <c r="AC1754" i="9" s="1"/>
  <c r="AC1755" i="9" s="1"/>
  <c r="W1753" i="9"/>
  <c r="W1754" i="9" s="1"/>
  <c r="W1755" i="9" s="1"/>
  <c r="M1753" i="9"/>
  <c r="M1754" i="9" s="1"/>
  <c r="M1755" i="9" s="1"/>
  <c r="O1753" i="9"/>
  <c r="O1754" i="9" s="1"/>
  <c r="O1755" i="9" s="1"/>
  <c r="X1936" i="9"/>
  <c r="X1937" i="9" s="1"/>
  <c r="X1938" i="9" s="1"/>
  <c r="N1936" i="9"/>
  <c r="N1937" i="9" s="1"/>
  <c r="N1938" i="9" s="1"/>
  <c r="AB86" i="9"/>
  <c r="AB87" i="9" s="1"/>
  <c r="J787" i="9"/>
  <c r="J788" i="9" s="1"/>
  <c r="J789" i="9" s="1"/>
  <c r="X1753" i="9"/>
  <c r="X1754" i="9" s="1"/>
  <c r="X1755" i="9" s="1"/>
  <c r="O86" i="9"/>
  <c r="O87" i="9" s="1"/>
  <c r="AA1936" i="9"/>
  <c r="AA1937" i="9" s="1"/>
  <c r="AA1938" i="9" s="1"/>
  <c r="T1936" i="9"/>
  <c r="AA1753" i="9"/>
  <c r="AA1754" i="9" s="1"/>
  <c r="AA1755" i="9" s="1"/>
  <c r="AC1936" i="9"/>
  <c r="AC1937" i="9" s="1"/>
  <c r="AC1938" i="9" s="1"/>
  <c r="AB217" i="9"/>
  <c r="Q1174" i="9"/>
  <c r="Q1175" i="9" s="1"/>
  <c r="Q1176" i="9" s="1"/>
  <c r="AB1515" i="9"/>
  <c r="AB1516" i="9" s="1"/>
  <c r="AB1517" i="9" s="1"/>
  <c r="L1936" i="9"/>
  <c r="L1937" i="9" s="1"/>
  <c r="L1938" i="9" s="1"/>
  <c r="AB1028" i="9"/>
  <c r="AB1029" i="9" s="1"/>
  <c r="Q980" i="9"/>
  <c r="Q981" i="9" s="1"/>
  <c r="AA2199" i="9"/>
  <c r="AA2200" i="9" s="1"/>
  <c r="AA2201" i="9" s="1"/>
  <c r="X2199" i="9"/>
  <c r="X2200" i="9" s="1"/>
  <c r="X2201" i="9" s="1"/>
  <c r="T1753" i="9"/>
  <c r="T1754" i="9" s="1"/>
  <c r="T1755" i="9" s="1"/>
  <c r="Q1753" i="9"/>
  <c r="Q1754" i="9" s="1"/>
  <c r="Q1755" i="9" s="1"/>
  <c r="N1753" i="9"/>
  <c r="N1754" i="9" s="1"/>
  <c r="N1755" i="9" s="1"/>
  <c r="Z1936" i="9"/>
  <c r="Z1937" i="9" s="1"/>
  <c r="Z1938" i="9" s="1"/>
  <c r="Y1843" i="9"/>
  <c r="Y1844" i="9" s="1"/>
  <c r="Y1845" i="9" s="1"/>
  <c r="J2199" i="9"/>
  <c r="J2200" i="9" s="1"/>
  <c r="J2201" i="9" s="1"/>
  <c r="T1843" i="9"/>
  <c r="T1844" i="9" s="1"/>
  <c r="T1845" i="9" s="1"/>
  <c r="O1936" i="9"/>
  <c r="O1937" i="9" s="1"/>
  <c r="O1938" i="9" s="1"/>
  <c r="L1753" i="9"/>
  <c r="L1754" i="9" s="1"/>
  <c r="L1755" i="9" s="1"/>
  <c r="U1936" i="9"/>
  <c r="U1937" i="9" s="1"/>
  <c r="U1938" i="9" s="1"/>
  <c r="U693" i="9"/>
  <c r="U694" i="9" s="1"/>
  <c r="U695" i="9" s="1"/>
  <c r="AB1753" i="9"/>
  <c r="AB1754" i="9" s="1"/>
  <c r="AB1755" i="9" s="1"/>
  <c r="P1936" i="9"/>
  <c r="P1937" i="9" s="1"/>
  <c r="P1938" i="9" s="1"/>
  <c r="W2151" i="9"/>
  <c r="W2152" i="9" s="1"/>
  <c r="W2153" i="9" s="1"/>
  <c r="J1936" i="9"/>
  <c r="J1937" i="9" s="1"/>
  <c r="J1938" i="9" s="1"/>
  <c r="W1843" i="9"/>
  <c r="W1844" i="9" s="1"/>
  <c r="W1845" i="9" s="1"/>
  <c r="Q1843" i="9"/>
  <c r="V1844" i="9"/>
  <c r="V1845" i="9" s="1"/>
  <c r="AA1028" i="9"/>
  <c r="AA1029" i="9" s="1"/>
  <c r="N2199" i="9"/>
  <c r="N2200" i="9" s="1"/>
  <c r="N2201" i="9" s="1"/>
  <c r="S1753" i="9"/>
  <c r="S1754" i="9" s="1"/>
  <c r="S1755" i="9" s="1"/>
  <c r="Y1753" i="9"/>
  <c r="Y1754" i="9" s="1"/>
  <c r="Y1755" i="9" s="1"/>
  <c r="W1936" i="9"/>
  <c r="W1937" i="9" s="1"/>
  <c r="W1938" i="9" s="1"/>
  <c r="U1753" i="9"/>
  <c r="U1754" i="9" s="1"/>
  <c r="U1755" i="9" s="1"/>
  <c r="P1753" i="9"/>
  <c r="P1754" i="9" s="1"/>
  <c r="P1755" i="9" s="1"/>
  <c r="Q1984" i="9"/>
  <c r="Q1985" i="9" s="1"/>
  <c r="Q1986" i="9" s="1"/>
  <c r="S1888" i="9"/>
  <c r="S1889" i="9" s="1"/>
  <c r="S1890" i="9" s="1"/>
  <c r="AC217" i="9"/>
  <c r="AC218" i="9" s="1"/>
  <c r="AC219" i="9" s="1"/>
  <c r="N1028" i="9"/>
  <c r="N1029" i="9" s="1"/>
  <c r="Z2030" i="9"/>
  <c r="Z2031" i="9" s="1"/>
  <c r="Z2032" i="9" s="1"/>
  <c r="U836" i="9"/>
  <c r="U837" i="9" s="1"/>
  <c r="U838" i="9" s="1"/>
  <c r="Q836" i="9"/>
  <c r="Q837" i="9" s="1"/>
  <c r="Q838" i="9" s="1"/>
  <c r="AA836" i="9"/>
  <c r="AA837" i="9" s="1"/>
  <c r="AA838" i="9" s="1"/>
  <c r="V1660" i="9"/>
  <c r="V1661" i="9" s="1"/>
  <c r="AB1660" i="9"/>
  <c r="AB1661" i="9" s="1"/>
  <c r="L1799" i="9"/>
  <c r="L1800" i="9" s="1"/>
  <c r="Y980" i="9"/>
  <c r="Y981" i="9" s="1"/>
  <c r="P1844" i="9"/>
  <c r="P1845" i="9" s="1"/>
  <c r="S395" i="9"/>
  <c r="S396" i="9" s="1"/>
  <c r="S397" i="9" s="1"/>
  <c r="M1937" i="9"/>
  <c r="M1938" i="9" s="1"/>
  <c r="V547" i="9"/>
  <c r="V548" i="9" s="1"/>
  <c r="V549" i="9" s="1"/>
  <c r="AC1322" i="9"/>
  <c r="AC1323" i="9" s="1"/>
  <c r="AC1324" i="9" s="1"/>
  <c r="L306" i="9"/>
  <c r="L307" i="9" s="1"/>
  <c r="L308" i="9" s="1"/>
  <c r="J1174" i="9"/>
  <c r="J1175" i="9" s="1"/>
  <c r="J1176" i="9" s="1"/>
  <c r="R306" i="9"/>
  <c r="R307" i="9" s="1"/>
  <c r="R308" i="9" s="1"/>
  <c r="M306" i="9"/>
  <c r="M307" i="9" s="1"/>
  <c r="M308" i="9" s="1"/>
  <c r="AB2030" i="9"/>
  <c r="AB2031" i="9" s="1"/>
  <c r="AB2032" i="9" s="1"/>
  <c r="O1123" i="9"/>
  <c r="O1124" i="9" s="1"/>
  <c r="O1125" i="9" s="1"/>
  <c r="M2151" i="9"/>
  <c r="M2152" i="9" s="1"/>
  <c r="M2153" i="9" s="1"/>
  <c r="W173" i="9"/>
  <c r="W174" i="9" s="1"/>
  <c r="W175" i="9" s="1"/>
  <c r="T2030" i="9"/>
  <c r="T2031" i="9" s="1"/>
  <c r="T2032" i="9" s="1"/>
  <c r="V2151" i="9"/>
  <c r="V2152" i="9" s="1"/>
  <c r="V2153" i="9" s="1"/>
  <c r="U1174" i="9"/>
  <c r="U1175" i="9" s="1"/>
  <c r="U1176" i="9" s="1"/>
  <c r="T173" i="9"/>
  <c r="T174" i="9" s="1"/>
  <c r="T175" i="9" s="1"/>
  <c r="P1123" i="9"/>
  <c r="P1124" i="9" s="1"/>
  <c r="P1125" i="9" s="1"/>
  <c r="S1660" i="9"/>
  <c r="S1661" i="9" s="1"/>
  <c r="O1174" i="9"/>
  <c r="O1175" i="9" s="1"/>
  <c r="O1176" i="9" s="1"/>
  <c r="M1123" i="9"/>
  <c r="M1124" i="9" s="1"/>
  <c r="M1125" i="9" s="1"/>
  <c r="U173" i="9"/>
  <c r="U174" i="9" s="1"/>
  <c r="U175" i="9" s="1"/>
  <c r="L1123" i="9"/>
  <c r="L1124" i="9" s="1"/>
  <c r="L1125" i="9" s="1"/>
  <c r="W547" i="9"/>
  <c r="W548" i="9" s="1"/>
  <c r="W549" i="9" s="1"/>
  <c r="W1123" i="9"/>
  <c r="W1124" i="9" s="1"/>
  <c r="W1125" i="9" s="1"/>
  <c r="Q2030" i="9"/>
  <c r="Q2031" i="9" s="1"/>
  <c r="Q2032" i="9" s="1"/>
  <c r="X1322" i="9"/>
  <c r="X1323" i="9" s="1"/>
  <c r="X1324" i="9" s="1"/>
  <c r="AB1123" i="9"/>
  <c r="AB1124" i="9" s="1"/>
  <c r="AB1125" i="9" s="1"/>
  <c r="AA547" i="9"/>
  <c r="AA548" i="9" s="1"/>
  <c r="AA549" i="9" s="1"/>
  <c r="T547" i="9"/>
  <c r="T548" i="9" s="1"/>
  <c r="T549" i="9" s="1"/>
  <c r="Y306" i="9"/>
  <c r="Y307" i="9" s="1"/>
  <c r="Y308" i="9" s="1"/>
  <c r="Z173" i="9"/>
  <c r="Z174" i="9" s="1"/>
  <c r="Z175" i="9" s="1"/>
  <c r="Y2030" i="9"/>
  <c r="Y2031" i="9" s="1"/>
  <c r="Y2032" i="9" s="1"/>
  <c r="U2151" i="9"/>
  <c r="U2152" i="9" s="1"/>
  <c r="U2153" i="9" s="1"/>
  <c r="T2151" i="9"/>
  <c r="T2152" i="9" s="1"/>
  <c r="T2153" i="9" s="1"/>
  <c r="R1123" i="9"/>
  <c r="R1124" i="9" s="1"/>
  <c r="R1125" i="9" s="1"/>
  <c r="T1123" i="9"/>
  <c r="T1124" i="9" s="1"/>
  <c r="T1125" i="9" s="1"/>
  <c r="S1174" i="9"/>
  <c r="S1175" i="9" s="1"/>
  <c r="S1176" i="9" s="1"/>
  <c r="S1937" i="9"/>
  <c r="S1938" i="9" s="1"/>
  <c r="Y1028" i="9"/>
  <c r="Y1029" i="9" s="1"/>
  <c r="S980" i="9"/>
  <c r="S981" i="9" s="1"/>
  <c r="N980" i="9"/>
  <c r="N981" i="9" s="1"/>
  <c r="U2030" i="9"/>
  <c r="U2031" i="9" s="1"/>
  <c r="U2032" i="9" s="1"/>
  <c r="S2151" i="9"/>
  <c r="S2152" i="9" s="1"/>
  <c r="S2153" i="9" s="1"/>
  <c r="Y173" i="9"/>
  <c r="Y174" i="9" s="1"/>
  <c r="Y175" i="9" s="1"/>
  <c r="W395" i="9"/>
  <c r="W396" i="9" s="1"/>
  <c r="W397" i="9" s="1"/>
  <c r="N173" i="9"/>
  <c r="N174" i="9" s="1"/>
  <c r="N175" i="9" s="1"/>
  <c r="S173" i="9"/>
  <c r="S174" i="9" s="1"/>
  <c r="S175" i="9" s="1"/>
  <c r="AB173" i="9"/>
  <c r="AB174" i="9" s="1"/>
  <c r="AB175" i="9" s="1"/>
  <c r="J173" i="9"/>
  <c r="J174" i="9" s="1"/>
  <c r="J175" i="9" s="1"/>
  <c r="M2030" i="9"/>
  <c r="M2031" i="9" s="1"/>
  <c r="M2032" i="9" s="1"/>
  <c r="Q2151" i="9"/>
  <c r="Q2152" i="9" s="1"/>
  <c r="Q2153" i="9" s="1"/>
  <c r="L2151" i="9"/>
  <c r="L2152" i="9" s="1"/>
  <c r="L2153" i="9" s="1"/>
  <c r="J2151" i="9"/>
  <c r="J2152" i="9" s="1"/>
  <c r="J2153" i="9" s="1"/>
  <c r="L1322" i="9"/>
  <c r="L1323" i="9" s="1"/>
  <c r="L1324" i="9" s="1"/>
  <c r="Y1174" i="9"/>
  <c r="Y1175" i="9" s="1"/>
  <c r="Y1176" i="9" s="1"/>
  <c r="L395" i="9"/>
  <c r="L396" i="9" s="1"/>
  <c r="L397" i="9" s="1"/>
  <c r="Z306" i="9"/>
  <c r="Z307" i="9" s="1"/>
  <c r="Z308" i="9" s="1"/>
  <c r="AA787" i="9"/>
  <c r="AA788" i="9" s="1"/>
  <c r="AA789" i="9" s="1"/>
  <c r="W693" i="9"/>
  <c r="W694" i="9" s="1"/>
  <c r="W695" i="9" s="1"/>
  <c r="S1322" i="9"/>
  <c r="S1323" i="9" s="1"/>
  <c r="S1324" i="9" s="1"/>
  <c r="M1322" i="9"/>
  <c r="M1323" i="9" s="1"/>
  <c r="M1324" i="9" s="1"/>
  <c r="R836" i="9"/>
  <c r="R837" i="9" s="1"/>
  <c r="R838" i="9" s="1"/>
  <c r="K395" i="9"/>
  <c r="K396" i="9" s="1"/>
  <c r="K397" i="9" s="1"/>
  <c r="O1888" i="9"/>
  <c r="O1889" i="9" s="1"/>
  <c r="O1890" i="9" s="1"/>
  <c r="O693" i="9"/>
  <c r="O694" i="9" s="1"/>
  <c r="O695" i="9" s="1"/>
  <c r="S217" i="9"/>
  <c r="S218" i="9" s="1"/>
  <c r="S219" i="9" s="1"/>
  <c r="L693" i="9"/>
  <c r="L694" i="9" s="1"/>
  <c r="L695" i="9" s="1"/>
  <c r="X693" i="9"/>
  <c r="X694" i="9" s="1"/>
  <c r="X695" i="9" s="1"/>
  <c r="X1466" i="9"/>
  <c r="X1467" i="9" s="1"/>
  <c r="X1468" i="9" s="1"/>
  <c r="S1123" i="9"/>
  <c r="S1124" i="9" s="1"/>
  <c r="S1125" i="9" s="1"/>
  <c r="AC693" i="9"/>
  <c r="AC694" i="9" s="1"/>
  <c r="AC695" i="9" s="1"/>
  <c r="AC173" i="9"/>
  <c r="AC174" i="9" s="1"/>
  <c r="AC175" i="9" s="1"/>
  <c r="AB218" i="9"/>
  <c r="AB219" i="9" s="1"/>
  <c r="V1028" i="9"/>
  <c r="V1029" i="9" s="1"/>
  <c r="U217" i="9"/>
  <c r="U218" i="9" s="1"/>
  <c r="U219" i="9" s="1"/>
  <c r="Z217" i="9"/>
  <c r="Z218" i="9" s="1"/>
  <c r="Z219" i="9" s="1"/>
  <c r="Q217" i="9"/>
  <c r="Q218" i="9" s="1"/>
  <c r="Q219" i="9" s="1"/>
  <c r="O217" i="9"/>
  <c r="O218" i="9" s="1"/>
  <c r="O219" i="9" s="1"/>
  <c r="J217" i="9"/>
  <c r="J218" i="9" s="1"/>
  <c r="J219" i="9" s="1"/>
  <c r="T217" i="9"/>
  <c r="T218" i="9" s="1"/>
  <c r="T219" i="9" s="1"/>
  <c r="R217" i="9"/>
  <c r="R218" i="9" s="1"/>
  <c r="R219" i="9" s="1"/>
  <c r="K217" i="9"/>
  <c r="K218" i="9" s="1"/>
  <c r="K219" i="9" s="1"/>
  <c r="W217" i="9"/>
  <c r="W218" i="9" s="1"/>
  <c r="W219" i="9" s="1"/>
  <c r="Y217" i="9"/>
  <c r="Y218" i="9" s="1"/>
  <c r="Y219" i="9" s="1"/>
  <c r="K1174" i="9"/>
  <c r="K1175" i="9" s="1"/>
  <c r="K1176" i="9" s="1"/>
  <c r="P1174" i="9"/>
  <c r="P1175" i="9" s="1"/>
  <c r="P1176" i="9" s="1"/>
  <c r="T1174" i="9"/>
  <c r="T1175" i="9" s="1"/>
  <c r="T1176" i="9" s="1"/>
  <c r="N1174" i="9"/>
  <c r="N1175" i="9" s="1"/>
  <c r="N1176" i="9" s="1"/>
  <c r="AC1174" i="9"/>
  <c r="AC1175" i="9" s="1"/>
  <c r="AC1176" i="9" s="1"/>
  <c r="Z1174" i="9"/>
  <c r="Z1175" i="9" s="1"/>
  <c r="Z1176" i="9" s="1"/>
  <c r="R1174" i="9"/>
  <c r="R1175" i="9" s="1"/>
  <c r="R1176" i="9" s="1"/>
  <c r="X1174" i="9"/>
  <c r="X1175" i="9" s="1"/>
  <c r="X1176" i="9" s="1"/>
  <c r="V1984" i="9"/>
  <c r="V1985" i="9" s="1"/>
  <c r="V1986" i="9" s="1"/>
  <c r="AC1984" i="9"/>
  <c r="AC1985" i="9" s="1"/>
  <c r="AC1986" i="9" s="1"/>
  <c r="X1984" i="9"/>
  <c r="X1985" i="9" s="1"/>
  <c r="X1986" i="9" s="1"/>
  <c r="AB1984" i="9"/>
  <c r="AB1985" i="9" s="1"/>
  <c r="AB1986" i="9" s="1"/>
  <c r="N1984" i="9"/>
  <c r="N1985" i="9" s="1"/>
  <c r="N1986" i="9" s="1"/>
  <c r="P1984" i="9"/>
  <c r="P1985" i="9" s="1"/>
  <c r="P1986" i="9" s="1"/>
  <c r="AA1984" i="9"/>
  <c r="AA1985" i="9" s="1"/>
  <c r="AA1986" i="9" s="1"/>
  <c r="O1984" i="9"/>
  <c r="O1985" i="9" s="1"/>
  <c r="O1986" i="9" s="1"/>
  <c r="U1984" i="9"/>
  <c r="U1985" i="9" s="1"/>
  <c r="U1986" i="9" s="1"/>
  <c r="AC1888" i="9"/>
  <c r="AC1889" i="9" s="1"/>
  <c r="AC1890" i="9" s="1"/>
  <c r="Y1888" i="9"/>
  <c r="Y1889" i="9" s="1"/>
  <c r="Y1890" i="9" s="1"/>
  <c r="V1888" i="9"/>
  <c r="V1889" i="9" s="1"/>
  <c r="V1890" i="9" s="1"/>
  <c r="K1888" i="9"/>
  <c r="K1889" i="9" s="1"/>
  <c r="K1890" i="9" s="1"/>
  <c r="AA1888" i="9"/>
  <c r="AA1889" i="9" s="1"/>
  <c r="AA1890" i="9" s="1"/>
  <c r="T1888" i="9"/>
  <c r="T1889" i="9" s="1"/>
  <c r="T1890" i="9" s="1"/>
  <c r="M1888" i="9"/>
  <c r="M1889" i="9" s="1"/>
  <c r="M1890" i="9" s="1"/>
  <c r="J395" i="9"/>
  <c r="J396" i="9" s="1"/>
  <c r="J397" i="9" s="1"/>
  <c r="U395" i="9"/>
  <c r="U396" i="9" s="1"/>
  <c r="U397" i="9" s="1"/>
  <c r="V395" i="9"/>
  <c r="V396" i="9" s="1"/>
  <c r="V397" i="9" s="1"/>
  <c r="M395" i="9"/>
  <c r="M396" i="9" s="1"/>
  <c r="M397" i="9" s="1"/>
  <c r="Y395" i="9"/>
  <c r="Y396" i="9" s="1"/>
  <c r="Y397" i="9" s="1"/>
  <c r="O395" i="9"/>
  <c r="O396" i="9" s="1"/>
  <c r="O397" i="9" s="1"/>
  <c r="P395" i="9"/>
  <c r="P396" i="9" s="1"/>
  <c r="P397" i="9" s="1"/>
  <c r="T395" i="9"/>
  <c r="T396" i="9" s="1"/>
  <c r="T397" i="9" s="1"/>
  <c r="AB395" i="9"/>
  <c r="AB396" i="9" s="1"/>
  <c r="AB397" i="9" s="1"/>
  <c r="S306" i="9"/>
  <c r="S307" i="9" s="1"/>
  <c r="S308" i="9" s="1"/>
  <c r="N306" i="9"/>
  <c r="N307" i="9" s="1"/>
  <c r="N308" i="9" s="1"/>
  <c r="W306" i="9"/>
  <c r="W307" i="9" s="1"/>
  <c r="W308" i="9" s="1"/>
  <c r="AB306" i="9"/>
  <c r="AB307" i="9" s="1"/>
  <c r="AB308" i="9" s="1"/>
  <c r="Q306" i="9"/>
  <c r="Q307" i="9" s="1"/>
  <c r="Q308" i="9" s="1"/>
  <c r="L1272" i="9"/>
  <c r="L1273" i="9" s="1"/>
  <c r="L1274" i="9" s="1"/>
  <c r="Z1272" i="9"/>
  <c r="Z1273" i="9" s="1"/>
  <c r="Z1274" i="9" s="1"/>
  <c r="K1272" i="9"/>
  <c r="K1273" i="9" s="1"/>
  <c r="K1274" i="9" s="1"/>
  <c r="P1272" i="9"/>
  <c r="P1273" i="9" s="1"/>
  <c r="P1274" i="9" s="1"/>
  <c r="X1272" i="9"/>
  <c r="X1273" i="9" s="1"/>
  <c r="X1274" i="9" s="1"/>
  <c r="R1272" i="9"/>
  <c r="R1273" i="9" s="1"/>
  <c r="R1274" i="9" s="1"/>
  <c r="AB1272" i="9"/>
  <c r="AB1273" i="9" s="1"/>
  <c r="AB1274" i="9" s="1"/>
  <c r="Y1272" i="9"/>
  <c r="Y1273" i="9" s="1"/>
  <c r="Y1274" i="9" s="1"/>
  <c r="U1272" i="9"/>
  <c r="U1273" i="9" s="1"/>
  <c r="U1274" i="9" s="1"/>
  <c r="O1272" i="9"/>
  <c r="O1273" i="9" s="1"/>
  <c r="O1274" i="9" s="1"/>
  <c r="AA1272" i="9"/>
  <c r="AA1273" i="9" s="1"/>
  <c r="AA1274" i="9" s="1"/>
  <c r="M1272" i="9"/>
  <c r="M1273" i="9" s="1"/>
  <c r="M1274" i="9" s="1"/>
  <c r="J1272" i="9"/>
  <c r="J1273" i="9" s="1"/>
  <c r="J1274" i="9" s="1"/>
  <c r="T1272" i="9"/>
  <c r="T1273" i="9" s="1"/>
  <c r="T1274" i="9" s="1"/>
  <c r="V1272" i="9"/>
  <c r="V1273" i="9" s="1"/>
  <c r="V1274" i="9" s="1"/>
  <c r="AC1272" i="9"/>
  <c r="AC1273" i="9" s="1"/>
  <c r="AC1274" i="9" s="1"/>
  <c r="S1272" i="9"/>
  <c r="S1273" i="9" s="1"/>
  <c r="S1274" i="9" s="1"/>
  <c r="N1272" i="9"/>
  <c r="N1273" i="9" s="1"/>
  <c r="N1274" i="9" s="1"/>
  <c r="W1272" i="9"/>
  <c r="W1273" i="9" s="1"/>
  <c r="W1274" i="9" s="1"/>
  <c r="Q1272" i="9"/>
  <c r="Q1273" i="9" s="1"/>
  <c r="Q1274" i="9" s="1"/>
  <c r="Q2104" i="9"/>
  <c r="Q2105" i="9" s="1"/>
  <c r="Q2106" i="9" s="1"/>
  <c r="X2104" i="9"/>
  <c r="X2105" i="9" s="1"/>
  <c r="X2106" i="9" s="1"/>
  <c r="L2104" i="9"/>
  <c r="L2105" i="9" s="1"/>
  <c r="L2106" i="9" s="1"/>
  <c r="S2104" i="9"/>
  <c r="S2105" i="9" s="1"/>
  <c r="S2106" i="9" s="1"/>
  <c r="AC2104" i="9"/>
  <c r="AC2105" i="9" s="1"/>
  <c r="AC2106" i="9" s="1"/>
  <c r="P2104" i="9"/>
  <c r="P2105" i="9" s="1"/>
  <c r="P2106" i="9" s="1"/>
  <c r="T2104" i="9"/>
  <c r="T2105" i="9" s="1"/>
  <c r="T2106" i="9" s="1"/>
  <c r="J2104" i="9"/>
  <c r="J2105" i="9" s="1"/>
  <c r="J2106" i="9" s="1"/>
  <c r="R2104" i="9"/>
  <c r="R2105" i="9" s="1"/>
  <c r="R2106" i="9" s="1"/>
  <c r="I2104" i="9"/>
  <c r="I2105" i="9" s="1"/>
  <c r="I2106" i="9" s="1"/>
  <c r="AB2104" i="9"/>
  <c r="AB2105" i="9" s="1"/>
  <c r="AB2106" i="9" s="1"/>
  <c r="V2104" i="9"/>
  <c r="V2105" i="9" s="1"/>
  <c r="V2106" i="9" s="1"/>
  <c r="AA2104" i="9"/>
  <c r="AA2105" i="9" s="1"/>
  <c r="AA2106" i="9" s="1"/>
  <c r="M2104" i="9"/>
  <c r="M2105" i="9" s="1"/>
  <c r="M2106" i="9" s="1"/>
  <c r="U2104" i="9"/>
  <c r="U2105" i="9" s="1"/>
  <c r="U2106" i="9" s="1"/>
  <c r="W2104" i="9"/>
  <c r="W2105" i="9" s="1"/>
  <c r="W2106" i="9" s="1"/>
  <c r="N2104" i="9"/>
  <c r="N2105" i="9" s="1"/>
  <c r="N2106" i="9" s="1"/>
  <c r="Z2104" i="9"/>
  <c r="Z2105" i="9" s="1"/>
  <c r="Z2106" i="9" s="1"/>
  <c r="O2104" i="9"/>
  <c r="O2105" i="9" s="1"/>
  <c r="O2106" i="9" s="1"/>
  <c r="K2104" i="9"/>
  <c r="K2105" i="9" s="1"/>
  <c r="K2106" i="9" s="1"/>
  <c r="Y2104" i="9"/>
  <c r="Y2105" i="9" s="1"/>
  <c r="Y2106" i="9" s="1"/>
  <c r="AC1660" i="9"/>
  <c r="AC1661" i="9" s="1"/>
  <c r="Y595" i="9"/>
  <c r="Y596" i="9" s="1"/>
  <c r="Y597" i="9" s="1"/>
  <c r="Q595" i="9"/>
  <c r="Q596" i="9" s="1"/>
  <c r="Q597" i="9" s="1"/>
  <c r="S595" i="9"/>
  <c r="S596" i="9" s="1"/>
  <c r="S597" i="9" s="1"/>
  <c r="L595" i="9"/>
  <c r="L596" i="9" s="1"/>
  <c r="L597" i="9" s="1"/>
  <c r="P595" i="9"/>
  <c r="P596" i="9" s="1"/>
  <c r="P597" i="9" s="1"/>
  <c r="AC595" i="9"/>
  <c r="AC596" i="9" s="1"/>
  <c r="AC597" i="9" s="1"/>
  <c r="W595" i="9"/>
  <c r="W596" i="9" s="1"/>
  <c r="W597" i="9" s="1"/>
  <c r="J595" i="9"/>
  <c r="J596" i="9" s="1"/>
  <c r="J597" i="9" s="1"/>
  <c r="O595" i="9"/>
  <c r="O596" i="9" s="1"/>
  <c r="O597" i="9" s="1"/>
  <c r="AB595" i="9"/>
  <c r="AB596" i="9" s="1"/>
  <c r="AB597" i="9" s="1"/>
  <c r="N595" i="9"/>
  <c r="N596" i="9" s="1"/>
  <c r="N597" i="9" s="1"/>
  <c r="AA595" i="9"/>
  <c r="AA596" i="9" s="1"/>
  <c r="AA597" i="9" s="1"/>
  <c r="X595" i="9"/>
  <c r="X596" i="9" s="1"/>
  <c r="X597" i="9" s="1"/>
  <c r="R595" i="9"/>
  <c r="R596" i="9" s="1"/>
  <c r="R597" i="9" s="1"/>
  <c r="U595" i="9"/>
  <c r="U596" i="9" s="1"/>
  <c r="U597" i="9" s="1"/>
  <c r="M595" i="9"/>
  <c r="M596" i="9" s="1"/>
  <c r="M597" i="9" s="1"/>
  <c r="V595" i="9"/>
  <c r="V596" i="9" s="1"/>
  <c r="V597" i="9" s="1"/>
  <c r="T595" i="9"/>
  <c r="T596" i="9" s="1"/>
  <c r="T597" i="9" s="1"/>
  <c r="K595" i="9"/>
  <c r="K596" i="9" s="1"/>
  <c r="K597" i="9" s="1"/>
  <c r="Z595" i="9"/>
  <c r="Z596" i="9" s="1"/>
  <c r="Z597" i="9" s="1"/>
  <c r="P497" i="9"/>
  <c r="P498" i="9" s="1"/>
  <c r="P499" i="9" s="1"/>
  <c r="X497" i="9"/>
  <c r="X498" i="9" s="1"/>
  <c r="X499" i="9" s="1"/>
  <c r="U497" i="9"/>
  <c r="U498" i="9" s="1"/>
  <c r="U499" i="9" s="1"/>
  <c r="Q497" i="9"/>
  <c r="Q498" i="9" s="1"/>
  <c r="Q499" i="9" s="1"/>
  <c r="AC497" i="9"/>
  <c r="AC498" i="9" s="1"/>
  <c r="AC499" i="9" s="1"/>
  <c r="W497" i="9"/>
  <c r="W498" i="9" s="1"/>
  <c r="W499" i="9" s="1"/>
  <c r="R497" i="9"/>
  <c r="R498" i="9" s="1"/>
  <c r="R499" i="9" s="1"/>
  <c r="AA497" i="9"/>
  <c r="AA498" i="9" s="1"/>
  <c r="AA499" i="9" s="1"/>
  <c r="Z497" i="9"/>
  <c r="Z498" i="9" s="1"/>
  <c r="Z499" i="9" s="1"/>
  <c r="T497" i="9"/>
  <c r="T498" i="9" s="1"/>
  <c r="T499" i="9" s="1"/>
  <c r="N497" i="9"/>
  <c r="N498" i="9" s="1"/>
  <c r="N499" i="9" s="1"/>
  <c r="M497" i="9"/>
  <c r="M498" i="9" s="1"/>
  <c r="M499" i="9" s="1"/>
  <c r="O497" i="9"/>
  <c r="O498" i="9" s="1"/>
  <c r="O499" i="9" s="1"/>
  <c r="V497" i="9"/>
  <c r="V498" i="9" s="1"/>
  <c r="V499" i="9" s="1"/>
  <c r="J497" i="9"/>
  <c r="J498" i="9" s="1"/>
  <c r="J499" i="9" s="1"/>
  <c r="L497" i="9"/>
  <c r="L498" i="9" s="1"/>
  <c r="L499" i="9" s="1"/>
  <c r="Y497" i="9"/>
  <c r="Y498" i="9" s="1"/>
  <c r="Y499" i="9" s="1"/>
  <c r="AB497" i="9"/>
  <c r="AB498" i="9" s="1"/>
  <c r="AB499" i="9" s="1"/>
  <c r="S497" i="9"/>
  <c r="S498" i="9" s="1"/>
  <c r="S499" i="9" s="1"/>
  <c r="K497" i="9"/>
  <c r="K498" i="9" s="1"/>
  <c r="K499" i="9" s="1"/>
  <c r="Q547" i="9"/>
  <c r="Q548" i="9" s="1"/>
  <c r="Q549" i="9" s="1"/>
  <c r="P547" i="9"/>
  <c r="P548" i="9" s="1"/>
  <c r="P549" i="9" s="1"/>
  <c r="U547" i="9"/>
  <c r="U548" i="9" s="1"/>
  <c r="U549" i="9" s="1"/>
  <c r="X547" i="9"/>
  <c r="X548" i="9" s="1"/>
  <c r="X549" i="9" s="1"/>
  <c r="AC547" i="9"/>
  <c r="AC548" i="9" s="1"/>
  <c r="AC549" i="9" s="1"/>
  <c r="AB1611" i="9"/>
  <c r="AB1612" i="9" s="1"/>
  <c r="AB1613" i="9" s="1"/>
  <c r="J1611" i="9"/>
  <c r="J1612" i="9" s="1"/>
  <c r="J1613" i="9" s="1"/>
  <c r="N1611" i="9"/>
  <c r="N1612" i="9" s="1"/>
  <c r="N1613" i="9" s="1"/>
  <c r="R1611" i="9"/>
  <c r="R1612" i="9" s="1"/>
  <c r="R1613" i="9" s="1"/>
  <c r="O1611" i="9"/>
  <c r="O1612" i="9" s="1"/>
  <c r="O1613" i="9" s="1"/>
  <c r="Q1611" i="9"/>
  <c r="Q1612" i="9" s="1"/>
  <c r="Q1613" i="9" s="1"/>
  <c r="V1611" i="9"/>
  <c r="V1612" i="9" s="1"/>
  <c r="V1613" i="9" s="1"/>
  <c r="S1611" i="9"/>
  <c r="S1612" i="9" s="1"/>
  <c r="S1613" i="9" s="1"/>
  <c r="K1611" i="9"/>
  <c r="K1612" i="9" s="1"/>
  <c r="K1613" i="9" s="1"/>
  <c r="W1611" i="9"/>
  <c r="W1612" i="9" s="1"/>
  <c r="W1613" i="9" s="1"/>
  <c r="U1611" i="9"/>
  <c r="U1612" i="9" s="1"/>
  <c r="U1613" i="9" s="1"/>
  <c r="Y1611" i="9"/>
  <c r="Y1612" i="9" s="1"/>
  <c r="Y1613" i="9" s="1"/>
  <c r="M1611" i="9"/>
  <c r="M1612" i="9" s="1"/>
  <c r="M1613" i="9" s="1"/>
  <c r="L1611" i="9"/>
  <c r="L1612" i="9" s="1"/>
  <c r="L1613" i="9" s="1"/>
  <c r="X1611" i="9"/>
  <c r="X1612" i="9" s="1"/>
  <c r="X1613" i="9" s="1"/>
  <c r="T1611" i="9"/>
  <c r="T1612" i="9" s="1"/>
  <c r="T1613" i="9" s="1"/>
  <c r="P1611" i="9"/>
  <c r="P1612" i="9" s="1"/>
  <c r="P1613" i="9" s="1"/>
  <c r="AA1611" i="9"/>
  <c r="AA1612" i="9" s="1"/>
  <c r="AA1613" i="9" s="1"/>
  <c r="AC1611" i="9"/>
  <c r="AC1612" i="9" s="1"/>
  <c r="AC1613" i="9" s="1"/>
  <c r="Z1611" i="9"/>
  <c r="Z1612" i="9" s="1"/>
  <c r="Z1613" i="9" s="1"/>
  <c r="W446" i="9"/>
  <c r="W447" i="9" s="1"/>
  <c r="W448" i="9" s="1"/>
  <c r="R446" i="9"/>
  <c r="R447" i="9" s="1"/>
  <c r="R448" i="9" s="1"/>
  <c r="O446" i="9"/>
  <c r="O447" i="9" s="1"/>
  <c r="O448" i="9" s="1"/>
  <c r="K446" i="9"/>
  <c r="K447" i="9" s="1"/>
  <c r="K448" i="9" s="1"/>
  <c r="AC446" i="9"/>
  <c r="AC447" i="9" s="1"/>
  <c r="AC448" i="9" s="1"/>
  <c r="L446" i="9"/>
  <c r="L447" i="9" s="1"/>
  <c r="L448" i="9" s="1"/>
  <c r="S446" i="9"/>
  <c r="S447" i="9" s="1"/>
  <c r="S448" i="9" s="1"/>
  <c r="P446" i="9"/>
  <c r="P447" i="9" s="1"/>
  <c r="P448" i="9" s="1"/>
  <c r="N446" i="9"/>
  <c r="N447" i="9" s="1"/>
  <c r="N448" i="9" s="1"/>
  <c r="X446" i="9"/>
  <c r="X447" i="9" s="1"/>
  <c r="X448" i="9" s="1"/>
  <c r="T446" i="9"/>
  <c r="T447" i="9" s="1"/>
  <c r="T448" i="9" s="1"/>
  <c r="V446" i="9"/>
  <c r="V447" i="9" s="1"/>
  <c r="V448" i="9" s="1"/>
  <c r="M446" i="9"/>
  <c r="M447" i="9" s="1"/>
  <c r="M448" i="9" s="1"/>
  <c r="U446" i="9"/>
  <c r="U447" i="9" s="1"/>
  <c r="U448" i="9" s="1"/>
  <c r="Q446" i="9"/>
  <c r="Q447" i="9" s="1"/>
  <c r="Q448" i="9" s="1"/>
  <c r="Y446" i="9"/>
  <c r="Y447" i="9" s="1"/>
  <c r="Y448" i="9" s="1"/>
  <c r="AA446" i="9"/>
  <c r="AA447" i="9" s="1"/>
  <c r="AA448" i="9" s="1"/>
  <c r="AB446" i="9"/>
  <c r="AB447" i="9" s="1"/>
  <c r="AB448" i="9" s="1"/>
  <c r="Z446" i="9"/>
  <c r="Z447" i="9" s="1"/>
  <c r="Z448" i="9" s="1"/>
  <c r="J446" i="9"/>
  <c r="J447" i="9" s="1"/>
  <c r="J448" i="9" s="1"/>
  <c r="N547" i="9"/>
  <c r="N548" i="9" s="1"/>
  <c r="N549" i="9" s="1"/>
  <c r="L547" i="9"/>
  <c r="L548" i="9" s="1"/>
  <c r="L549" i="9" s="1"/>
  <c r="S547" i="9"/>
  <c r="S548" i="9" s="1"/>
  <c r="S549" i="9" s="1"/>
  <c r="AC1368" i="9"/>
  <c r="AC1369" i="9" s="1"/>
  <c r="AC1370" i="9" s="1"/>
  <c r="Y1368" i="9"/>
  <c r="Y1369" i="9" s="1"/>
  <c r="Y1370" i="9" s="1"/>
  <c r="X1368" i="9"/>
  <c r="X1369" i="9" s="1"/>
  <c r="X1370" i="9" s="1"/>
  <c r="L1368" i="9"/>
  <c r="L1369" i="9" s="1"/>
  <c r="L1370" i="9" s="1"/>
  <c r="Z1368" i="9"/>
  <c r="Z1369" i="9" s="1"/>
  <c r="Z1370" i="9" s="1"/>
  <c r="Q1368" i="9"/>
  <c r="Q1369" i="9" s="1"/>
  <c r="Q1370" i="9" s="1"/>
  <c r="V1368" i="9"/>
  <c r="V1369" i="9" s="1"/>
  <c r="V1370" i="9" s="1"/>
  <c r="W1368" i="9"/>
  <c r="W1369" i="9" s="1"/>
  <c r="W1370" i="9" s="1"/>
  <c r="U1368" i="9"/>
  <c r="U1369" i="9" s="1"/>
  <c r="U1370" i="9" s="1"/>
  <c r="AB1368" i="9"/>
  <c r="AB1369" i="9" s="1"/>
  <c r="AB1370" i="9" s="1"/>
  <c r="N1368" i="9"/>
  <c r="N1369" i="9" s="1"/>
  <c r="N1370" i="9" s="1"/>
  <c r="R1368" i="9"/>
  <c r="R1369" i="9" s="1"/>
  <c r="R1370" i="9" s="1"/>
  <c r="T1368" i="9"/>
  <c r="T1369" i="9" s="1"/>
  <c r="T1370" i="9" s="1"/>
  <c r="S1368" i="9"/>
  <c r="S1369" i="9" s="1"/>
  <c r="S1370" i="9" s="1"/>
  <c r="AA1368" i="9"/>
  <c r="AA1369" i="9" s="1"/>
  <c r="AA1370" i="9" s="1"/>
  <c r="J1368" i="9"/>
  <c r="J1369" i="9" s="1"/>
  <c r="J1370" i="9" s="1"/>
  <c r="P1368" i="9"/>
  <c r="P1369" i="9" s="1"/>
  <c r="P1370" i="9" s="1"/>
  <c r="M1368" i="9"/>
  <c r="M1369" i="9" s="1"/>
  <c r="M1370" i="9" s="1"/>
  <c r="K1368" i="9"/>
  <c r="K1369" i="9" s="1"/>
  <c r="K1370" i="9" s="1"/>
  <c r="O1368" i="9"/>
  <c r="O1369" i="9" s="1"/>
  <c r="O1370" i="9" s="1"/>
  <c r="S1075" i="9"/>
  <c r="S1076" i="9" s="1"/>
  <c r="S1077" i="9" s="1"/>
  <c r="Q1075" i="9"/>
  <c r="Q1076" i="9" s="1"/>
  <c r="Q1077" i="9" s="1"/>
  <c r="J1075" i="9"/>
  <c r="J1076" i="9" s="1"/>
  <c r="J1077" i="9" s="1"/>
  <c r="T1075" i="9"/>
  <c r="T1076" i="9" s="1"/>
  <c r="T1077" i="9" s="1"/>
  <c r="V1075" i="9"/>
  <c r="V1076" i="9" s="1"/>
  <c r="V1077" i="9" s="1"/>
  <c r="M1075" i="9"/>
  <c r="M1076" i="9" s="1"/>
  <c r="M1077" i="9" s="1"/>
  <c r="AC1075" i="9"/>
  <c r="AC1076" i="9" s="1"/>
  <c r="AC1077" i="9" s="1"/>
  <c r="W1075" i="9"/>
  <c r="W1076" i="9" s="1"/>
  <c r="W1077" i="9" s="1"/>
  <c r="U1075" i="9"/>
  <c r="U1076" i="9" s="1"/>
  <c r="U1077" i="9" s="1"/>
  <c r="L787" i="9"/>
  <c r="L788" i="9" s="1"/>
  <c r="L789" i="9" s="1"/>
  <c r="S787" i="9"/>
  <c r="S788" i="9" s="1"/>
  <c r="S789" i="9" s="1"/>
  <c r="Y787" i="9"/>
  <c r="Y788" i="9" s="1"/>
  <c r="Y789" i="9" s="1"/>
  <c r="Z787" i="9"/>
  <c r="Z788" i="9" s="1"/>
  <c r="Z789" i="9" s="1"/>
  <c r="M787" i="9"/>
  <c r="M788" i="9" s="1"/>
  <c r="M789" i="9" s="1"/>
  <c r="Q787" i="9"/>
  <c r="Q788" i="9" s="1"/>
  <c r="Q789" i="9" s="1"/>
  <c r="J836" i="9"/>
  <c r="J837" i="9" s="1"/>
  <c r="J838" i="9" s="1"/>
  <c r="X836" i="9"/>
  <c r="X837" i="9" s="1"/>
  <c r="X838" i="9" s="1"/>
  <c r="N836" i="9"/>
  <c r="N837" i="9" s="1"/>
  <c r="N838" i="9" s="1"/>
  <c r="AC836" i="9"/>
  <c r="AC837" i="9" s="1"/>
  <c r="AC838" i="9" s="1"/>
  <c r="M836" i="9"/>
  <c r="M837" i="9" s="1"/>
  <c r="M838" i="9" s="1"/>
  <c r="L836" i="9"/>
  <c r="L837" i="9" s="1"/>
  <c r="L838" i="9" s="1"/>
  <c r="S836" i="9"/>
  <c r="S837" i="9" s="1"/>
  <c r="S838" i="9" s="1"/>
  <c r="O836" i="9"/>
  <c r="O837" i="9" s="1"/>
  <c r="O838" i="9" s="1"/>
  <c r="V836" i="9"/>
  <c r="V837" i="9" s="1"/>
  <c r="V838" i="9" s="1"/>
  <c r="Y836" i="9"/>
  <c r="Y837" i="9" s="1"/>
  <c r="Y838" i="9" s="1"/>
  <c r="S882" i="9"/>
  <c r="S883" i="9" s="1"/>
  <c r="S884" i="9" s="1"/>
  <c r="O882" i="9"/>
  <c r="O883" i="9" s="1"/>
  <c r="O884" i="9" s="1"/>
  <c r="R882" i="9"/>
  <c r="R883" i="9" s="1"/>
  <c r="R884" i="9" s="1"/>
  <c r="Y882" i="9"/>
  <c r="Y883" i="9" s="1"/>
  <c r="Y884" i="9" s="1"/>
  <c r="Q882" i="9"/>
  <c r="Q883" i="9" s="1"/>
  <c r="Q884" i="9" s="1"/>
  <c r="X882" i="9"/>
  <c r="X883" i="9" s="1"/>
  <c r="X884" i="9" s="1"/>
  <c r="K882" i="9"/>
  <c r="K883" i="9" s="1"/>
  <c r="K884" i="9" s="1"/>
  <c r="V882" i="9"/>
  <c r="V883" i="9" s="1"/>
  <c r="V884" i="9" s="1"/>
  <c r="L882" i="9"/>
  <c r="L883" i="9" s="1"/>
  <c r="L884" i="9" s="1"/>
  <c r="M882" i="9"/>
  <c r="M883" i="9" s="1"/>
  <c r="M884" i="9" s="1"/>
  <c r="AA882" i="9"/>
  <c r="AA883" i="9" s="1"/>
  <c r="AA884" i="9" s="1"/>
  <c r="J882" i="9"/>
  <c r="J883" i="9" s="1"/>
  <c r="J884" i="9" s="1"/>
  <c r="AC882" i="9"/>
  <c r="AC883" i="9" s="1"/>
  <c r="AC884" i="9" s="1"/>
  <c r="U882" i="9"/>
  <c r="U883" i="9" s="1"/>
  <c r="U884" i="9" s="1"/>
  <c r="N882" i="9"/>
  <c r="N883" i="9" s="1"/>
  <c r="N884" i="9" s="1"/>
  <c r="P882" i="9"/>
  <c r="P883" i="9" s="1"/>
  <c r="P884" i="9" s="1"/>
  <c r="Z882" i="9"/>
  <c r="Z883" i="9" s="1"/>
  <c r="Z884" i="9" s="1"/>
  <c r="AB882" i="9"/>
  <c r="AB883" i="9" s="1"/>
  <c r="AB884" i="9" s="1"/>
  <c r="T882" i="9"/>
  <c r="T883" i="9" s="1"/>
  <c r="T884" i="9" s="1"/>
  <c r="W882" i="9"/>
  <c r="W883" i="9" s="1"/>
  <c r="W884" i="9" s="1"/>
  <c r="J1984" i="9"/>
  <c r="J1985" i="9" s="1"/>
  <c r="J1986" i="9" s="1"/>
  <c r="Z1984" i="9"/>
  <c r="Z1985" i="9" s="1"/>
  <c r="Z1986" i="9" s="1"/>
  <c r="L1984" i="9"/>
  <c r="L1985" i="9" s="1"/>
  <c r="L1986" i="9" s="1"/>
  <c r="R1888" i="9"/>
  <c r="R1889" i="9" s="1"/>
  <c r="R1890" i="9" s="1"/>
  <c r="Q1888" i="9"/>
  <c r="Q1889" i="9" s="1"/>
  <c r="Q1890" i="9" s="1"/>
  <c r="P1888" i="9"/>
  <c r="P1889" i="9" s="1"/>
  <c r="P1890" i="9" s="1"/>
  <c r="AA1174" i="9"/>
  <c r="AA1175" i="9" s="1"/>
  <c r="AA1176" i="9" s="1"/>
  <c r="AB1075" i="9"/>
  <c r="AB1076" i="9" s="1"/>
  <c r="AB1077" i="9" s="1"/>
  <c r="O787" i="9"/>
  <c r="O788" i="9" s="1"/>
  <c r="O789" i="9" s="1"/>
  <c r="AB787" i="9"/>
  <c r="AB788" i="9" s="1"/>
  <c r="AB789" i="9" s="1"/>
  <c r="P787" i="9"/>
  <c r="P788" i="9" s="1"/>
  <c r="P789" i="9" s="1"/>
  <c r="T980" i="9"/>
  <c r="T981" i="9" s="1"/>
  <c r="R980" i="9"/>
  <c r="R981" i="9" s="1"/>
  <c r="Y1322" i="9"/>
  <c r="Y1323" i="9" s="1"/>
  <c r="Y1324" i="9" s="1"/>
  <c r="J306" i="9"/>
  <c r="J307" i="9" s="1"/>
  <c r="J308" i="9" s="1"/>
  <c r="V306" i="9"/>
  <c r="V307" i="9" s="1"/>
  <c r="V308" i="9" s="1"/>
  <c r="K306" i="9"/>
  <c r="K307" i="9" s="1"/>
  <c r="K308" i="9" s="1"/>
  <c r="O547" i="9"/>
  <c r="O548" i="9" s="1"/>
  <c r="O549" i="9" s="1"/>
  <c r="K547" i="9"/>
  <c r="K548" i="9" s="1"/>
  <c r="K549" i="9" s="1"/>
  <c r="AC787" i="9"/>
  <c r="AC788" i="9" s="1"/>
  <c r="AC789" i="9" s="1"/>
  <c r="K787" i="9"/>
  <c r="K788" i="9" s="1"/>
  <c r="K789" i="9" s="1"/>
  <c r="N1888" i="9"/>
  <c r="N1889" i="9" s="1"/>
  <c r="N1890" i="9" s="1"/>
  <c r="T1937" i="9"/>
  <c r="T1938" i="9" s="1"/>
  <c r="R787" i="9"/>
  <c r="R788" i="9" s="1"/>
  <c r="R789" i="9" s="1"/>
  <c r="Q395" i="9"/>
  <c r="Q396" i="9" s="1"/>
  <c r="Q397" i="9" s="1"/>
  <c r="P306" i="9"/>
  <c r="P307" i="9" s="1"/>
  <c r="P308" i="9" s="1"/>
  <c r="AB547" i="9"/>
  <c r="AB548" i="9" s="1"/>
  <c r="AB549" i="9" s="1"/>
  <c r="V1174" i="9"/>
  <c r="V1175" i="9" s="1"/>
  <c r="V1176" i="9" s="1"/>
  <c r="M1844" i="9"/>
  <c r="M1845" i="9" s="1"/>
  <c r="R1984" i="9"/>
  <c r="R1985" i="9" s="1"/>
  <c r="R1986" i="9" s="1"/>
  <c r="Q1322" i="9"/>
  <c r="Q1323" i="9" s="1"/>
  <c r="Q1324" i="9" s="1"/>
  <c r="P1322" i="9"/>
  <c r="P1323" i="9" s="1"/>
  <c r="P1324" i="9" s="1"/>
  <c r="N1322" i="9"/>
  <c r="N1323" i="9" s="1"/>
  <c r="N1324" i="9" s="1"/>
  <c r="AB263" i="9"/>
  <c r="AB264" i="9" s="1"/>
  <c r="P836" i="9"/>
  <c r="P837" i="9" s="1"/>
  <c r="P838" i="9" s="1"/>
  <c r="T836" i="9"/>
  <c r="T837" i="9" s="1"/>
  <c r="T838" i="9" s="1"/>
  <c r="AC306" i="9"/>
  <c r="AC307" i="9" s="1"/>
  <c r="AC308" i="9" s="1"/>
  <c r="Y1075" i="9"/>
  <c r="Y1076" i="9" s="1"/>
  <c r="Y1077" i="9" s="1"/>
  <c r="AC395" i="9"/>
  <c r="AC396" i="9" s="1"/>
  <c r="AC397" i="9" s="1"/>
  <c r="J547" i="9"/>
  <c r="J548" i="9" s="1"/>
  <c r="J549" i="9" s="1"/>
  <c r="N395" i="9"/>
  <c r="N396" i="9" s="1"/>
  <c r="N397" i="9" s="1"/>
  <c r="AA395" i="9"/>
  <c r="AA396" i="9" s="1"/>
  <c r="AA397" i="9" s="1"/>
  <c r="X395" i="9"/>
  <c r="X396" i="9" s="1"/>
  <c r="X397" i="9" s="1"/>
  <c r="K1028" i="9"/>
  <c r="K1029" i="9" s="1"/>
  <c r="X1075" i="9"/>
  <c r="X1076" i="9" s="1"/>
  <c r="X1077" i="9" s="1"/>
  <c r="AA1075" i="9"/>
  <c r="AA1076" i="9" s="1"/>
  <c r="AA1077" i="9" s="1"/>
  <c r="AA306" i="9"/>
  <c r="AA307" i="9" s="1"/>
  <c r="AA308" i="9" s="1"/>
  <c r="O306" i="9"/>
  <c r="O307" i="9" s="1"/>
  <c r="O308" i="9" s="1"/>
  <c r="T306" i="9"/>
  <c r="T307" i="9" s="1"/>
  <c r="T308" i="9" s="1"/>
  <c r="J1888" i="9"/>
  <c r="J1889" i="9" s="1"/>
  <c r="J1890" i="9" s="1"/>
  <c r="N1075" i="9"/>
  <c r="N1076" i="9" s="1"/>
  <c r="N1077" i="9" s="1"/>
  <c r="AB1888" i="9"/>
  <c r="AB1889" i="9" s="1"/>
  <c r="AB1890" i="9" s="1"/>
  <c r="W1888" i="9"/>
  <c r="W1889" i="9" s="1"/>
  <c r="W1890" i="9" s="1"/>
  <c r="Z1888" i="9"/>
  <c r="Z1889" i="9" s="1"/>
  <c r="Z1890" i="9" s="1"/>
  <c r="V217" i="9"/>
  <c r="V218" i="9" s="1"/>
  <c r="V219" i="9" s="1"/>
  <c r="V787" i="9"/>
  <c r="V788" i="9" s="1"/>
  <c r="V789" i="9" s="1"/>
  <c r="P217" i="9"/>
  <c r="P218" i="9" s="1"/>
  <c r="P219" i="9" s="1"/>
  <c r="N217" i="9"/>
  <c r="N218" i="9" s="1"/>
  <c r="N219" i="9" s="1"/>
  <c r="Z395" i="9"/>
  <c r="Z396" i="9" s="1"/>
  <c r="Z397" i="9" s="1"/>
  <c r="X217" i="9"/>
  <c r="X218" i="9" s="1"/>
  <c r="X219" i="9" s="1"/>
  <c r="M217" i="9"/>
  <c r="M218" i="9" s="1"/>
  <c r="M219" i="9" s="1"/>
  <c r="AA217" i="9"/>
  <c r="AA218" i="9" s="1"/>
  <c r="AA219" i="9" s="1"/>
  <c r="K836" i="9"/>
  <c r="K837" i="9" s="1"/>
  <c r="K838" i="9" s="1"/>
  <c r="AB836" i="9"/>
  <c r="AB837" i="9" s="1"/>
  <c r="AB838" i="9" s="1"/>
  <c r="K1984" i="9"/>
  <c r="K1985" i="9" s="1"/>
  <c r="K1986" i="9" s="1"/>
  <c r="L1174" i="9"/>
  <c r="L1175" i="9" s="1"/>
  <c r="L1176" i="9" s="1"/>
  <c r="M1984" i="9"/>
  <c r="M1985" i="9" s="1"/>
  <c r="M1986" i="9" s="1"/>
  <c r="X980" i="9"/>
  <c r="X981" i="9" s="1"/>
  <c r="M1174" i="9"/>
  <c r="M1175" i="9" s="1"/>
  <c r="M1176" i="9" s="1"/>
  <c r="O1844" i="9"/>
  <c r="O1845" i="9" s="1"/>
  <c r="Y1984" i="9"/>
  <c r="Y1985" i="9" s="1"/>
  <c r="Y1986" i="9" s="1"/>
  <c r="W1174" i="9"/>
  <c r="W1175" i="9" s="1"/>
  <c r="W1176" i="9" s="1"/>
  <c r="M547" i="9"/>
  <c r="M548" i="9" s="1"/>
  <c r="M549" i="9" s="1"/>
  <c r="K2151" i="9"/>
  <c r="K2152" i="9" s="1"/>
  <c r="K2153" i="9" s="1"/>
  <c r="AC2151" i="9"/>
  <c r="AC2152" i="9" s="1"/>
  <c r="AC2153" i="9" s="1"/>
  <c r="O2151" i="9"/>
  <c r="O2152" i="9" s="1"/>
  <c r="O2153" i="9" s="1"/>
  <c r="N2151" i="9"/>
  <c r="N2152" i="9" s="1"/>
  <c r="N2153" i="9" s="1"/>
  <c r="AA2151" i="9"/>
  <c r="AA2152" i="9" s="1"/>
  <c r="AA2153" i="9" s="1"/>
  <c r="Y2151" i="9"/>
  <c r="Y2152" i="9" s="1"/>
  <c r="Y2153" i="9" s="1"/>
  <c r="Z2151" i="9"/>
  <c r="Z2152" i="9" s="1"/>
  <c r="Z2153" i="9" s="1"/>
  <c r="R2151" i="9"/>
  <c r="R2152" i="9" s="1"/>
  <c r="R2153" i="9" s="1"/>
  <c r="X2151" i="9"/>
  <c r="X2152" i="9" s="1"/>
  <c r="X2153" i="9" s="1"/>
  <c r="P2151" i="9"/>
  <c r="P2152" i="9" s="1"/>
  <c r="P2153" i="9" s="1"/>
  <c r="L217" i="9"/>
  <c r="L218" i="9" s="1"/>
  <c r="L219" i="9" s="1"/>
  <c r="N2030" i="9"/>
  <c r="N2031" i="9" s="1"/>
  <c r="N2032" i="9" s="1"/>
  <c r="AC2030" i="9"/>
  <c r="AC2031" i="9" s="1"/>
  <c r="AC2032" i="9" s="1"/>
  <c r="V2030" i="9"/>
  <c r="V2031" i="9" s="1"/>
  <c r="V2032" i="9" s="1"/>
  <c r="R2030" i="9"/>
  <c r="R2031" i="9" s="1"/>
  <c r="R2032" i="9" s="1"/>
  <c r="O2030" i="9"/>
  <c r="O2031" i="9" s="1"/>
  <c r="O2032" i="9" s="1"/>
  <c r="X2030" i="9"/>
  <c r="X2031" i="9" s="1"/>
  <c r="X2032" i="9" s="1"/>
  <c r="K2030" i="9"/>
  <c r="K2031" i="9" s="1"/>
  <c r="K2032" i="9" s="1"/>
  <c r="J2030" i="9"/>
  <c r="J2031" i="9" s="1"/>
  <c r="J2032" i="9" s="1"/>
  <c r="P2030" i="9"/>
  <c r="P2031" i="9" s="1"/>
  <c r="P2032" i="9" s="1"/>
  <c r="W2030" i="9"/>
  <c r="W2031" i="9" s="1"/>
  <c r="W2032" i="9" s="1"/>
  <c r="S2030" i="9"/>
  <c r="S2031" i="9" s="1"/>
  <c r="S2032" i="9" s="1"/>
  <c r="U1322" i="9"/>
  <c r="U1323" i="9" s="1"/>
  <c r="U1324" i="9" s="1"/>
  <c r="R1322" i="9"/>
  <c r="R1323" i="9" s="1"/>
  <c r="R1324" i="9" s="1"/>
  <c r="K1322" i="9"/>
  <c r="K1323" i="9" s="1"/>
  <c r="K1324" i="9" s="1"/>
  <c r="V1322" i="9"/>
  <c r="V1323" i="9" s="1"/>
  <c r="V1324" i="9" s="1"/>
  <c r="O1322" i="9"/>
  <c r="O1323" i="9" s="1"/>
  <c r="O1324" i="9" s="1"/>
  <c r="Z1322" i="9"/>
  <c r="Z1323" i="9" s="1"/>
  <c r="Z1324" i="9" s="1"/>
  <c r="W1322" i="9"/>
  <c r="W1323" i="9" s="1"/>
  <c r="W1324" i="9" s="1"/>
  <c r="AB1322" i="9"/>
  <c r="AB1323" i="9" s="1"/>
  <c r="AB1324" i="9" s="1"/>
  <c r="T1322" i="9"/>
  <c r="T1323" i="9" s="1"/>
  <c r="T1324" i="9" s="1"/>
  <c r="J1322" i="9"/>
  <c r="J1323" i="9" s="1"/>
  <c r="J1324" i="9" s="1"/>
  <c r="R173" i="9"/>
  <c r="R174" i="9" s="1"/>
  <c r="R175" i="9" s="1"/>
  <c r="O173" i="9"/>
  <c r="O174" i="9" s="1"/>
  <c r="O175" i="9" s="1"/>
  <c r="P173" i="9"/>
  <c r="P174" i="9" s="1"/>
  <c r="P175" i="9" s="1"/>
  <c r="X173" i="9"/>
  <c r="X174" i="9" s="1"/>
  <c r="X175" i="9" s="1"/>
  <c r="Q173" i="9"/>
  <c r="Q174" i="9" s="1"/>
  <c r="Q175" i="9" s="1"/>
  <c r="AA173" i="9"/>
  <c r="AA174" i="9" s="1"/>
  <c r="AA175" i="9" s="1"/>
  <c r="K173" i="9"/>
  <c r="K174" i="9" s="1"/>
  <c r="K175" i="9" s="1"/>
  <c r="K129" i="9"/>
  <c r="K130" i="9" s="1"/>
  <c r="K131" i="9" s="1"/>
  <c r="P129" i="9"/>
  <c r="P130" i="9" s="1"/>
  <c r="P131" i="9" s="1"/>
  <c r="Y129" i="9"/>
  <c r="Y130" i="9" s="1"/>
  <c r="Y131" i="9" s="1"/>
  <c r="R129" i="9"/>
  <c r="R130" i="9" s="1"/>
  <c r="R131" i="9" s="1"/>
  <c r="O129" i="9"/>
  <c r="O130" i="9" s="1"/>
  <c r="O131" i="9" s="1"/>
  <c r="V129" i="9"/>
  <c r="V130" i="9" s="1"/>
  <c r="V131" i="9" s="1"/>
  <c r="X129" i="9"/>
  <c r="X130" i="9" s="1"/>
  <c r="X131" i="9" s="1"/>
  <c r="W129" i="9"/>
  <c r="W130" i="9" s="1"/>
  <c r="W131" i="9" s="1"/>
  <c r="N129" i="9"/>
  <c r="N130" i="9" s="1"/>
  <c r="N131" i="9" s="1"/>
  <c r="J129" i="9"/>
  <c r="J130" i="9" s="1"/>
  <c r="J131" i="9" s="1"/>
  <c r="L129" i="9"/>
  <c r="L130" i="9" s="1"/>
  <c r="L131" i="9" s="1"/>
  <c r="AB129" i="9"/>
  <c r="AB130" i="9" s="1"/>
  <c r="AB131" i="9" s="1"/>
  <c r="T129" i="9"/>
  <c r="T130" i="9" s="1"/>
  <c r="T131" i="9" s="1"/>
  <c r="AA129" i="9"/>
  <c r="AA130" i="9" s="1"/>
  <c r="AA131" i="9" s="1"/>
  <c r="M129" i="9"/>
  <c r="M130" i="9" s="1"/>
  <c r="M131" i="9" s="1"/>
  <c r="Z129" i="9"/>
  <c r="Z130" i="9" s="1"/>
  <c r="Z131" i="9" s="1"/>
  <c r="S129" i="9"/>
  <c r="S130" i="9" s="1"/>
  <c r="S131" i="9" s="1"/>
  <c r="U129" i="9"/>
  <c r="U130" i="9" s="1"/>
  <c r="U131" i="9" s="1"/>
  <c r="Q129" i="9"/>
  <c r="Q130" i="9" s="1"/>
  <c r="Q131" i="9" s="1"/>
  <c r="AC129" i="9"/>
  <c r="AC130" i="9" s="1"/>
  <c r="AC131" i="9" s="1"/>
  <c r="Z350" i="9"/>
  <c r="Z351" i="9" s="1"/>
  <c r="Z352" i="9" s="1"/>
  <c r="S350" i="9"/>
  <c r="S351" i="9" s="1"/>
  <c r="S352" i="9" s="1"/>
  <c r="T350" i="9"/>
  <c r="T351" i="9" s="1"/>
  <c r="T352" i="9" s="1"/>
  <c r="L350" i="9"/>
  <c r="L351" i="9" s="1"/>
  <c r="L352" i="9" s="1"/>
  <c r="K350" i="9"/>
  <c r="K351" i="9" s="1"/>
  <c r="K352" i="9" s="1"/>
  <c r="J350" i="9"/>
  <c r="J351" i="9" s="1"/>
  <c r="J352" i="9" s="1"/>
  <c r="U350" i="9"/>
  <c r="U351" i="9" s="1"/>
  <c r="U352" i="9" s="1"/>
  <c r="Q350" i="9"/>
  <c r="Q351" i="9" s="1"/>
  <c r="Q352" i="9" s="1"/>
  <c r="Y350" i="9"/>
  <c r="Y351" i="9" s="1"/>
  <c r="Y352" i="9" s="1"/>
  <c r="O350" i="9"/>
  <c r="O351" i="9" s="1"/>
  <c r="O352" i="9" s="1"/>
  <c r="AB350" i="9"/>
  <c r="AB351" i="9" s="1"/>
  <c r="AB352" i="9" s="1"/>
  <c r="W350" i="9"/>
  <c r="W351" i="9" s="1"/>
  <c r="W352" i="9" s="1"/>
  <c r="R350" i="9"/>
  <c r="R351" i="9" s="1"/>
  <c r="R352" i="9" s="1"/>
  <c r="P350" i="9"/>
  <c r="P351" i="9" s="1"/>
  <c r="P352" i="9" s="1"/>
  <c r="M350" i="9"/>
  <c r="M351" i="9" s="1"/>
  <c r="M352" i="9" s="1"/>
  <c r="AA350" i="9"/>
  <c r="AA351" i="9" s="1"/>
  <c r="AA352" i="9" s="1"/>
  <c r="V350" i="9"/>
  <c r="V351" i="9" s="1"/>
  <c r="V352" i="9" s="1"/>
  <c r="N350" i="9"/>
  <c r="N351" i="9" s="1"/>
  <c r="N352" i="9" s="1"/>
  <c r="X350" i="9"/>
  <c r="X351" i="9" s="1"/>
  <c r="X352" i="9" s="1"/>
  <c r="AC350" i="9"/>
  <c r="AC351" i="9" s="1"/>
  <c r="AC352" i="9" s="1"/>
  <c r="K1224" i="9"/>
  <c r="K1225" i="9" s="1"/>
  <c r="K1226" i="9" s="1"/>
  <c r="S1224" i="9"/>
  <c r="S1225" i="9" s="1"/>
  <c r="S1226" i="9" s="1"/>
  <c r="Y1224" i="9"/>
  <c r="Y1225" i="9" s="1"/>
  <c r="Y1226" i="9" s="1"/>
  <c r="AB1224" i="9"/>
  <c r="AB1225" i="9" s="1"/>
  <c r="AB1226" i="9" s="1"/>
  <c r="L1224" i="9"/>
  <c r="L1225" i="9" s="1"/>
  <c r="L1226" i="9" s="1"/>
  <c r="Q1224" i="9"/>
  <c r="Q1225" i="9" s="1"/>
  <c r="Q1226" i="9" s="1"/>
  <c r="P1224" i="9"/>
  <c r="P1225" i="9" s="1"/>
  <c r="P1226" i="9" s="1"/>
  <c r="M1224" i="9"/>
  <c r="M1225" i="9" s="1"/>
  <c r="M1226" i="9" s="1"/>
  <c r="W1224" i="9"/>
  <c r="W1225" i="9" s="1"/>
  <c r="W1226" i="9" s="1"/>
  <c r="Z1224" i="9"/>
  <c r="Z1225" i="9" s="1"/>
  <c r="Z1226" i="9" s="1"/>
  <c r="V1224" i="9"/>
  <c r="V1225" i="9" s="1"/>
  <c r="V1226" i="9" s="1"/>
  <c r="O1224" i="9"/>
  <c r="O1225" i="9" s="1"/>
  <c r="O1226" i="9" s="1"/>
  <c r="R1224" i="9"/>
  <c r="R1225" i="9" s="1"/>
  <c r="R1226" i="9" s="1"/>
  <c r="N1224" i="9"/>
  <c r="N1225" i="9" s="1"/>
  <c r="N1226" i="9" s="1"/>
  <c r="J1224" i="9"/>
  <c r="J1225" i="9" s="1"/>
  <c r="J1226" i="9" s="1"/>
  <c r="AC1224" i="9"/>
  <c r="AC1225" i="9" s="1"/>
  <c r="AC1226" i="9" s="1"/>
  <c r="T1224" i="9"/>
  <c r="T1225" i="9" s="1"/>
  <c r="T1226" i="9" s="1"/>
  <c r="AA1224" i="9"/>
  <c r="AA1225" i="9" s="1"/>
  <c r="AA1226" i="9" s="1"/>
  <c r="U1224" i="9"/>
  <c r="U1225" i="9" s="1"/>
  <c r="U1226" i="9" s="1"/>
  <c r="X1224" i="9"/>
  <c r="X1225" i="9" s="1"/>
  <c r="X1226" i="9" s="1"/>
  <c r="K1466" i="9"/>
  <c r="K1467" i="9" s="1"/>
  <c r="K1468" i="9" s="1"/>
  <c r="N1466" i="9"/>
  <c r="N1467" i="9" s="1"/>
  <c r="N1468" i="9" s="1"/>
  <c r="Y1466" i="9"/>
  <c r="Y1467" i="9" s="1"/>
  <c r="Y1468" i="9" s="1"/>
  <c r="R1466" i="9"/>
  <c r="R1467" i="9" s="1"/>
  <c r="R1468" i="9" s="1"/>
  <c r="W1466" i="9"/>
  <c r="W1467" i="9" s="1"/>
  <c r="W1468" i="9" s="1"/>
  <c r="AB1466" i="9"/>
  <c r="AB1467" i="9" s="1"/>
  <c r="AB1468" i="9" s="1"/>
  <c r="Q1466" i="9"/>
  <c r="Q1467" i="9" s="1"/>
  <c r="Q1468" i="9" s="1"/>
  <c r="T1466" i="9"/>
  <c r="T1467" i="9" s="1"/>
  <c r="T1468" i="9" s="1"/>
  <c r="AC1466" i="9"/>
  <c r="AC1467" i="9" s="1"/>
  <c r="AC1468" i="9" s="1"/>
  <c r="AA1466" i="9"/>
  <c r="AA1467" i="9" s="1"/>
  <c r="AA1468" i="9" s="1"/>
  <c r="O1466" i="9"/>
  <c r="O1467" i="9" s="1"/>
  <c r="O1468" i="9" s="1"/>
  <c r="S1466" i="9"/>
  <c r="S1467" i="9" s="1"/>
  <c r="S1468" i="9" s="1"/>
  <c r="P1466" i="9"/>
  <c r="P1467" i="9" s="1"/>
  <c r="P1468" i="9" s="1"/>
  <c r="J1466" i="9"/>
  <c r="J1467" i="9" s="1"/>
  <c r="J1468" i="9" s="1"/>
  <c r="L1466" i="9"/>
  <c r="L1467" i="9" s="1"/>
  <c r="L1468" i="9" s="1"/>
  <c r="V1466" i="9"/>
  <c r="V1467" i="9" s="1"/>
  <c r="V1468" i="9" s="1"/>
  <c r="Z1466" i="9"/>
  <c r="Z1467" i="9" s="1"/>
  <c r="Z1468" i="9" s="1"/>
  <c r="M1466" i="9"/>
  <c r="M1467" i="9" s="1"/>
  <c r="M1468" i="9" s="1"/>
  <c r="U1466" i="9"/>
  <c r="U1467" i="9" s="1"/>
  <c r="U1468" i="9" s="1"/>
  <c r="W2067" i="9"/>
  <c r="W2068" i="9" s="1"/>
  <c r="W2069" i="9" s="1"/>
  <c r="AA2067" i="9"/>
  <c r="AA2068" i="9" s="1"/>
  <c r="AA2069" i="9" s="1"/>
  <c r="L2067" i="9"/>
  <c r="L2068" i="9" s="1"/>
  <c r="L2069" i="9" s="1"/>
  <c r="P2067" i="9"/>
  <c r="P2068" i="9" s="1"/>
  <c r="P2069" i="9" s="1"/>
  <c r="R2067" i="9"/>
  <c r="R2068" i="9" s="1"/>
  <c r="R2069" i="9" s="1"/>
  <c r="N2067" i="9"/>
  <c r="N2068" i="9" s="1"/>
  <c r="N2069" i="9" s="1"/>
  <c r="O2067" i="9"/>
  <c r="O2068" i="9" s="1"/>
  <c r="O2069" i="9" s="1"/>
  <c r="Y2067" i="9"/>
  <c r="Y2068" i="9" s="1"/>
  <c r="Y2069" i="9" s="1"/>
  <c r="S2067" i="9"/>
  <c r="S2068" i="9" s="1"/>
  <c r="S2069" i="9" s="1"/>
  <c r="V2067" i="9"/>
  <c r="V2068" i="9" s="1"/>
  <c r="V2069" i="9" s="1"/>
  <c r="M2067" i="9"/>
  <c r="M2068" i="9" s="1"/>
  <c r="M2069" i="9" s="1"/>
  <c r="Z2067" i="9"/>
  <c r="Z2068" i="9" s="1"/>
  <c r="Z2069" i="9" s="1"/>
  <c r="AC2067" i="9"/>
  <c r="AC2068" i="9" s="1"/>
  <c r="AC2069" i="9" s="1"/>
  <c r="I2067" i="9"/>
  <c r="I2068" i="9" s="1"/>
  <c r="I2069" i="9" s="1"/>
  <c r="T2067" i="9"/>
  <c r="T2068" i="9" s="1"/>
  <c r="T2069" i="9" s="1"/>
  <c r="Q2067" i="9"/>
  <c r="Q2068" i="9" s="1"/>
  <c r="Q2069" i="9" s="1"/>
  <c r="K2067" i="9"/>
  <c r="K2068" i="9" s="1"/>
  <c r="K2069" i="9" s="1"/>
  <c r="U2067" i="9"/>
  <c r="U2068" i="9" s="1"/>
  <c r="U2069" i="9" s="1"/>
  <c r="J2067" i="9"/>
  <c r="J2068" i="9" s="1"/>
  <c r="J2069" i="9" s="1"/>
  <c r="AB2067" i="9"/>
  <c r="AB2068" i="9" s="1"/>
  <c r="AB2069" i="9" s="1"/>
  <c r="X2067" i="9"/>
  <c r="X2068" i="9" s="1"/>
  <c r="X2069" i="9" s="1"/>
  <c r="Y1660" i="9"/>
  <c r="Y1661" i="9" s="1"/>
  <c r="AA2030" i="9"/>
  <c r="AA2031" i="9" s="1"/>
  <c r="AA2032" i="9" s="1"/>
  <c r="J693" i="9"/>
  <c r="J694" i="9" s="1"/>
  <c r="J695" i="9" s="1"/>
  <c r="AA693" i="9"/>
  <c r="AA694" i="9" s="1"/>
  <c r="AA695" i="9" s="1"/>
  <c r="Z693" i="9"/>
  <c r="Z694" i="9" s="1"/>
  <c r="Z695" i="9" s="1"/>
  <c r="V693" i="9"/>
  <c r="V694" i="9" s="1"/>
  <c r="V695" i="9" s="1"/>
  <c r="P693" i="9"/>
  <c r="P694" i="9" s="1"/>
  <c r="P695" i="9" s="1"/>
  <c r="T693" i="9"/>
  <c r="T694" i="9" s="1"/>
  <c r="T695" i="9" s="1"/>
  <c r="K693" i="9"/>
  <c r="K694" i="9" s="1"/>
  <c r="K695" i="9" s="1"/>
  <c r="M693" i="9"/>
  <c r="M694" i="9" s="1"/>
  <c r="M695" i="9" s="1"/>
  <c r="P644" i="9"/>
  <c r="P645" i="9" s="1"/>
  <c r="P646" i="9" s="1"/>
  <c r="S644" i="9"/>
  <c r="S645" i="9" s="1"/>
  <c r="S646" i="9" s="1"/>
  <c r="Y644" i="9"/>
  <c r="Y645" i="9" s="1"/>
  <c r="Y646" i="9" s="1"/>
  <c r="AB644" i="9"/>
  <c r="AB645" i="9" s="1"/>
  <c r="AB646" i="9" s="1"/>
  <c r="V644" i="9"/>
  <c r="V645" i="9" s="1"/>
  <c r="V646" i="9" s="1"/>
  <c r="M644" i="9"/>
  <c r="M645" i="9" s="1"/>
  <c r="M646" i="9" s="1"/>
  <c r="L644" i="9"/>
  <c r="L645" i="9" s="1"/>
  <c r="L646" i="9" s="1"/>
  <c r="N644" i="9"/>
  <c r="N645" i="9" s="1"/>
  <c r="N646" i="9" s="1"/>
  <c r="U644" i="9"/>
  <c r="U645" i="9" s="1"/>
  <c r="U646" i="9" s="1"/>
  <c r="K644" i="9"/>
  <c r="K645" i="9" s="1"/>
  <c r="K646" i="9" s="1"/>
  <c r="J644" i="9"/>
  <c r="J645" i="9" s="1"/>
  <c r="J646" i="9" s="1"/>
  <c r="AC644" i="9"/>
  <c r="AC645" i="9" s="1"/>
  <c r="AC646" i="9" s="1"/>
  <c r="Z644" i="9"/>
  <c r="Z645" i="9" s="1"/>
  <c r="Z646" i="9" s="1"/>
  <c r="W644" i="9"/>
  <c r="W645" i="9" s="1"/>
  <c r="W646" i="9" s="1"/>
  <c r="AA644" i="9"/>
  <c r="AA645" i="9" s="1"/>
  <c r="AA646" i="9" s="1"/>
  <c r="Q644" i="9"/>
  <c r="Q645" i="9" s="1"/>
  <c r="Q646" i="9" s="1"/>
  <c r="X644" i="9"/>
  <c r="X645" i="9" s="1"/>
  <c r="X646" i="9" s="1"/>
  <c r="T644" i="9"/>
  <c r="T645" i="9" s="1"/>
  <c r="T646" i="9" s="1"/>
  <c r="R644" i="9"/>
  <c r="R645" i="9" s="1"/>
  <c r="R646" i="9" s="1"/>
  <c r="O644" i="9"/>
  <c r="O645" i="9" s="1"/>
  <c r="O646" i="9" s="1"/>
  <c r="Z742" i="9"/>
  <c r="Z743" i="9" s="1"/>
  <c r="Z744" i="9" s="1"/>
  <c r="V742" i="9"/>
  <c r="V743" i="9" s="1"/>
  <c r="V744" i="9" s="1"/>
  <c r="S742" i="9"/>
  <c r="S743" i="9" s="1"/>
  <c r="S744" i="9" s="1"/>
  <c r="T742" i="9"/>
  <c r="T743" i="9" s="1"/>
  <c r="T744" i="9" s="1"/>
  <c r="W742" i="9"/>
  <c r="W743" i="9" s="1"/>
  <c r="W744" i="9" s="1"/>
  <c r="P742" i="9"/>
  <c r="P743" i="9" s="1"/>
  <c r="P744" i="9" s="1"/>
  <c r="Y742" i="9"/>
  <c r="Y743" i="9" s="1"/>
  <c r="Y744" i="9" s="1"/>
  <c r="L742" i="9"/>
  <c r="L743" i="9" s="1"/>
  <c r="L744" i="9" s="1"/>
  <c r="AB742" i="9"/>
  <c r="AB743" i="9" s="1"/>
  <c r="AB744" i="9" s="1"/>
  <c r="Q742" i="9"/>
  <c r="Q743" i="9" s="1"/>
  <c r="Q744" i="9" s="1"/>
  <c r="M742" i="9"/>
  <c r="M743" i="9" s="1"/>
  <c r="M744" i="9" s="1"/>
  <c r="O742" i="9"/>
  <c r="O743" i="9" s="1"/>
  <c r="O744" i="9" s="1"/>
  <c r="K742" i="9"/>
  <c r="K743" i="9" s="1"/>
  <c r="K744" i="9" s="1"/>
  <c r="R742" i="9"/>
  <c r="R743" i="9" s="1"/>
  <c r="R744" i="9" s="1"/>
  <c r="X742" i="9"/>
  <c r="X743" i="9" s="1"/>
  <c r="X744" i="9" s="1"/>
  <c r="J742" i="9"/>
  <c r="J743" i="9" s="1"/>
  <c r="J744" i="9" s="1"/>
  <c r="N742" i="9"/>
  <c r="N743" i="9" s="1"/>
  <c r="N744" i="9" s="1"/>
  <c r="AA742" i="9"/>
  <c r="AA743" i="9" s="1"/>
  <c r="AA744" i="9" s="1"/>
  <c r="AC742" i="9"/>
  <c r="AC743" i="9" s="1"/>
  <c r="AC744" i="9" s="1"/>
  <c r="U742" i="9"/>
  <c r="U743" i="9" s="1"/>
  <c r="U744" i="9" s="1"/>
  <c r="S1515" i="9"/>
  <c r="S1516" i="9" s="1"/>
  <c r="S1517" i="9" s="1"/>
  <c r="O1515" i="9"/>
  <c r="O1516" i="9" s="1"/>
  <c r="O1517" i="9" s="1"/>
  <c r="Y1515" i="9"/>
  <c r="Y1516" i="9" s="1"/>
  <c r="Y1517" i="9" s="1"/>
  <c r="J1515" i="9"/>
  <c r="J1516" i="9" s="1"/>
  <c r="J1517" i="9" s="1"/>
  <c r="AC1515" i="9"/>
  <c r="AC1516" i="9" s="1"/>
  <c r="AC1517" i="9" s="1"/>
  <c r="AA1515" i="9"/>
  <c r="AA1516" i="9" s="1"/>
  <c r="AA1517" i="9" s="1"/>
  <c r="W1515" i="9"/>
  <c r="W1516" i="9" s="1"/>
  <c r="W1517" i="9" s="1"/>
  <c r="P1515" i="9"/>
  <c r="P1516" i="9" s="1"/>
  <c r="P1517" i="9" s="1"/>
  <c r="X1515" i="9"/>
  <c r="X1516" i="9" s="1"/>
  <c r="X1517" i="9" s="1"/>
  <c r="V1515" i="9"/>
  <c r="V1516" i="9" s="1"/>
  <c r="V1517" i="9" s="1"/>
  <c r="R1515" i="9"/>
  <c r="R1516" i="9" s="1"/>
  <c r="R1517" i="9" s="1"/>
  <c r="T1515" i="9"/>
  <c r="T1516" i="9" s="1"/>
  <c r="T1517" i="9" s="1"/>
  <c r="U1515" i="9"/>
  <c r="U1516" i="9" s="1"/>
  <c r="U1517" i="9" s="1"/>
  <c r="N1515" i="9"/>
  <c r="N1516" i="9" s="1"/>
  <c r="N1517" i="9" s="1"/>
  <c r="Z1515" i="9"/>
  <c r="Z1516" i="9" s="1"/>
  <c r="Z1517" i="9" s="1"/>
  <c r="M1515" i="9"/>
  <c r="M1516" i="9" s="1"/>
  <c r="M1517" i="9" s="1"/>
  <c r="L1515" i="9"/>
  <c r="L1516" i="9" s="1"/>
  <c r="L1517" i="9" s="1"/>
  <c r="K1515" i="9"/>
  <c r="K1516" i="9" s="1"/>
  <c r="K1517" i="9" s="1"/>
  <c r="Q1515" i="9"/>
  <c r="Q1516" i="9" s="1"/>
  <c r="Q1517" i="9" s="1"/>
  <c r="S1562" i="9"/>
  <c r="S1563" i="9" s="1"/>
  <c r="S1564" i="9" s="1"/>
  <c r="Q1562" i="9"/>
  <c r="Q1563" i="9" s="1"/>
  <c r="Q1564" i="9" s="1"/>
  <c r="V1562" i="9"/>
  <c r="V1563" i="9" s="1"/>
  <c r="V1564" i="9" s="1"/>
  <c r="K1562" i="9"/>
  <c r="K1563" i="9" s="1"/>
  <c r="K1564" i="9" s="1"/>
  <c r="R1562" i="9"/>
  <c r="R1563" i="9" s="1"/>
  <c r="R1564" i="9" s="1"/>
  <c r="L1562" i="9"/>
  <c r="L1563" i="9" s="1"/>
  <c r="L1564" i="9" s="1"/>
  <c r="O1562" i="9"/>
  <c r="O1563" i="9" s="1"/>
  <c r="O1564" i="9" s="1"/>
  <c r="Z1562" i="9"/>
  <c r="Z1563" i="9" s="1"/>
  <c r="Z1564" i="9" s="1"/>
  <c r="W1562" i="9"/>
  <c r="W1563" i="9" s="1"/>
  <c r="W1564" i="9" s="1"/>
  <c r="AC1562" i="9"/>
  <c r="AC1563" i="9" s="1"/>
  <c r="AC1564" i="9" s="1"/>
  <c r="N1562" i="9"/>
  <c r="N1563" i="9" s="1"/>
  <c r="N1564" i="9" s="1"/>
  <c r="U1562" i="9"/>
  <c r="U1563" i="9" s="1"/>
  <c r="U1564" i="9" s="1"/>
  <c r="T1562" i="9"/>
  <c r="T1563" i="9" s="1"/>
  <c r="T1564" i="9" s="1"/>
  <c r="J1562" i="9"/>
  <c r="J1563" i="9" s="1"/>
  <c r="J1564" i="9" s="1"/>
  <c r="M1562" i="9"/>
  <c r="M1563" i="9" s="1"/>
  <c r="M1564" i="9" s="1"/>
  <c r="Y1562" i="9"/>
  <c r="Y1563" i="9" s="1"/>
  <c r="Y1564" i="9" s="1"/>
  <c r="AB1562" i="9"/>
  <c r="AB1563" i="9" s="1"/>
  <c r="AB1564" i="9" s="1"/>
  <c r="P1562" i="9"/>
  <c r="P1563" i="9" s="1"/>
  <c r="P1564" i="9" s="1"/>
  <c r="AA1562" i="9"/>
  <c r="AA1563" i="9" s="1"/>
  <c r="AA1564" i="9" s="1"/>
  <c r="X1562" i="9"/>
  <c r="X1563" i="9" s="1"/>
  <c r="X1564" i="9" s="1"/>
  <c r="Y547" i="9"/>
  <c r="Y548" i="9" s="1"/>
  <c r="Y549" i="9" s="1"/>
  <c r="R547" i="9"/>
  <c r="R548" i="9" s="1"/>
  <c r="R549" i="9" s="1"/>
  <c r="N1416" i="9"/>
  <c r="N1417" i="9" s="1"/>
  <c r="N1418" i="9" s="1"/>
  <c r="O1416" i="9"/>
  <c r="O1417" i="9" s="1"/>
  <c r="O1418" i="9" s="1"/>
  <c r="W1416" i="9"/>
  <c r="W1417" i="9" s="1"/>
  <c r="W1418" i="9" s="1"/>
  <c r="Y1416" i="9"/>
  <c r="Y1417" i="9" s="1"/>
  <c r="Y1418" i="9" s="1"/>
  <c r="U1416" i="9"/>
  <c r="U1417" i="9" s="1"/>
  <c r="U1418" i="9" s="1"/>
  <c r="P1416" i="9"/>
  <c r="P1417" i="9" s="1"/>
  <c r="P1418" i="9" s="1"/>
  <c r="V1416" i="9"/>
  <c r="V1417" i="9" s="1"/>
  <c r="V1418" i="9" s="1"/>
  <c r="K1416" i="9"/>
  <c r="K1417" i="9" s="1"/>
  <c r="K1418" i="9" s="1"/>
  <c r="AB1416" i="9"/>
  <c r="AB1417" i="9" s="1"/>
  <c r="AB1418" i="9" s="1"/>
  <c r="Z1416" i="9"/>
  <c r="Z1417" i="9" s="1"/>
  <c r="Z1418" i="9" s="1"/>
  <c r="S1416" i="9"/>
  <c r="S1417" i="9" s="1"/>
  <c r="S1418" i="9" s="1"/>
  <c r="L1416" i="9"/>
  <c r="L1417" i="9" s="1"/>
  <c r="L1418" i="9" s="1"/>
  <c r="AA1416" i="9"/>
  <c r="AA1417" i="9" s="1"/>
  <c r="AA1418" i="9" s="1"/>
  <c r="T1416" i="9"/>
  <c r="T1417" i="9" s="1"/>
  <c r="T1418" i="9" s="1"/>
  <c r="M1416" i="9"/>
  <c r="M1417" i="9" s="1"/>
  <c r="M1418" i="9" s="1"/>
  <c r="Q1416" i="9"/>
  <c r="Q1417" i="9" s="1"/>
  <c r="Q1418" i="9" s="1"/>
  <c r="AC1416" i="9"/>
  <c r="AC1417" i="9" s="1"/>
  <c r="AC1418" i="9" s="1"/>
  <c r="J1416" i="9"/>
  <c r="J1417" i="9" s="1"/>
  <c r="J1418" i="9" s="1"/>
  <c r="X1416" i="9"/>
  <c r="X1417" i="9" s="1"/>
  <c r="X1418" i="9" s="1"/>
  <c r="R1416" i="9"/>
  <c r="R1417" i="9" s="1"/>
  <c r="R1418" i="9" s="1"/>
  <c r="N42" i="9"/>
  <c r="N43" i="9" s="1"/>
  <c r="N44" i="9" s="1"/>
  <c r="P42" i="9"/>
  <c r="P43" i="9" s="1"/>
  <c r="P44" i="9" s="1"/>
  <c r="AB42" i="9"/>
  <c r="AB43" i="9" s="1"/>
  <c r="AB44" i="9" s="1"/>
  <c r="J42" i="9"/>
  <c r="J43" i="9" s="1"/>
  <c r="J44" i="9" s="1"/>
  <c r="T42" i="9"/>
  <c r="T43" i="9" s="1"/>
  <c r="T44" i="9" s="1"/>
  <c r="L42" i="9"/>
  <c r="L43" i="9" s="1"/>
  <c r="L44" i="9" s="1"/>
  <c r="X42" i="9"/>
  <c r="X43" i="9" s="1"/>
  <c r="X44" i="9" s="1"/>
  <c r="M42" i="9"/>
  <c r="M43" i="9" s="1"/>
  <c r="M44" i="9" s="1"/>
  <c r="AC42" i="9"/>
  <c r="AC43" i="9" s="1"/>
  <c r="AC44" i="9" s="1"/>
  <c r="Q42" i="9"/>
  <c r="Q43" i="9" s="1"/>
  <c r="Q44" i="9" s="1"/>
  <c r="Z42" i="9"/>
  <c r="Z43" i="9" s="1"/>
  <c r="Z44" i="9" s="1"/>
  <c r="Y42" i="9"/>
  <c r="Y43" i="9" s="1"/>
  <c r="Y44" i="9" s="1"/>
  <c r="R42" i="9"/>
  <c r="R43" i="9" s="1"/>
  <c r="R44" i="9" s="1"/>
  <c r="V42" i="9"/>
  <c r="V43" i="9" s="1"/>
  <c r="V44" i="9" s="1"/>
  <c r="S42" i="9"/>
  <c r="S43" i="9" s="1"/>
  <c r="S44" i="9" s="1"/>
  <c r="W42" i="9"/>
  <c r="W43" i="9" s="1"/>
  <c r="W44" i="9" s="1"/>
  <c r="O42" i="9"/>
  <c r="O43" i="9" s="1"/>
  <c r="O44" i="9" s="1"/>
  <c r="U42" i="9"/>
  <c r="U43" i="9" s="1"/>
  <c r="U44" i="9" s="1"/>
  <c r="AA42" i="9"/>
  <c r="AA43" i="9" s="1"/>
  <c r="AA44" i="9" s="1"/>
  <c r="K42" i="9"/>
  <c r="K43" i="9" s="1"/>
  <c r="K44" i="9" s="1"/>
  <c r="Q1123" i="9"/>
  <c r="Q1124" i="9" s="1"/>
  <c r="Q1125" i="9" s="1"/>
  <c r="K1123" i="9"/>
  <c r="K1124" i="9" s="1"/>
  <c r="K1125" i="9" s="1"/>
  <c r="Y1123" i="9"/>
  <c r="Y1124" i="9" s="1"/>
  <c r="Y1125" i="9" s="1"/>
  <c r="J1123" i="9"/>
  <c r="J1124" i="9" s="1"/>
  <c r="J1125" i="9" s="1"/>
  <c r="X1123" i="9"/>
  <c r="X1124" i="9" s="1"/>
  <c r="X1125" i="9" s="1"/>
  <c r="Z1123" i="9"/>
  <c r="Z1124" i="9" s="1"/>
  <c r="Z1125" i="9" s="1"/>
  <c r="AA1123" i="9"/>
  <c r="AA1124" i="9" s="1"/>
  <c r="AA1125" i="9" s="1"/>
  <c r="N1123" i="9"/>
  <c r="N1124" i="9" s="1"/>
  <c r="N1125" i="9" s="1"/>
  <c r="S931" i="9"/>
  <c r="S932" i="9" s="1"/>
  <c r="S933" i="9" s="1"/>
  <c r="P931" i="9"/>
  <c r="P932" i="9" s="1"/>
  <c r="P933" i="9" s="1"/>
  <c r="L931" i="9"/>
  <c r="L932" i="9" s="1"/>
  <c r="L933" i="9" s="1"/>
  <c r="K931" i="9"/>
  <c r="K932" i="9" s="1"/>
  <c r="K933" i="9" s="1"/>
  <c r="AA931" i="9"/>
  <c r="AA932" i="9" s="1"/>
  <c r="AA933" i="9" s="1"/>
  <c r="J931" i="9"/>
  <c r="J932" i="9" s="1"/>
  <c r="J933" i="9" s="1"/>
  <c r="AB931" i="9"/>
  <c r="AB932" i="9" s="1"/>
  <c r="AB933" i="9" s="1"/>
  <c r="O931" i="9"/>
  <c r="O932" i="9" s="1"/>
  <c r="O933" i="9" s="1"/>
  <c r="AC931" i="9"/>
  <c r="AC932" i="9" s="1"/>
  <c r="AC933" i="9" s="1"/>
  <c r="Q931" i="9"/>
  <c r="Q932" i="9" s="1"/>
  <c r="Q933" i="9" s="1"/>
  <c r="W931" i="9"/>
  <c r="W932" i="9" s="1"/>
  <c r="W933" i="9" s="1"/>
  <c r="U931" i="9"/>
  <c r="U932" i="9" s="1"/>
  <c r="U933" i="9" s="1"/>
  <c r="Z931" i="9"/>
  <c r="Z932" i="9" s="1"/>
  <c r="Z933" i="9" s="1"/>
  <c r="R931" i="9"/>
  <c r="R932" i="9" s="1"/>
  <c r="R933" i="9" s="1"/>
  <c r="M931" i="9"/>
  <c r="M932" i="9" s="1"/>
  <c r="M933" i="9" s="1"/>
  <c r="N931" i="9"/>
  <c r="N932" i="9" s="1"/>
  <c r="N933" i="9" s="1"/>
  <c r="Y931" i="9"/>
  <c r="Y932" i="9" s="1"/>
  <c r="Y933" i="9" s="1"/>
  <c r="T931" i="9"/>
  <c r="T932" i="9" s="1"/>
  <c r="T933" i="9" s="1"/>
  <c r="X931" i="9"/>
  <c r="X932" i="9" s="1"/>
  <c r="X933" i="9" s="1"/>
  <c r="V931" i="9"/>
  <c r="V932" i="9" s="1"/>
  <c r="V933" i="9" s="1"/>
  <c r="L1705" i="9"/>
  <c r="L1706" i="9" s="1"/>
  <c r="L1707" i="9" s="1"/>
  <c r="AB1705" i="9"/>
  <c r="AB1706" i="9" s="1"/>
  <c r="AB1707" i="9" s="1"/>
  <c r="Y1705" i="9"/>
  <c r="Y1706" i="9" s="1"/>
  <c r="Y1707" i="9" s="1"/>
  <c r="K1705" i="9"/>
  <c r="K1706" i="9" s="1"/>
  <c r="K1707" i="9" s="1"/>
  <c r="Q1705" i="9"/>
  <c r="Q1706" i="9" s="1"/>
  <c r="Q1707" i="9" s="1"/>
  <c r="M1705" i="9"/>
  <c r="M1706" i="9" s="1"/>
  <c r="M1707" i="9" s="1"/>
  <c r="R1705" i="9"/>
  <c r="R1706" i="9" s="1"/>
  <c r="R1707" i="9" s="1"/>
  <c r="T1705" i="9"/>
  <c r="T1706" i="9" s="1"/>
  <c r="T1707" i="9" s="1"/>
  <c r="Z1705" i="9"/>
  <c r="Z1706" i="9" s="1"/>
  <c r="Z1707" i="9" s="1"/>
  <c r="AA1705" i="9"/>
  <c r="AA1706" i="9" s="1"/>
  <c r="AA1707" i="9" s="1"/>
  <c r="W1705" i="9"/>
  <c r="W1706" i="9" s="1"/>
  <c r="W1707" i="9" s="1"/>
  <c r="AC1705" i="9"/>
  <c r="AC1706" i="9" s="1"/>
  <c r="AC1707" i="9" s="1"/>
  <c r="U1705" i="9"/>
  <c r="U1706" i="9" s="1"/>
  <c r="U1707" i="9" s="1"/>
  <c r="X1705" i="9"/>
  <c r="X1706" i="9" s="1"/>
  <c r="X1707" i="9" s="1"/>
  <c r="S1705" i="9"/>
  <c r="S1706" i="9" s="1"/>
  <c r="S1707" i="9" s="1"/>
  <c r="P1705" i="9"/>
  <c r="P1706" i="9" s="1"/>
  <c r="P1707" i="9" s="1"/>
  <c r="O1705" i="9"/>
  <c r="O1706" i="9" s="1"/>
  <c r="O1707" i="9" s="1"/>
  <c r="J1705" i="9"/>
  <c r="J1706" i="9" s="1"/>
  <c r="J1707" i="9" s="1"/>
  <c r="N1705" i="9"/>
  <c r="N1706" i="9" s="1"/>
  <c r="N1707" i="9" s="1"/>
  <c r="V1705" i="9"/>
  <c r="V1706" i="9" s="1"/>
  <c r="V1707" i="9" s="1"/>
  <c r="T1984" i="9"/>
  <c r="T1985" i="9" s="1"/>
  <c r="T1986" i="9" s="1"/>
  <c r="W1984" i="9"/>
  <c r="W1985" i="9" s="1"/>
  <c r="W1986" i="9" s="1"/>
  <c r="X1888" i="9"/>
  <c r="X1889" i="9" s="1"/>
  <c r="X1890" i="9" s="1"/>
  <c r="U1888" i="9"/>
  <c r="U1889" i="9" s="1"/>
  <c r="U1890" i="9" s="1"/>
  <c r="AA1844" i="9"/>
  <c r="AA1845" i="9" s="1"/>
  <c r="Q1844" i="9"/>
  <c r="Q1845" i="9" s="1"/>
  <c r="AA1799" i="9"/>
  <c r="AA1800" i="9" s="1"/>
  <c r="V1799" i="9"/>
  <c r="V1800" i="9" s="1"/>
  <c r="AB1174" i="9"/>
  <c r="AB1175" i="9" s="1"/>
  <c r="AB1176" i="9" s="1"/>
  <c r="U1123" i="9"/>
  <c r="U1124" i="9" s="1"/>
  <c r="U1125" i="9" s="1"/>
  <c r="V1123" i="9"/>
  <c r="V1124" i="9" s="1"/>
  <c r="V1125" i="9" s="1"/>
  <c r="Z1075" i="9"/>
  <c r="Z1076" i="9" s="1"/>
  <c r="Z1077" i="9" s="1"/>
  <c r="T1028" i="9"/>
  <c r="T1029" i="9" s="1"/>
  <c r="W836" i="9"/>
  <c r="W837" i="9" s="1"/>
  <c r="W838" i="9" s="1"/>
  <c r="U787" i="9"/>
  <c r="U788" i="9" s="1"/>
  <c r="U789" i="9" s="1"/>
  <c r="X787" i="9"/>
  <c r="X788" i="9" s="1"/>
  <c r="X789" i="9" s="1"/>
  <c r="W787" i="9"/>
  <c r="W788" i="9" s="1"/>
  <c r="W789" i="9" s="1"/>
  <c r="N787" i="9"/>
  <c r="N788" i="9" s="1"/>
  <c r="N789" i="9" s="1"/>
  <c r="V980" i="9"/>
  <c r="V981" i="9" s="1"/>
  <c r="Q693" i="9"/>
  <c r="Q694" i="9" s="1"/>
  <c r="Q695" i="9" s="1"/>
  <c r="R693" i="9"/>
  <c r="R694" i="9" s="1"/>
  <c r="R695" i="9" s="1"/>
  <c r="M173" i="9"/>
  <c r="M174" i="9" s="1"/>
  <c r="M175" i="9" s="1"/>
  <c r="V173" i="9"/>
  <c r="V174" i="9" s="1"/>
  <c r="V175" i="9" s="1"/>
  <c r="AA1322" i="9"/>
  <c r="AA1323" i="9" s="1"/>
  <c r="AA1324" i="9" s="1"/>
  <c r="R395" i="9"/>
  <c r="R396" i="9" s="1"/>
  <c r="R397" i="9" s="1"/>
  <c r="U306" i="9"/>
  <c r="U307" i="9" s="1"/>
  <c r="U308" i="9" s="1"/>
  <c r="X306" i="9"/>
  <c r="X307" i="9" s="1"/>
  <c r="X308" i="9" s="1"/>
  <c r="AB2151" i="9"/>
  <c r="AB2152" i="9" s="1"/>
  <c r="AB2153" i="9" s="1"/>
</calcChain>
</file>

<file path=xl/comments1.xml><?xml version="1.0" encoding="utf-8"?>
<comments xmlns="http://schemas.openxmlformats.org/spreadsheetml/2006/main">
  <authors>
    <author>Nestor Daniel Leyton Vite</author>
  </authors>
  <commentList>
    <comment ref="F2" authorId="0" shapeId="0">
      <text>
        <r>
          <rPr>
            <b/>
            <sz val="9"/>
            <color indexed="81"/>
            <rFont val="Tahoma"/>
            <family val="2"/>
          </rPr>
          <t>Automóvil
Camioneta
Motocicleta
Furgoneta
Bus</t>
        </r>
      </text>
    </comment>
  </commentList>
</comments>
</file>

<file path=xl/sharedStrings.xml><?xml version="1.0" encoding="utf-8"?>
<sst xmlns="http://schemas.openxmlformats.org/spreadsheetml/2006/main" count="14006" uniqueCount="804">
  <si>
    <t>VALOR MANO DE OBRA</t>
  </si>
  <si>
    <t>IVA</t>
  </si>
  <si>
    <t>MODELO</t>
  </si>
  <si>
    <t>MO /REP</t>
  </si>
  <si>
    <t>NO. PARTE FINAL</t>
  </si>
  <si>
    <t>DESCRIPCIÓN</t>
  </si>
  <si>
    <t>CANTIDAD</t>
  </si>
  <si>
    <t>PVP</t>
  </si>
  <si>
    <t>CAT</t>
  </si>
  <si>
    <t>Periodicidad</t>
  </si>
  <si>
    <t>SPARK</t>
  </si>
  <si>
    <t>MO</t>
  </si>
  <si>
    <t>ALINEAR RUEDAS</t>
  </si>
  <si>
    <t>Cada 10.000</t>
  </si>
  <si>
    <t>Consultivo</t>
  </si>
  <si>
    <t>BALANCEAR Y ROTAR RUEDAS</t>
  </si>
  <si>
    <t>CAMBIAR  FILTRO COMBUSTIBLE</t>
  </si>
  <si>
    <t>Cada 10.000 empezando 15.000</t>
  </si>
  <si>
    <t>CAMBIAR  LIQUIDO FRENOS</t>
  </si>
  <si>
    <t>Cada 30.000</t>
  </si>
  <si>
    <t>Cada 30.000 empezando en 35.000</t>
  </si>
  <si>
    <t>Cada 20.000 empezando en 25.000</t>
  </si>
  <si>
    <t>CAMBIAR ACEITE CAJA MANUAL</t>
  </si>
  <si>
    <t>Cada 60.000</t>
  </si>
  <si>
    <t xml:space="preserve">CAMBIAR ACEITE Y FILTRO MOTOR </t>
  </si>
  <si>
    <t>Cada 5.000</t>
  </si>
  <si>
    <t>CAMBIAR BANDA DE ACCESORIOS</t>
  </si>
  <si>
    <t>Cada 65.000</t>
  </si>
  <si>
    <t>CAMBIAR BANDA DISTRIBUCION Y TEMPLADOR</t>
  </si>
  <si>
    <t xml:space="preserve">CAMBIAR BUJIAS DE ENCENDIDO </t>
  </si>
  <si>
    <t>Cada 15.000</t>
  </si>
  <si>
    <t>CAMBIAR FILTRO AIRE</t>
  </si>
  <si>
    <t>CAMBIAR LIQUIDO DIRECCIÓN HIDRAÚLICA</t>
  </si>
  <si>
    <t>No tiene Dirección Hidraulica</t>
  </si>
  <si>
    <t>REVISAR LÍQUIDO EMBRAGUE</t>
  </si>
  <si>
    <t>Cada 20.000</t>
  </si>
  <si>
    <t>Eliminada</t>
  </si>
  <si>
    <t>CAMBIAR REFRIGERANTE</t>
  </si>
  <si>
    <t>CAMBIAR TERMOSTATO</t>
  </si>
  <si>
    <t>CAMBIO FILTRO VENTILACIÓN</t>
  </si>
  <si>
    <t>LIMPIAR CUERPO ACELERACIÓN IAC / MAF (usar limpiador)</t>
  </si>
  <si>
    <t>Cada 30.000, empezando 25.000</t>
  </si>
  <si>
    <t>LIMPIAR INYECTORES CON ULTRASONIDO (inc. R/I)</t>
  </si>
  <si>
    <t>LIMPIAR Y LUBRICAR MECANISMOS PUERTAS Y VENTANAS</t>
  </si>
  <si>
    <t>Se incluye en revisión Multipunto</t>
  </si>
  <si>
    <t>LIMPIAR,  REVISAR Y REGULAR FRENOS</t>
  </si>
  <si>
    <t>LIMPIEZA SISTEMA DE INYECCIÓN (usar limpiador)</t>
  </si>
  <si>
    <t>Cada 20.000 excepto a los 55.000, empezando a los 15.000</t>
  </si>
  <si>
    <t>Cada 25.000</t>
  </si>
  <si>
    <t xml:space="preserve">REAJUSTAR SUSPENSIÓN </t>
  </si>
  <si>
    <t>Cada 10.000, empezando en 5.000</t>
  </si>
  <si>
    <t>REVISAR A/A POR CARGA Y POSIBLES FUGAS</t>
  </si>
  <si>
    <t>No tiene</t>
  </si>
  <si>
    <t>REP</t>
  </si>
  <si>
    <t>FILTRO ACEITE DE MOTOR</t>
  </si>
  <si>
    <t>ACEITE SAE 10W30</t>
  </si>
  <si>
    <t>Aceite Motor</t>
  </si>
  <si>
    <t>FILTRO DE COMBUSTIBLE</t>
  </si>
  <si>
    <t>FILTRO DE AIRE</t>
  </si>
  <si>
    <t>KIT BANDA DISTRIBUCION y TEMPLADOR</t>
  </si>
  <si>
    <t>TERMOSTATO</t>
  </si>
  <si>
    <t>REF DEALER REFRIG.</t>
  </si>
  <si>
    <t>Refrigerante</t>
  </si>
  <si>
    <t>BANDA ACCESORIOS</t>
  </si>
  <si>
    <t>BUJIA DE ENCENDIDO</t>
  </si>
  <si>
    <t>Cada 10.000, empezando en 15.000</t>
  </si>
  <si>
    <t>ACEITE  SAE 75W90 GL4</t>
  </si>
  <si>
    <t>Aceite Caja</t>
  </si>
  <si>
    <t>02e01200</t>
  </si>
  <si>
    <t xml:space="preserve">LIQUIDO DE FRENOS DOT3 </t>
  </si>
  <si>
    <t>FILTRO DE VENTILACIÓN</t>
  </si>
  <si>
    <t>REF DEALER</t>
  </si>
  <si>
    <t>Limpiador de inyectores de combustible</t>
  </si>
  <si>
    <t>Limpiador partes de freno</t>
  </si>
  <si>
    <t>REF DEALER C. AC.</t>
  </si>
  <si>
    <t>Limpiador de cuerpo de aceleración</t>
  </si>
  <si>
    <t>INSUMOS</t>
  </si>
  <si>
    <t>Otros Insumos 1</t>
  </si>
  <si>
    <t>A partir de 10.000 cada 5.000</t>
  </si>
  <si>
    <t>TOTAL MO</t>
  </si>
  <si>
    <t>Total MO (sin IVA)</t>
  </si>
  <si>
    <t>TOTAL REP</t>
  </si>
  <si>
    <t>Total Repuestos (sin IVA)</t>
  </si>
  <si>
    <t>TOTAL</t>
  </si>
  <si>
    <t>Total (sin IVA)</t>
  </si>
  <si>
    <t>TOTAL + IVA</t>
  </si>
  <si>
    <t>Valor final total (Incluye IVA)</t>
  </si>
  <si>
    <t>SPARK GT</t>
  </si>
  <si>
    <t>Filtro dentro de bomba</t>
  </si>
  <si>
    <t>CAMBIAR CADENA DISTRIBUCION Y TEMPLADOR</t>
  </si>
  <si>
    <t>No se cambia cadena</t>
  </si>
  <si>
    <t>BANDA ACCESORIOS 1</t>
  </si>
  <si>
    <t>BANDA ACCESORIOS 2</t>
  </si>
  <si>
    <t>Por Definir</t>
  </si>
  <si>
    <t>LIQUIDO DE FRENOS DOT4</t>
  </si>
  <si>
    <t>ACEITE DEXRON III</t>
  </si>
  <si>
    <t>Aceite Dirección Hidraúlica</t>
  </si>
  <si>
    <t>AVEO 1.6 y 1.4</t>
  </si>
  <si>
    <t>KIT BANDA DISTRIBUCION, TEMPLADOR Y POLEA</t>
  </si>
  <si>
    <t>AVEO CHEVYTAXI</t>
  </si>
  <si>
    <t>Sail 1.4</t>
  </si>
  <si>
    <t>Cada 20.000 empezando 15.000</t>
  </si>
  <si>
    <t>Cada 20.000, empezando en 15.000</t>
  </si>
  <si>
    <t>Se reduce tempario</t>
  </si>
  <si>
    <t>Cada 40.000</t>
  </si>
  <si>
    <t>Se incrmenta temparios por flushinf</t>
  </si>
  <si>
    <t>BANDA ACCESORIOS BOMBA HID</t>
  </si>
  <si>
    <t>BANDA ACCESORIOS GEN con A/C o sin A/C</t>
  </si>
  <si>
    <t>Aceite caja</t>
  </si>
  <si>
    <t>Aceite dirección hidraúlica</t>
  </si>
  <si>
    <t>CORSA EVOLUTION</t>
  </si>
  <si>
    <t>BANDA DE DISTRIBUCIÓN</t>
  </si>
  <si>
    <t>TEMPLADOR</t>
  </si>
  <si>
    <t>ACEITE  SAE 80W90 GL5</t>
  </si>
  <si>
    <t>OPTRA 1.8</t>
  </si>
  <si>
    <t>OPTRA 1.8 AT</t>
  </si>
  <si>
    <t>CAMBIAR ACEITE CAJA AUTOMATICA</t>
  </si>
  <si>
    <t>VIVANT 2.0</t>
  </si>
  <si>
    <t>VITARA BASICO</t>
  </si>
  <si>
    <t xml:space="preserve">CAMBIAR ACEITE DIFERENCIAL DELANTERO </t>
  </si>
  <si>
    <t>CAMBIAR ACEITE DIFERENCIAL POSTERIOR</t>
  </si>
  <si>
    <t>CAMBIAR ACEITE TRANSFER</t>
  </si>
  <si>
    <t>ACEITE SAE 20W50</t>
  </si>
  <si>
    <t>15410-61A00-000</t>
  </si>
  <si>
    <t>11407-71C00-000</t>
  </si>
  <si>
    <t>12810-71C02-000</t>
  </si>
  <si>
    <t>17600-60814-000</t>
  </si>
  <si>
    <t>17521-86500-000</t>
  </si>
  <si>
    <t>49181-56B10-000</t>
  </si>
  <si>
    <t>Aceite Diferencial Delantero</t>
  </si>
  <si>
    <t>Aceite Transfer</t>
  </si>
  <si>
    <t>Aceite Diferencial Posterior</t>
  </si>
  <si>
    <t>G . VITARA 3P</t>
  </si>
  <si>
    <t>LUBRICAR CUBOS DE RUEDA LIBRE, PUNTAS DE EJE</t>
  </si>
  <si>
    <t>541065D0</t>
  </si>
  <si>
    <t>17670-66D01-000</t>
  </si>
  <si>
    <t>95861-54J00-000</t>
  </si>
  <si>
    <t>G. VITARA 5P 2.0 4x4</t>
  </si>
  <si>
    <t>17670-65D00-000</t>
  </si>
  <si>
    <t>17521-77E20-000</t>
  </si>
  <si>
    <t>17144-77E00-000</t>
  </si>
  <si>
    <t>G. VITARA 5P 2.0 4x2</t>
  </si>
  <si>
    <t>Solo 4x2, No tiene Diferencial Delantero</t>
  </si>
  <si>
    <t>Solo 4x2, No tiene Diferencial Transfer</t>
  </si>
  <si>
    <t>G. VITARA 5P 2.5</t>
  </si>
  <si>
    <t>17670-77E11-000</t>
  </si>
  <si>
    <t>17521-85FA0-000</t>
  </si>
  <si>
    <t>BUJIA DE ENCENDIDO 6L</t>
  </si>
  <si>
    <t>G. VITARA 5P 2.7</t>
  </si>
  <si>
    <t>15410-52D00-000</t>
  </si>
  <si>
    <t>G. VITARA 5P 2.7 AT</t>
  </si>
  <si>
    <t>G. VITARA 5P 2.0  SZ -  2WD  MT</t>
  </si>
  <si>
    <t>13780-65J00-000</t>
  </si>
  <si>
    <t>17521-66J00-000</t>
  </si>
  <si>
    <t>95861-64J01-000</t>
  </si>
  <si>
    <t>G. VITARA 5P 2.0  SZ -  4WD  MT</t>
  </si>
  <si>
    <t>G. VITARA 5P 2.0  SZ - 2WD AT</t>
  </si>
  <si>
    <t>G. VITARA 5P 2.0  SZ - 4WD AT</t>
  </si>
  <si>
    <t>G. VITARA 5P 2.4  SZ - MT</t>
  </si>
  <si>
    <t>13780-78K00-000</t>
  </si>
  <si>
    <t>17670-63J00-000</t>
  </si>
  <si>
    <t>17521-54L30-000</t>
  </si>
  <si>
    <t>09482-00605-000</t>
  </si>
  <si>
    <t>G. VITARA 5P 2.4  SZ - AT</t>
  </si>
  <si>
    <t>G. VITARA 5P 2.7  SZ - MT</t>
  </si>
  <si>
    <t>G. VITARA 5P 2.7  SZ - AT</t>
  </si>
  <si>
    <t>LUV DMAX 2.4</t>
  </si>
  <si>
    <t>Cada 70.000</t>
  </si>
  <si>
    <t>Cada 30.000, reduccion tiempo, porque se suma tiempo de revisión de frenos</t>
  </si>
  <si>
    <t>ACEITE SAE 15W40</t>
  </si>
  <si>
    <t>TAPA RADIADOR</t>
  </si>
  <si>
    <t xml:space="preserve">Aceite Caja </t>
  </si>
  <si>
    <t>LUV D-MAX 3.5 4x4</t>
  </si>
  <si>
    <t>Cada 100.000</t>
  </si>
  <si>
    <t>LUV D-MAX 3.5 2WD</t>
  </si>
  <si>
    <t>LUV D-MAX 3.5 4x2</t>
  </si>
  <si>
    <t>LUV D-MAX 3.5 AT</t>
  </si>
  <si>
    <t>LUV D-MAX 2.5</t>
  </si>
  <si>
    <t>REF DEALER D</t>
  </si>
  <si>
    <t>Limpiador inyectores diesel</t>
  </si>
  <si>
    <t>LUV D-MAX 3.0</t>
  </si>
  <si>
    <t>TRAILBLAZER 6L</t>
  </si>
  <si>
    <t xml:space="preserve"> KIT FILTRO C/CAMBIO A/T (M30) </t>
  </si>
  <si>
    <t>ACEITE DEXRON VI</t>
  </si>
  <si>
    <t>TRAILBLAZER V8</t>
  </si>
  <si>
    <t>BUJIA DE ENCENDIDO V8</t>
  </si>
  <si>
    <t>SILVERADO</t>
  </si>
  <si>
    <t>ACEITE SAE 5W30</t>
  </si>
  <si>
    <t>TAHOE</t>
  </si>
  <si>
    <t>CAPTIVA C100 3.2</t>
  </si>
  <si>
    <t>CAPTIVA SPORT 2.4 FWD</t>
  </si>
  <si>
    <t>FWD, No tiene Diferencial Posterior</t>
  </si>
  <si>
    <t>FWD, No tiene Transfer</t>
  </si>
  <si>
    <t>CAPTIVA SPORT 3.6 AWD</t>
  </si>
  <si>
    <t>CRUZE AT</t>
  </si>
  <si>
    <t>No se recomienda</t>
  </si>
  <si>
    <t>CRUZE MT</t>
  </si>
  <si>
    <t>REF SERV</t>
  </si>
  <si>
    <t>75W85 GL4</t>
  </si>
  <si>
    <t>CAMARO</t>
  </si>
  <si>
    <t>No tiene Diferencial Delantero</t>
  </si>
  <si>
    <t>TAHOE HIBRIDA</t>
  </si>
  <si>
    <t xml:space="preserve">KIT FILTRO C/CAMBIO A/T (M30) </t>
  </si>
  <si>
    <t>SILVERADO HIBRIDA</t>
  </si>
  <si>
    <t>SUPER CARRY</t>
  </si>
  <si>
    <t>15410-85200-000</t>
  </si>
  <si>
    <t>12761-78400-000</t>
  </si>
  <si>
    <t>12810-53A00-000</t>
  </si>
  <si>
    <t>17600-85831-000</t>
  </si>
  <si>
    <t>17521-71520-000</t>
  </si>
  <si>
    <t>Limpiador de carburador</t>
  </si>
  <si>
    <t>N200</t>
  </si>
  <si>
    <t>Cada 10.000 empezando 5.000</t>
  </si>
  <si>
    <t>Cada 40.000, empezando 10.000</t>
  </si>
  <si>
    <t>Cada 20.000, empezando en 1.000</t>
  </si>
  <si>
    <t>Cada 5.000, incluido a 1.000</t>
  </si>
  <si>
    <t>Cada 10.000, empezando en 5.000, incluido 1.000</t>
  </si>
  <si>
    <t>N300</t>
  </si>
  <si>
    <t>AVEO</t>
  </si>
  <si>
    <t>SAIL</t>
  </si>
  <si>
    <t>OPTRA</t>
  </si>
  <si>
    <t>CRUZE</t>
  </si>
  <si>
    <t>LUV D-MAX 3.5</t>
  </si>
  <si>
    <t>LUV D-MAX DIESEL 2.5 Y 3.0</t>
  </si>
  <si>
    <t>G. VITARA 1.6 y 2.0</t>
  </si>
  <si>
    <t>G. VITARA SZ  2.0</t>
  </si>
  <si>
    <t>G. VITARA SZ  2.4 y 2.7</t>
  </si>
  <si>
    <t>CAPTIVA SPORT</t>
  </si>
  <si>
    <t>N200 y N300</t>
  </si>
  <si>
    <t>ORD</t>
  </si>
  <si>
    <t>MATERIAL</t>
  </si>
  <si>
    <t>DESCRIPCIÒN</t>
  </si>
  <si>
    <t>DN</t>
  </si>
  <si>
    <t>PVP Unitario (Sin IVA)</t>
  </si>
  <si>
    <t xml:space="preserve">FILTRO KIT C/CAMBIO A/T (M30) </t>
  </si>
  <si>
    <t>BUJIA</t>
  </si>
  <si>
    <t>Filtro Aire D-MAX V6</t>
  </si>
  <si>
    <t>CORREA BOMBA DIR HID Y BOMBA A</t>
  </si>
  <si>
    <t>CORREA GENERADOR</t>
  </si>
  <si>
    <t>TAPA RADIADOR D-MAX</t>
  </si>
  <si>
    <t>TRATAMIENTO DE COMBUSTIBLE DIE</t>
  </si>
  <si>
    <t>Refrigerante (GL)</t>
  </si>
  <si>
    <t>LIMPIADOR PARTES DE FRENOROJO</t>
  </si>
  <si>
    <t>LIMPIADOR DEL CARBURADOR Y VAL</t>
  </si>
  <si>
    <t>02E01200</t>
  </si>
  <si>
    <t>DOT 3 200ML</t>
  </si>
  <si>
    <t>ACEITE 5W30 (55)</t>
  </si>
  <si>
    <t>ACEITE 10W30 (55)</t>
  </si>
  <si>
    <t>ACEITE 15W40 (55)</t>
  </si>
  <si>
    <t>ACEITE 20W50 (55)</t>
  </si>
  <si>
    <t>ACEITE 75W90 GL4 (55)</t>
  </si>
  <si>
    <t>ACEITE 80W90 GL5 (55)</t>
  </si>
  <si>
    <t>ACEITE ATF Dexron 3 (55)</t>
  </si>
  <si>
    <t>ACEITE DIRECCION DEXRON VI (55)</t>
  </si>
  <si>
    <t>x 1000 km</t>
  </si>
  <si>
    <t>NP Anterior</t>
  </si>
  <si>
    <t xml:space="preserve">8944489841 / 5876100110
</t>
  </si>
  <si>
    <t>Filtro de Combustible</t>
  </si>
  <si>
    <t>ORLANDO</t>
  </si>
  <si>
    <t>No aplica sistema de inyección directa</t>
  </si>
  <si>
    <t>Consultivo / revisar posible cambio a los 60.000 km</t>
  </si>
  <si>
    <t>CAPTIVA SPORT 3.0 AWD</t>
  </si>
  <si>
    <t>No</t>
  </si>
  <si>
    <t>Posee dirección eléctrica</t>
  </si>
  <si>
    <t>Unico a comprar a TOTAL</t>
  </si>
  <si>
    <t>BANDA DE ACCESORIOS</t>
  </si>
  <si>
    <t>BANDA VENTILADOR MOTOR</t>
  </si>
  <si>
    <t>17521-54L31-000</t>
  </si>
  <si>
    <t xml:space="preserve">BANDA DE DISTRIBUCION </t>
  </si>
  <si>
    <t>ACEITE TRANSMISION AUTOMATICA DEXRON VI ( 1/4 botella)</t>
  </si>
  <si>
    <t>ACEITE TRANSMISION AUTOMATICA DEXRON VI ( 1/4 botella) TRANSFER</t>
  </si>
  <si>
    <t>ACEITE  SAE 75W90 GL5 ( DIFERENCIAL DELANTERO) LITROS</t>
  </si>
  <si>
    <t>ACEITE  SAE 75W90 GL5 ( DIFERENCIAL POSTERIOR ) LITROS</t>
  </si>
  <si>
    <t>TRAILBLAZER 2.8L  DIESEL TURBO CRDI</t>
  </si>
  <si>
    <t>NO DE PARTE</t>
  </si>
  <si>
    <t>REEMPLAZO 1</t>
  </si>
  <si>
    <t xml:space="preserve">DESCRIPCION </t>
  </si>
  <si>
    <t>PROMO</t>
  </si>
  <si>
    <t>PVP UNITARIO</t>
  </si>
  <si>
    <t>PROVEEDOR</t>
  </si>
  <si>
    <t>DIVIDIR PARA</t>
  </si>
  <si>
    <t>ACEITE MOTOR MOBIL 5W30 55 GAL</t>
  </si>
  <si>
    <t>PZA</t>
  </si>
  <si>
    <t>VEPAMIL</t>
  </si>
  <si>
    <t>ACEITE TRANSM MOBIL DEXRON VI</t>
  </si>
  <si>
    <t>ACEITE MOTOR DRIVE CLEAN 10W30</t>
  </si>
  <si>
    <t>ACEITE DE MOTOR M-DELVAC MX 15</t>
  </si>
  <si>
    <t>ACEITE TRANSMISION M-LUBE HD 8</t>
  </si>
  <si>
    <t>ACEITE CAJA AUTOMATICA M-MUL P</t>
  </si>
  <si>
    <t>ACEITE MOTOR M-SUP HP 20W50 DR</t>
  </si>
  <si>
    <t>ACEITE DE TRANSMISION 75W90 TA</t>
  </si>
  <si>
    <t>BUJIA MOTOR</t>
  </si>
  <si>
    <t>TERMOSTATO REFRIGERANTE MTR</t>
  </si>
  <si>
    <t>FILTRO AIRE COMPT PAS</t>
  </si>
  <si>
    <t>CORREA ALTERNADOR</t>
  </si>
  <si>
    <t>CORREA COMPRESOR AIRE ACONDICI</t>
  </si>
  <si>
    <t>ELEMENTO FILTRO ACEITE</t>
  </si>
  <si>
    <t>TENSOR CORREA REPARTICION</t>
  </si>
  <si>
    <t>CORREA COMPRESOR A/A</t>
  </si>
  <si>
    <t>CORREA BOMBA DIR HIDRAULICA Y</t>
  </si>
  <si>
    <t>BANDA DE MOTOR</t>
  </si>
  <si>
    <t>CARCASA TERMICA REFRIGERACION</t>
  </si>
  <si>
    <t>FILTRO ACEITE</t>
  </si>
  <si>
    <t>TERMOSTATO ENFRIADOR DEL MOTOR</t>
  </si>
  <si>
    <t>HOUSING ASM-ENG COOL</t>
  </si>
  <si>
    <t>BUJIA 41-108</t>
  </si>
  <si>
    <t>BUJIA DEL MOTOR</t>
  </si>
  <si>
    <t>BUJIA MOTOR (LLT)</t>
  </si>
  <si>
    <t>BUJIA 41-103</t>
  </si>
  <si>
    <t>CORREA REPARTICION</t>
  </si>
  <si>
    <t>CORREA BOMBA DE AGUA</t>
  </si>
  <si>
    <t>TERMOSTATO Y CARCAZA</t>
  </si>
  <si>
    <t>CORREA DE TRANSMISION 17.8X102</t>
  </si>
  <si>
    <t>CORREA COMPRESOR A/A ALTERNADO</t>
  </si>
  <si>
    <t>CORREA VENTILADOR</t>
  </si>
  <si>
    <t>CORREA DE MOTOR</t>
  </si>
  <si>
    <t>FILTRO COMBUSTIBLE</t>
  </si>
  <si>
    <t>FILTRO AIRE A/C</t>
  </si>
  <si>
    <t>ELEMENTO FILTRO AIRE</t>
  </si>
  <si>
    <t>ELEMENTO PURIFICADOR AIRE</t>
  </si>
  <si>
    <t>FILTRO AIRE</t>
  </si>
  <si>
    <t>ELEMENTO FILTRO DE AIRE</t>
  </si>
  <si>
    <t>FILTRO DE ACEITE CAJA VEL.</t>
  </si>
  <si>
    <t>ELEMENTO PURFIF/AIRE</t>
  </si>
  <si>
    <t>FILTRO AIRE ACOND COMP PASAJER</t>
  </si>
  <si>
    <t>KIT FILTRO C/CAMBIO A/T (M30)</t>
  </si>
  <si>
    <t>CORREA DE REPARTICION</t>
  </si>
  <si>
    <t>TERMOSTATO REFRIGERACION MOTOR</t>
  </si>
  <si>
    <t>FILTRO ACEITE DEL MOTOR</t>
  </si>
  <si>
    <t>FILTRO DE ACEITE 5.3 (LM7,LQ4</t>
  </si>
  <si>
    <t>FILTRO DE ACEITE (LLT)</t>
  </si>
  <si>
    <t>FILTRO ACEITE MOTOR</t>
  </si>
  <si>
    <t>CORREA BOMBA DIRECCION &amp; COMPR</t>
  </si>
  <si>
    <t>CORREA MULTISERVICIO ALTERNADO</t>
  </si>
  <si>
    <t>FILTRO AIRE EVPR A/A</t>
  </si>
  <si>
    <t>TEMPLADOR DE LA BANDA DE DISTR</t>
  </si>
  <si>
    <t>FILTRO DE ACEITE</t>
  </si>
  <si>
    <t>TERMOSTATO MOTOR</t>
  </si>
  <si>
    <t>JUEGO SELLO EVAPORADOR</t>
  </si>
  <si>
    <t>BUJIA R42XLS</t>
  </si>
  <si>
    <t>BUJIA FR3LS</t>
  </si>
  <si>
    <t>TENSOR CORREA DISTRIBUCIO</t>
  </si>
  <si>
    <t>CORREA DISTRIBUCION</t>
  </si>
  <si>
    <t>FILTRO DEL ALOJAMIENTO DE PASO</t>
  </si>
  <si>
    <t>CORREA REPARTICION MOTOR</t>
  </si>
  <si>
    <t>FILTRO DE ACEITE PARCIAL</t>
  </si>
  <si>
    <t>FILTRO AIRE COMPARTIMIENTO</t>
  </si>
  <si>
    <t>BUJIAS MOTOR</t>
  </si>
  <si>
    <t>CORREA BBA DIR/HIDR Y GEN (LLY</t>
  </si>
  <si>
    <t>ELEMENTO FILTRO ACEITE Y ORING</t>
  </si>
  <si>
    <t>TERMOSTATO BOMBA AGUA MOTOR</t>
  </si>
  <si>
    <t>CORREA DE ALTERNADOR</t>
  </si>
  <si>
    <t>KIT CORREA DE TIEMPO Y TENSOR</t>
  </si>
  <si>
    <t>KIT CORREA DE TIEMPO TENSOR Y</t>
  </si>
  <si>
    <t>KIT CORREA TENSOR POLEA LHRH F</t>
  </si>
  <si>
    <t>FILTRO  ACEITEMOTOR</t>
  </si>
  <si>
    <t>FILTRO AIRE HCA-1500</t>
  </si>
  <si>
    <t>FILTRO AIRE HCA-1503</t>
  </si>
  <si>
    <t>FILTRO AIRE EVAPORADOR A/A</t>
  </si>
  <si>
    <t>FILTRO AIRE ACONDICIONADO</t>
  </si>
  <si>
    <t>TERMOSTATO DE MOTOR (SOHC)</t>
  </si>
  <si>
    <t>CARCASA-TERMOSTATO</t>
  </si>
  <si>
    <t>CARCASA TERMOSTATO</t>
  </si>
  <si>
    <t>CORREA ALTERNADOR &amp; BOMBA AGUA</t>
  </si>
  <si>
    <t>FILTRO AIRE MODULO CALEFACTOR</t>
  </si>
  <si>
    <t>FILTRO PASO AIRE HABITACULO</t>
  </si>
  <si>
    <t>CARCAZA TERMOSTATO</t>
  </si>
  <si>
    <t>CORREA MULTISERVICIOS</t>
  </si>
  <si>
    <t>ELEMENTO FILTRO AIRE PURIFICAD</t>
  </si>
  <si>
    <t>ELEMENTO FILTRO COMBUSTIBLE TA</t>
  </si>
  <si>
    <t>POLEA TENSOR CIGÜEÑAL</t>
  </si>
  <si>
    <t>CORREA VENTILADOR MOTOR</t>
  </si>
  <si>
    <t>CORREA COMPRESOR A/C</t>
  </si>
  <si>
    <t>BUJIA  MOTOR 6VD1</t>
  </si>
  <si>
    <t>CORREA VENTILALDOR RADIADOR</t>
  </si>
  <si>
    <t>POLEA TENSOR TIEMPO CIGUEÑAL</t>
  </si>
  <si>
    <t>CORREA DISTRIBUCION MOTOR</t>
  </si>
  <si>
    <t>BANDA VENTILADOR</t>
  </si>
  <si>
    <t>TAPA DE RADIADOR</t>
  </si>
  <si>
    <t>BUJIA K16HPR-U11</t>
  </si>
  <si>
    <t>CORREA DE DISTRIBUCION</t>
  </si>
  <si>
    <t>RODILLO  TENSOR CORREA REPARTI</t>
  </si>
  <si>
    <t>FILTRO DE AIRE ( ELEMENTO)</t>
  </si>
  <si>
    <t>FILTRO DE GASOLINA       JA627</t>
  </si>
  <si>
    <t>BANDA DE AGUA</t>
  </si>
  <si>
    <t>CORREA ALTERNADOR BOMBA AGUA</t>
  </si>
  <si>
    <t>CORREA VENTILAD</t>
  </si>
  <si>
    <t>CORREA BOMBA AGUA</t>
  </si>
  <si>
    <t>CORREA BOMBA AGUA MOTOR</t>
  </si>
  <si>
    <t>TERMOSTATO *</t>
  </si>
  <si>
    <t>TERMOSTATO SQ416</t>
  </si>
  <si>
    <t>TERMOSTATO SQ625W</t>
  </si>
  <si>
    <t>CORREA BOMBA DIRECCION HIDRAUL</t>
  </si>
  <si>
    <t>FILTRO VENTILADOR CALEFACTOR</t>
  </si>
  <si>
    <t>95861-64J10-000</t>
  </si>
  <si>
    <t xml:space="preserve">VEPAMIL </t>
  </si>
  <si>
    <t>REPUESTOS PLANES DE MANTENIMIENTO LISTADO MARZO 2013</t>
  </si>
  <si>
    <t>TAPON DE CARTER</t>
  </si>
  <si>
    <t>SELLO DEL TAPON DRENAJE DE ACE</t>
  </si>
  <si>
    <t>RODILLO RETORNO CORREA DISTRIB</t>
  </si>
  <si>
    <t xml:space="preserve"> DOT 3 200ML</t>
  </si>
  <si>
    <t>ACEITE 75W85</t>
  </si>
  <si>
    <t>ACEITE MOTOR MOBIL 5W30  1/4 LITRO</t>
  </si>
  <si>
    <t>ACEITE  SAE 15W40 (transfer)</t>
  </si>
  <si>
    <t>ACEITE  SAE 80W90 GL5 (diferencial delantero)</t>
  </si>
  <si>
    <t>ACEITE  SAE 80W90 GL5 (diferencial posterior)</t>
  </si>
  <si>
    <t>ACEITE SAE 15W40 (motor)</t>
  </si>
  <si>
    <t>ELEMENTO FILTRO DE COMBUSTIBLE</t>
  </si>
  <si>
    <t>BANDA A/C</t>
  </si>
  <si>
    <t>ACEITE SAE 15W40 (caja manual)</t>
  </si>
  <si>
    <t xml:space="preserve">ACEITE  SAE 80W90  GL55 (diferencial posterior) </t>
  </si>
  <si>
    <t>ACEITE DEXRON III (dirección hidraúlica)</t>
  </si>
  <si>
    <t>BANDA DE VENTILADOR</t>
  </si>
  <si>
    <t xml:space="preserve">BANDA DE BOMBA DE DIRECCION </t>
  </si>
  <si>
    <t xml:space="preserve">OBSERVACIONES Y EXCEPCION </t>
  </si>
  <si>
    <t>PVP UNIT</t>
  </si>
  <si>
    <t>DIF</t>
  </si>
  <si>
    <t>REVISAR</t>
  </si>
  <si>
    <t xml:space="preserve"> D-MAX 2.5</t>
  </si>
  <si>
    <t>PONER PRECIO SAP</t>
  </si>
  <si>
    <t xml:space="preserve">revision </t>
  </si>
  <si>
    <t>8979125940</t>
  </si>
  <si>
    <t>8979430220</t>
  </si>
  <si>
    <t>89063261</t>
  </si>
  <si>
    <t>89063273</t>
  </si>
  <si>
    <t>95627137</t>
  </si>
  <si>
    <t>92234714</t>
  </si>
  <si>
    <t>8920678210</t>
  </si>
  <si>
    <t>8973617700</t>
  </si>
  <si>
    <t>8973628940</t>
  </si>
  <si>
    <t>93745368</t>
  </si>
  <si>
    <t>8979422681</t>
  </si>
  <si>
    <t>88900181</t>
  </si>
  <si>
    <t>88900188</t>
  </si>
  <si>
    <t>89017525</t>
  </si>
  <si>
    <t>12636138</t>
  </si>
  <si>
    <t>12636838</t>
  </si>
  <si>
    <t>94771044</t>
  </si>
  <si>
    <t>52046262</t>
  </si>
  <si>
    <t>24579393</t>
  </si>
  <si>
    <t>12625215</t>
  </si>
  <si>
    <t>12625560</t>
  </si>
  <si>
    <t>12625212</t>
  </si>
  <si>
    <t>1126243</t>
  </si>
  <si>
    <t>55577157</t>
  </si>
  <si>
    <t>1126241</t>
  </si>
  <si>
    <t>8981650710</t>
  </si>
  <si>
    <t>8980677613</t>
  </si>
  <si>
    <t>8981402660</t>
  </si>
  <si>
    <t>8980170271</t>
  </si>
  <si>
    <t>8981323670</t>
  </si>
  <si>
    <t>8979851210</t>
  </si>
  <si>
    <t>2601787</t>
  </si>
  <si>
    <t>8942185750</t>
  </si>
  <si>
    <t>SE BAJO PRECIOS APROBACION 3 SEP Y 15% MARGEN DEALER</t>
  </si>
  <si>
    <t xml:space="preserve">APROBACION 3 SEPT 15 % MARGEN AL DEALER </t>
  </si>
  <si>
    <t>ELEMENTO FILTRO DE COMBISTIBLE</t>
  </si>
  <si>
    <t>RT50 2.5</t>
  </si>
  <si>
    <t>FILTRO ADICIONAL  SEPARADO  APROBACION 3 SEPT 15 % MARGEN DEALER</t>
  </si>
  <si>
    <t>8981941190</t>
  </si>
  <si>
    <t>RT50 3.0</t>
  </si>
  <si>
    <t>FILTRO ADICIONAL  SEPARADO  APROBACION 3 SEPT XX % MARGEN DEALER</t>
  </si>
  <si>
    <t>NUEVO DN  CAMBIO X INC COSTOS  CALCULO 15 % MARGEN DEALE</t>
  </si>
  <si>
    <t>APROBACION 3 SEPT 15 % MARGEN AL DEALER  SE VOLVIO A CAMBIAR DN INC COSTOS</t>
  </si>
  <si>
    <t>REV JOSE PVP</t>
  </si>
  <si>
    <t xml:space="preserve">CAMBIO DE DN  POR INC COSTOS   11 SEPT 2013 MARGEN 31 % DEALER </t>
  </si>
  <si>
    <t>|</t>
  </si>
  <si>
    <t>ACEITE  SAE 80W90 LSD  (diferencial posterior)   55gls</t>
  </si>
  <si>
    <t>ACEITE  SAE 80W90 LSD GL5 (diferencial posterior) 55 gls</t>
  </si>
  <si>
    <t xml:space="preserve">reemplazo </t>
  </si>
  <si>
    <t>SE SACO DEL PLAN DE MANT DE 3.0 4X4  RT50</t>
  </si>
  <si>
    <t>CAMBIADO MANUAL 24 / SEPT 2013</t>
  </si>
  <si>
    <t>8981596930</t>
  </si>
  <si>
    <t>PARTES NO  SE MODIFICAN PRECIOS</t>
  </si>
  <si>
    <t>Descripción</t>
  </si>
  <si>
    <t>PVP Sugerido</t>
  </si>
  <si>
    <t>TERMOSTATO ASM</t>
  </si>
  <si>
    <t>CORREA COMPRESOR AC</t>
  </si>
  <si>
    <t>CORREA VENTILADOR REFRIGERACIO</t>
  </si>
  <si>
    <t>Número de parte</t>
  </si>
  <si>
    <t>NO SUFRIERON MODIFICACION</t>
  </si>
  <si>
    <t>ACEITE MOTOR MOBIL 5W30 1 LITR</t>
  </si>
  <si>
    <t>ACEITE MOBIL-LUB 80W90 LS ANTI</t>
  </si>
  <si>
    <t>CORREA DIR/HIDR.4JA1</t>
  </si>
  <si>
    <t>FILTO DE AIRE</t>
  </si>
  <si>
    <t>PLACA</t>
  </si>
  <si>
    <t>ENERO</t>
  </si>
  <si>
    <t>FEBRERO</t>
  </si>
  <si>
    <t>MARZO</t>
  </si>
  <si>
    <t>ABRIL</t>
  </si>
  <si>
    <t>MAYO</t>
  </si>
  <si>
    <t>JUNIO</t>
  </si>
  <si>
    <t>JULIO</t>
  </si>
  <si>
    <t>AGOSTO</t>
  </si>
  <si>
    <t>SEPTIEMBRE</t>
  </si>
  <si>
    <t>OCTUBRE</t>
  </si>
  <si>
    <t>NOVIEMBRE</t>
  </si>
  <si>
    <t>DICIEMBRE</t>
  </si>
  <si>
    <t>GXI-0414</t>
  </si>
  <si>
    <t>GXI-0419</t>
  </si>
  <si>
    <t>GXI-0643</t>
  </si>
  <si>
    <t>GXI-0646</t>
  </si>
  <si>
    <t>GXI-0647</t>
  </si>
  <si>
    <t>GXI-0651</t>
  </si>
  <si>
    <t>GXI-0986</t>
  </si>
  <si>
    <t>HBB-9047</t>
  </si>
  <si>
    <t>HEA-0549</t>
  </si>
  <si>
    <t>PEI-3547</t>
  </si>
  <si>
    <t>PEN-0583</t>
  </si>
  <si>
    <t xml:space="preserve">Mantenimiento de Vehículo </t>
  </si>
  <si>
    <t>Mantenimiento 1</t>
  </si>
  <si>
    <t xml:space="preserve">Cantidad </t>
  </si>
  <si>
    <t>Detalle</t>
  </si>
  <si>
    <t xml:space="preserve">v/unitario </t>
  </si>
  <si>
    <t xml:space="preserve">total </t>
  </si>
  <si>
    <t>REPUESTOS</t>
  </si>
  <si>
    <t xml:space="preserve">Aceite de motor </t>
  </si>
  <si>
    <t>Total Repuestos</t>
  </si>
  <si>
    <t>MANO DE OBRA</t>
  </si>
  <si>
    <t>Total M/O</t>
  </si>
  <si>
    <t>Total General</t>
  </si>
  <si>
    <t>Mantenimiento 2</t>
  </si>
  <si>
    <t xml:space="preserve">Banda de alternador </t>
  </si>
  <si>
    <t xml:space="preserve">Banda de Ventilador  </t>
  </si>
  <si>
    <t>Mantenimiento 3</t>
  </si>
  <si>
    <t>Plumas Limpiaparabrisas originales</t>
  </si>
  <si>
    <t>Mantenimiento 4</t>
  </si>
  <si>
    <t>Mantenimiento 5</t>
  </si>
  <si>
    <t>Mantenimiento 6</t>
  </si>
  <si>
    <t>Mantenimiento 7</t>
  </si>
  <si>
    <t>Mantenimiento 8</t>
  </si>
  <si>
    <t xml:space="preserve"> </t>
  </si>
  <si>
    <t>Mantenimiento 9</t>
  </si>
  <si>
    <t>Filtro de aire</t>
  </si>
  <si>
    <t>Filtro de combustible</t>
  </si>
  <si>
    <t>Mantenimiento  10</t>
  </si>
  <si>
    <t>GXH-0343</t>
  </si>
  <si>
    <t>Filtro de aceite motor</t>
  </si>
  <si>
    <t>Anillo para tapón de cárter</t>
  </si>
  <si>
    <t>Wype</t>
  </si>
  <si>
    <t>Cambio de aceite y filtro del motor</t>
  </si>
  <si>
    <t>Inspección de 28 puntos de seguridad del vehículo</t>
  </si>
  <si>
    <t>Reemp filtro de combustible</t>
  </si>
  <si>
    <t>Reemp plumas limpiaparabrisas</t>
  </si>
  <si>
    <t>Mantenimiento  11</t>
  </si>
  <si>
    <t>Mantenimiento  12</t>
  </si>
  <si>
    <t>Grasa para rodamientos</t>
  </si>
  <si>
    <t>Spray para limpieza de cuerpo de aceleración</t>
  </si>
  <si>
    <t>Spray para limpieza de frrenos</t>
  </si>
  <si>
    <t>Liquido limpiador de inyectores para canister</t>
  </si>
  <si>
    <t>Kit de limpieza para sistema AC</t>
  </si>
  <si>
    <t>Engrasar rodamientos de manzanas de ruedas delanteras</t>
  </si>
  <si>
    <t>Limpieza de cuerpo de aceleración</t>
  </si>
  <si>
    <t>Chequeo, limpieza y regulación de frenos</t>
  </si>
  <si>
    <t>Alineación y balanceo</t>
  </si>
  <si>
    <t>Limpieza de inyectores por canister</t>
  </si>
  <si>
    <t>Diagnóstico computarizado</t>
  </si>
  <si>
    <t>Refrigerante para motor</t>
  </si>
  <si>
    <t>Filtro de cabina</t>
  </si>
  <si>
    <t>Bujias de encendido</t>
  </si>
  <si>
    <t>Mantenimiento de sistema AC</t>
  </si>
  <si>
    <t>Lija para limpieza de frenos</t>
  </si>
  <si>
    <t>Reemp refrigerante y purgar sistema</t>
  </si>
  <si>
    <t>Abc de motor</t>
  </si>
  <si>
    <t>Aceite para caja de cambios</t>
  </si>
  <si>
    <t>Aceite para caja de transferencia</t>
  </si>
  <si>
    <t>Aceite para diferencial delantero</t>
  </si>
  <si>
    <t>Aceite para diferencial Posterior</t>
  </si>
  <si>
    <t>Reemp aceite de caja de cambios</t>
  </si>
  <si>
    <t>Reemp aceite de caja de transferencia</t>
  </si>
  <si>
    <t>Reemp aceite de diferencial delantero</t>
  </si>
  <si>
    <t>Reemp aceite de diferencial posterior</t>
  </si>
  <si>
    <t>Pastillas de frenos delanteros</t>
  </si>
  <si>
    <t xml:space="preserve">D/M discos de frenos delanteros </t>
  </si>
  <si>
    <t>Pulir discos de frenos delanteros</t>
  </si>
  <si>
    <t>Amortiguador de suspensión delantera</t>
  </si>
  <si>
    <t>Amortiguador de suspensión posterior</t>
  </si>
  <si>
    <t>Banda decompresor</t>
  </si>
  <si>
    <t xml:space="preserve">Kit de embrague Plato, Disco y  Ruliman </t>
  </si>
  <si>
    <t>Retenedor posterior de cigüeñal</t>
  </si>
  <si>
    <t>Ruliman de volante de inercia</t>
  </si>
  <si>
    <t>Cauchos de amortiguadores delanteros</t>
  </si>
  <si>
    <t>Cauchos de amortiguador posterior</t>
  </si>
  <si>
    <t>Cilindro principal de embrague</t>
  </si>
  <si>
    <t>Cilindro auxiliar de embrague</t>
  </si>
  <si>
    <t>Líquido de embrague</t>
  </si>
  <si>
    <t>Bocin de horquilla de cuchareta de embrague</t>
  </si>
  <si>
    <t>Reemp amortiguadores de suspensión delantera</t>
  </si>
  <si>
    <t>Reemp amortiguadores de suspensión posterior</t>
  </si>
  <si>
    <t>Remp bandas de accesorios</t>
  </si>
  <si>
    <t>D/M caja de cambios(Reemp kit de embrague)</t>
  </si>
  <si>
    <t>Reemp reten posterior de cigüeñal</t>
  </si>
  <si>
    <t>Reemp rodamiento de volante de inercia</t>
  </si>
  <si>
    <t>Reten de rueda delantera</t>
  </si>
  <si>
    <t>Revestir zapatas de frenos posteriores</t>
  </si>
  <si>
    <t>D/M zapatas de frenos posteriores</t>
  </si>
  <si>
    <t>Reemp cilindro principal de embrague</t>
  </si>
  <si>
    <t>Reemp cilindro auxiliar de embrague</t>
  </si>
  <si>
    <t>Reajuste de suspensión delantera y posterior</t>
  </si>
  <si>
    <t>Engrasar ejes delanteros</t>
  </si>
  <si>
    <t>Aceite de dirección hidraulica</t>
  </si>
  <si>
    <t>Líquido de frenos</t>
  </si>
  <si>
    <t>Reemp aceite de dirección hidraulica</t>
  </si>
  <si>
    <t>Reemp líquido de frenos</t>
  </si>
  <si>
    <t>Limpieza exterior de Cooler y condensador</t>
  </si>
  <si>
    <t>DMAX XTREME 3.0 DIESEL</t>
  </si>
  <si>
    <t xml:space="preserve">Bateria de encendido </t>
  </si>
  <si>
    <t>Antisulfatantes de bateria</t>
  </si>
  <si>
    <t>Reemp de bateria de encendido y chequeo de sistema de carga</t>
  </si>
  <si>
    <t>Filtro de combustible primario</t>
  </si>
  <si>
    <t>Filtro de combustible secundario</t>
  </si>
  <si>
    <t>Rodamiento interior de rueda delantera</t>
  </si>
  <si>
    <t>Rodamiento exterior de rueda delantera</t>
  </si>
  <si>
    <t>Reemp rodamientos de manzanas delanteras RH-LH</t>
  </si>
  <si>
    <t>Spray para limpieza de frenos</t>
  </si>
  <si>
    <t>Ajuste de suspensión y carocería</t>
  </si>
  <si>
    <t>Engrasada general</t>
  </si>
  <si>
    <t>Grasa para ejes homocinéticos</t>
  </si>
  <si>
    <t>Limpieza de microfiltro de la bomba de combustible y regulación</t>
  </si>
  <si>
    <t>D/M tanque de combustible para limpieza</t>
  </si>
  <si>
    <t>LUV V6 3.5 GAS</t>
  </si>
  <si>
    <t>CAMION NHR</t>
  </si>
  <si>
    <t>FORD EXPLORER XLT 4X4</t>
  </si>
  <si>
    <t>D/M discos de frenos posteriores</t>
  </si>
  <si>
    <t>Pulir discos de frenos posteriores</t>
  </si>
  <si>
    <t>Pastillas de frenos posteriores</t>
  </si>
  <si>
    <t>Aceite para diferencial Delantero</t>
  </si>
  <si>
    <t>DODGE RAM 3500</t>
  </si>
  <si>
    <t xml:space="preserve">Bujias de encendido </t>
  </si>
  <si>
    <t>SUZUKI SZ 3.5 4X4</t>
  </si>
  <si>
    <t>Aceite para transfer</t>
  </si>
  <si>
    <t>Bases superiores de amortiguadores delanteros</t>
  </si>
  <si>
    <t>Rodamientos de bases superiores de amortiguadores delanteros</t>
  </si>
  <si>
    <t>Bases superiores de mortiguador de suspensión delantera</t>
  </si>
  <si>
    <t>Rodamientos de bases superiores de amortiguador dealntero</t>
  </si>
  <si>
    <t>Kit de embrague (Plato, disco y rodamiento)</t>
  </si>
  <si>
    <t>Bocin de cuchareta</t>
  </si>
  <si>
    <t>Reten de cigüeñal posterior</t>
  </si>
  <si>
    <t>Cañería de embrague</t>
  </si>
  <si>
    <t>Banda de alternador</t>
  </si>
  <si>
    <t>Banda de compresor</t>
  </si>
  <si>
    <t>GRAND VITARA 5P</t>
  </si>
  <si>
    <t>Pulir tambores de frenos posteriores</t>
  </si>
  <si>
    <t>Reemp aceite de transfer</t>
  </si>
  <si>
    <t>D/M caja de cambios para reemplazar kit de embrague</t>
  </si>
  <si>
    <t>Reemp reten posterior del cigüeñal</t>
  </si>
  <si>
    <t>Reemp cañería de embrague</t>
  </si>
  <si>
    <t>Rodamiento piloto</t>
  </si>
  <si>
    <t>PEI-1561</t>
  </si>
  <si>
    <t>GXI-0985</t>
  </si>
  <si>
    <t>Engrasada general de la unidad</t>
  </si>
  <si>
    <t>Grasa para carrocería</t>
  </si>
  <si>
    <t>Cauchos de paquetes posteriores</t>
  </si>
  <si>
    <t>Bocin de paquetes posteriores</t>
  </si>
  <si>
    <t>D/M paquetes de ballestas para reemp cauchos y bocines</t>
  </si>
  <si>
    <t>Análisis de gases/opacidad</t>
  </si>
  <si>
    <t>Kit de distribución de motor</t>
  </si>
  <si>
    <t>Reemp kit de distribución de motor</t>
  </si>
  <si>
    <t>D/M radiador</t>
  </si>
  <si>
    <t>Baquetear Radiador</t>
  </si>
  <si>
    <t>Bomba de agua</t>
  </si>
  <si>
    <t>Silicon</t>
  </si>
  <si>
    <t>Reemp bomba de refirgerante</t>
  </si>
  <si>
    <t>Termostato</t>
  </si>
  <si>
    <t xml:space="preserve">Reemp termostato </t>
  </si>
  <si>
    <t>Reemp termostato</t>
  </si>
  <si>
    <t>Prensar terminales de dirección</t>
  </si>
  <si>
    <t>Calibración de válvulas del motor</t>
  </si>
  <si>
    <t>ANEXO 1 - PLAN DE MANTENIMIENTO PREVENTIVO</t>
  </si>
  <si>
    <t>Mantenimiento de Motocicleta</t>
  </si>
  <si>
    <t>Galardi GL200BR  AÑO 2010</t>
  </si>
  <si>
    <t>Mantenimiento 1 Cada 3000 Km</t>
  </si>
  <si>
    <t xml:space="preserve">DETALLE </t>
  </si>
  <si>
    <t>ACEITE AL MOTOR</t>
  </si>
  <si>
    <t xml:space="preserve">FILTRO DE COMBUSTIBLE </t>
  </si>
  <si>
    <t>JUEGO DE GALLETAS DELANTERAS</t>
  </si>
  <si>
    <t xml:space="preserve">RETENEDORES DE BARRAS TELESCOPICAS </t>
  </si>
  <si>
    <t>JUEGO DE ZAPATAS POSTERIORES</t>
  </si>
  <si>
    <t>A-B-C COMPLETO , CAMBIO DE ACEITE</t>
  </si>
  <si>
    <t xml:space="preserve">AJUSTE DE CADENA </t>
  </si>
  <si>
    <t xml:space="preserve">MANTENIMIENTO FRENOS </t>
  </si>
  <si>
    <t xml:space="preserve">CAMBIO DE TEMPLADORES DE CADENA </t>
  </si>
  <si>
    <t xml:space="preserve">REVISION   DE BARRAS TELESCOPIAS Y RETENEDORES </t>
  </si>
  <si>
    <t>CALIBRACION DE MOTOR</t>
  </si>
  <si>
    <t>Cantidad</t>
  </si>
  <si>
    <t xml:space="preserve">FILTRO DE AIRE </t>
  </si>
  <si>
    <t xml:space="preserve">PIÑON MOTRIZ </t>
  </si>
  <si>
    <t xml:space="preserve">CATALINA </t>
  </si>
  <si>
    <t xml:space="preserve">CADENA </t>
  </si>
  <si>
    <t>FOCO DE STOP 12V</t>
  </si>
  <si>
    <t>BATERIA 12N9-4B-1</t>
  </si>
  <si>
    <t>CAMBIO DE ACEITE Y FILTRO</t>
  </si>
  <si>
    <t>MANTENIMIENTO FRENOS ,CALIBRADA DEL CARBURADOR</t>
  </si>
  <si>
    <t xml:space="preserve">JUEGO DE TEMPLADOR DE CADENA </t>
  </si>
  <si>
    <t xml:space="preserve">JUEGO DE ZAPATAS POSTERIORES </t>
  </si>
  <si>
    <t xml:space="preserve">CAMBIO DE BARRAS TELESCOPICAS </t>
  </si>
  <si>
    <t>v/unitario</t>
  </si>
  <si>
    <t>total</t>
  </si>
  <si>
    <t>FOCO DE FARO HALOGENO 12V</t>
  </si>
  <si>
    <t>CAMBIO DE CABLE DE EMBRGUE</t>
  </si>
  <si>
    <t>CAMBIO DE KIT DE ARRASTRE</t>
  </si>
  <si>
    <t>CALIBRACION DE VALVULAS</t>
  </si>
  <si>
    <t>Mantenimiento 10</t>
  </si>
  <si>
    <t>CAMBIO DE FILTROS</t>
  </si>
  <si>
    <t>Mantenimiento 11</t>
  </si>
  <si>
    <t xml:space="preserve">CAMBIO DE MANILLA DE FRENO </t>
  </si>
  <si>
    <t>Mantenimiento 12</t>
  </si>
  <si>
    <t>CAMION HINO FC</t>
  </si>
  <si>
    <t>GXG-675</t>
  </si>
  <si>
    <t>EA247D</t>
  </si>
  <si>
    <t>CARACTERÍSTICAS DE LOS VEHÍCULOS</t>
  </si>
  <si>
    <t>No.</t>
  </si>
  <si>
    <t>NÚMERO DE PLACAS</t>
  </si>
  <si>
    <t>MARCA/MODELO</t>
  </si>
  <si>
    <t>COLOR</t>
  </si>
  <si>
    <t>AÑO DE FABRICACIÓN</t>
  </si>
  <si>
    <t>TIPO DE VEHÍCULO</t>
  </si>
  <si>
    <t>MOTOR</t>
  </si>
  <si>
    <t>CHASIS</t>
  </si>
  <si>
    <t>GXI0651</t>
  </si>
  <si>
    <t>Chevrolet Luv Dmax 3,0L Diesel CD TM 4x4</t>
  </si>
  <si>
    <t>DORADO</t>
  </si>
  <si>
    <t>CAMIONETA</t>
  </si>
  <si>
    <t>4JH1915799</t>
  </si>
  <si>
    <t>8LBETF3E3B0066312</t>
  </si>
  <si>
    <t>GXI0646</t>
  </si>
  <si>
    <t>4JH1915806</t>
  </si>
  <si>
    <t>8LBETF3EXB0066310</t>
  </si>
  <si>
    <t>GXI0643</t>
  </si>
  <si>
    <t>4JH1916894</t>
  </si>
  <si>
    <t>8LBETF3E5B0066540</t>
  </si>
  <si>
    <t>GXI0647</t>
  </si>
  <si>
    <t>4JH1917423</t>
  </si>
  <si>
    <t>8LBETF3E1B0066535</t>
  </si>
  <si>
    <t>CREMA</t>
  </si>
  <si>
    <t>GXI0419</t>
  </si>
  <si>
    <t>JEEP</t>
  </si>
  <si>
    <t>H27A292167</t>
  </si>
  <si>
    <t>8LDCK3390A0036363</t>
  </si>
  <si>
    <t>GXI0986</t>
  </si>
  <si>
    <t>4JH1966545</t>
  </si>
  <si>
    <t>8LBETF3E8B0094154</t>
  </si>
  <si>
    <t>GXI0414</t>
  </si>
  <si>
    <t>PLATEADO</t>
  </si>
  <si>
    <t>H27A292169</t>
  </si>
  <si>
    <t>8LDCK3391A0036369</t>
  </si>
  <si>
    <t>PEI3547</t>
  </si>
  <si>
    <t>Chevrolet Luv  Dmax 3,0L Diesel CD TM 4x4</t>
  </si>
  <si>
    <t>4JH1-966527</t>
  </si>
  <si>
    <t>8LBETF3EXB0094155</t>
  </si>
  <si>
    <t>GXI0985</t>
  </si>
  <si>
    <t>4JH1966490</t>
  </si>
  <si>
    <t>8LBETF3E6B0094153</t>
  </si>
  <si>
    <t>PEA3407</t>
  </si>
  <si>
    <t>BLANCO</t>
  </si>
  <si>
    <t>FURGON</t>
  </si>
  <si>
    <t>3D6WZ4EL9BG609249</t>
  </si>
  <si>
    <t>PEN0583</t>
  </si>
  <si>
    <t>Chevrolet luv C/S 4x4 T/M</t>
  </si>
  <si>
    <t>6VD1194576</t>
  </si>
  <si>
    <t>8LBTFS25H40201419</t>
  </si>
  <si>
    <t>HEA0549</t>
  </si>
  <si>
    <t>Chevrolet NHR Chasis Cabinado</t>
  </si>
  <si>
    <t>CAMION</t>
  </si>
  <si>
    <t>795 886</t>
  </si>
  <si>
    <t>9GDNHR55L2B494809</t>
  </si>
  <si>
    <t>GXH0343</t>
  </si>
  <si>
    <t>Chevrolet Grand Vitara 5P T/M</t>
  </si>
  <si>
    <t>ROJO</t>
  </si>
  <si>
    <t>H25A165536</t>
  </si>
  <si>
    <t>8LDCSV37960009194</t>
  </si>
  <si>
    <t>GXG0675</t>
  </si>
  <si>
    <t>Chevrolet Luv C/D V6 4x4 T/M</t>
  </si>
  <si>
    <t>6vd1147011</t>
  </si>
  <si>
    <t>8LBTFS25H30113109</t>
  </si>
  <si>
    <t>HBB9047</t>
  </si>
  <si>
    <t>Ford Explorer XLT AC 3,5 4P 4X4 TA</t>
  </si>
  <si>
    <t>EGC40400</t>
  </si>
  <si>
    <t>1FM5K8D87EGC40400</t>
  </si>
  <si>
    <t>PEI1561</t>
  </si>
  <si>
    <t>MOTOCICLETA</t>
  </si>
  <si>
    <t>169FML10B09490</t>
  </si>
  <si>
    <t>HJYCLLA7AB205868</t>
  </si>
  <si>
    <t>Galardi GL200BR</t>
  </si>
  <si>
    <t>Hino FC4JJUA</t>
  </si>
  <si>
    <t>J05CTF14013</t>
  </si>
  <si>
    <t>JHDFC4JJU6XX11821</t>
  </si>
  <si>
    <t>Suzuki Grand vitara SZ 2,7l v6 5p TM 4x4</t>
  </si>
  <si>
    <t>Dodge RAM 3500 CAB 4WD</t>
  </si>
  <si>
    <t>GEA2724</t>
  </si>
  <si>
    <t>GEA2727</t>
  </si>
  <si>
    <t>Toyota New Fortuner AC</t>
  </si>
  <si>
    <t>1GRH179923</t>
  </si>
  <si>
    <t>MHFHU3FS8J0150123</t>
  </si>
  <si>
    <t>Great Wall Wingle AC 2,8</t>
  </si>
  <si>
    <t>GW28TC21710480254</t>
  </si>
  <si>
    <t>8L4DBC171JC001125</t>
  </si>
  <si>
    <t>TOYOTA NEW FORTUNER</t>
  </si>
  <si>
    <t>GREAT WALL</t>
  </si>
  <si>
    <t>LUV CD 3.2</t>
  </si>
  <si>
    <t>SUBTOTAL</t>
  </si>
  <si>
    <t>TOTALES</t>
  </si>
  <si>
    <t>COSTO TOTAL DE MANTENIMIENTOS PREVENTIVOS</t>
  </si>
  <si>
    <t>TOTAL MANTENIMIENTOS PREVENTIVOS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</si>
</sst>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 * #,##0.00_ ;_ * \-#,##0.00_ ;_ * &quot;-&quot;??_ ;_ @_ "/>
    <numFmt numFmtId="165" formatCode="_(&quot;$&quot;* #,##0.00_);_(&quot;$&quot;* \(#,##0.00\);_(&quot;$&quot;* &quot;-&quot;??_);_(@_)"/>
    <numFmt numFmtId="166" formatCode="_-&quot;$&quot;* #,##0.00_-;\-&quot;$&quot;* #,##0.00_-;_-&quot;$&quot;* &quot;-&quot;??_-;_-@_-"/>
    <numFmt numFmtId="167" formatCode="_ &quot;$&quot;\ * #,##0.00_ ;_ &quot;$&quot;\ * \-#,##0.00_ ;_ &quot;$&quot;\ * &quot;-&quot;??_ ;_ @_ "/>
    <numFmt numFmtId="168" formatCode="_-&quot;$&quot;* #,##0_-;\-&quot;$&quot;* #,##0_-;_-&quot;$&quot;* &quot;-&quot;??_-;_-@_-"/>
    <numFmt numFmtId="169" formatCode="_-&quot;$&quot;* #,##0.0_-;\-&quot;$&quot;* #,##0.0_-;_-&quot;$&quot;* &quot;-&quot;??_-;_-@_-"/>
    <numFmt numFmtId="170" formatCode="0.0%"/>
    <numFmt numFmtId="171" formatCode="[$-F800]dddd\,\ mmmm\ dd\,\ yyyy"/>
    <numFmt numFmtId="172" formatCode="[$-300A]General"/>
    <numFmt numFmtId="173" formatCode="#,##0.00&quot; &quot;;&quot; (&quot;#,##0.00&quot;)&quot;;&quot; -&quot;#&quot; &quot;;@&quot; &quot;"/>
    <numFmt numFmtId="174" formatCode="&quot; $&quot;#,##0.00&quot; &quot;;&quot; $-&quot;#,##0.00&quot; &quot;;&quot; $-&quot;#&quot; &quot;;@&quot; &quot;"/>
    <numFmt numFmtId="175" formatCode="_-[$$-409]* #,##0.00_ ;_-[$$-409]* \-#,##0.00\ ;_-[$$-409]* &quot;-&quot;??_ ;_-@_ "/>
  </numFmts>
  <fonts count="65"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Arial Narrow"/>
      <family val="2"/>
    </font>
    <font>
      <sz val="10"/>
      <color theme="1"/>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sz val="9"/>
      <name val="Calibri"/>
      <family val="2"/>
      <scheme val="minor"/>
    </font>
    <font>
      <b/>
      <sz val="9"/>
      <color indexed="10"/>
      <name val="Calibri"/>
      <family val="2"/>
      <scheme val="minor"/>
    </font>
    <font>
      <b/>
      <sz val="9"/>
      <name val="Calibri"/>
      <family val="2"/>
      <scheme val="minor"/>
    </font>
    <font>
      <sz val="10"/>
      <name val="Calibri"/>
      <family val="2"/>
      <scheme val="minor"/>
    </font>
    <font>
      <strike/>
      <sz val="9"/>
      <name val="Calibri"/>
      <family val="2"/>
      <scheme val="minor"/>
    </font>
    <font>
      <b/>
      <sz val="9"/>
      <color theme="0"/>
      <name val="Calibri"/>
      <family val="2"/>
      <scheme val="minor"/>
    </font>
    <font>
      <sz val="9"/>
      <color theme="0"/>
      <name val="Calibri"/>
      <family val="2"/>
      <scheme val="minor"/>
    </font>
    <font>
      <sz val="9"/>
      <color theme="1"/>
      <name val="Calibri"/>
      <family val="2"/>
      <scheme val="minor"/>
    </font>
    <font>
      <sz val="10"/>
      <color theme="1"/>
      <name val="Calibri"/>
      <family val="2"/>
      <scheme val="minor"/>
    </font>
    <font>
      <b/>
      <sz val="10"/>
      <color rgb="FFFF0000"/>
      <name val="Calibri"/>
      <family val="2"/>
      <scheme val="minor"/>
    </font>
    <font>
      <sz val="8"/>
      <color theme="1"/>
      <name val="Calibri"/>
      <family val="2"/>
      <scheme val="minor"/>
    </font>
    <font>
      <sz val="8"/>
      <name val="Calibri"/>
      <family val="2"/>
      <scheme val="minor"/>
    </font>
    <font>
      <sz val="12"/>
      <color theme="0"/>
      <name val="Calibri"/>
      <family val="2"/>
      <scheme val="minor"/>
    </font>
    <font>
      <sz val="12"/>
      <name val="Calibri"/>
      <family val="2"/>
      <scheme val="minor"/>
    </font>
    <font>
      <b/>
      <sz val="12"/>
      <name val="Calibri"/>
      <family val="2"/>
      <scheme val="minor"/>
    </font>
    <font>
      <sz val="12"/>
      <color theme="1"/>
      <name val="Calibri"/>
      <family val="2"/>
      <scheme val="minor"/>
    </font>
    <font>
      <sz val="10"/>
      <color theme="1"/>
      <name val="Times New Roman"/>
      <family val="1"/>
    </font>
    <font>
      <sz val="11"/>
      <color theme="1"/>
      <name val="Calibri"/>
      <family val="2"/>
    </font>
    <font>
      <b/>
      <sz val="10"/>
      <color indexed="8"/>
      <name val="Garamond"/>
      <family val="1"/>
    </font>
    <font>
      <b/>
      <sz val="10"/>
      <color theme="1"/>
      <name val="Garamond"/>
      <family val="1"/>
    </font>
    <font>
      <b/>
      <sz val="10"/>
      <color indexed="10"/>
      <name val="Garamond"/>
      <family val="1"/>
    </font>
    <font>
      <b/>
      <sz val="10"/>
      <name val="Garamond"/>
      <family val="1"/>
    </font>
    <font>
      <b/>
      <sz val="10"/>
      <color indexed="12"/>
      <name val="Garamond"/>
      <family val="1"/>
    </font>
    <font>
      <sz val="10"/>
      <color indexed="8"/>
      <name val="Garamond"/>
      <family val="1"/>
    </font>
    <font>
      <sz val="10"/>
      <name val="Garamond"/>
      <family val="1"/>
    </font>
    <font>
      <sz val="11"/>
      <color rgb="FF000000"/>
      <name val="Calibri"/>
      <family val="2"/>
    </font>
    <font>
      <b/>
      <sz val="10"/>
      <color rgb="FF000000"/>
      <name val="Garamond"/>
      <family val="1"/>
    </font>
    <font>
      <sz val="11"/>
      <color indexed="8"/>
      <name val="Calibri"/>
      <family val="2"/>
    </font>
    <font>
      <sz val="11"/>
      <color rgb="FFFF0000"/>
      <name val="Arial"/>
      <family val="2"/>
    </font>
    <font>
      <sz val="9"/>
      <color theme="1"/>
      <name val="Arial"/>
      <family val="2"/>
    </font>
    <font>
      <b/>
      <sz val="9"/>
      <color theme="1"/>
      <name val="Arial"/>
      <family val="2"/>
    </font>
    <font>
      <sz val="8"/>
      <color theme="1"/>
      <name val="Arial"/>
      <family val="2"/>
    </font>
    <font>
      <b/>
      <sz val="8"/>
      <color theme="1"/>
      <name val="Arial"/>
      <family val="2"/>
    </font>
    <font>
      <sz val="8"/>
      <color theme="0"/>
      <name val="Arial"/>
      <family val="2"/>
    </font>
    <font>
      <b/>
      <sz val="16"/>
      <name val="Calibri"/>
      <family val="2"/>
      <scheme val="minor"/>
    </font>
    <font>
      <b/>
      <sz val="14"/>
      <color theme="1"/>
      <name val="Calibri"/>
      <family val="2"/>
      <scheme val="minor"/>
    </font>
    <font>
      <b/>
      <sz val="8"/>
      <color theme="1"/>
      <name val="Calibri"/>
      <family val="2"/>
      <scheme val="minor"/>
    </font>
    <font>
      <b/>
      <sz val="9"/>
      <color indexed="81"/>
      <name val="Tahoma"/>
      <family val="2"/>
    </font>
    <font>
      <sz val="8"/>
      <name val="Arial"/>
      <family val="2"/>
    </font>
  </fonts>
  <fills count="51">
    <fill>
      <patternFill patternType="none"/>
    </fill>
    <fill>
      <patternFill patternType="gray125"/>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FFE1FF"/>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FFE6FF"/>
        <bgColor indexed="64"/>
      </patternFill>
    </fill>
    <fill>
      <patternFill patternType="solid">
        <fgColor theme="8" tint="0.59999389629810485"/>
        <bgColor indexed="64"/>
      </patternFill>
    </fill>
    <fill>
      <patternFill patternType="solid">
        <fgColor rgb="FFFFFF9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0000"/>
        <bgColor indexed="64"/>
      </patternFill>
    </fill>
    <fill>
      <patternFill patternType="solid">
        <fgColor theme="0"/>
        <bgColor indexed="64"/>
      </patternFill>
    </fill>
    <fill>
      <patternFill patternType="solid">
        <fgColor theme="4" tint="-0.49998474074526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rgb="FFFFFFFF"/>
      </patternFill>
    </fill>
    <fill>
      <patternFill patternType="solid">
        <fgColor rgb="FFFFC000"/>
        <bgColor indexed="64"/>
      </patternFill>
    </fill>
  </fills>
  <borders count="6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81">
    <xf numFmtId="0" fontId="0"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2" fillId="21" borderId="0" applyNumberFormat="0" applyBorder="0" applyAlignment="0" applyProtection="0"/>
    <xf numFmtId="0" fontId="13" fillId="22" borderId="42" applyNumberFormat="0" applyAlignment="0" applyProtection="0"/>
    <xf numFmtId="0" fontId="14" fillId="23" borderId="43" applyNumberFormat="0" applyAlignment="0" applyProtection="0"/>
    <xf numFmtId="0" fontId="15" fillId="0" borderId="44" applyNumberFormat="0" applyFill="0" applyAlignment="0" applyProtection="0"/>
    <xf numFmtId="165" fontId="10" fillId="0" borderId="0" applyFont="0" applyFill="0" applyBorder="0" applyAlignment="0" applyProtection="0"/>
    <xf numFmtId="166" fontId="9" fillId="0" borderId="0" applyFont="0" applyFill="0" applyBorder="0" applyAlignment="0" applyProtection="0"/>
    <xf numFmtId="0" fontId="16" fillId="0" borderId="0" applyNumberFormat="0" applyFill="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7" fillId="30" borderId="42" applyNumberFormat="0" applyAlignment="0" applyProtection="0"/>
    <xf numFmtId="0" fontId="18" fillId="31" borderId="0" applyNumberFormat="0" applyBorder="0" applyAlignment="0" applyProtection="0"/>
    <xf numFmtId="164" fontId="6" fillId="0" borderId="0" applyFont="0" applyFill="0" applyBorder="0" applyAlignment="0" applyProtection="0"/>
    <xf numFmtId="43" fontId="10" fillId="0" borderId="0" applyFont="0" applyFill="0" applyBorder="0" applyAlignment="0" applyProtection="0"/>
    <xf numFmtId="166" fontId="9" fillId="0" borderId="0" applyFont="0" applyFill="0" applyBorder="0" applyAlignment="0" applyProtection="0"/>
    <xf numFmtId="167" fontId="6" fillId="0" borderId="0" applyFont="0" applyFill="0" applyBorder="0" applyAlignment="0" applyProtection="0"/>
    <xf numFmtId="44" fontId="10" fillId="0" borderId="0" applyFont="0" applyFill="0" applyBorder="0" applyAlignment="0" applyProtection="0"/>
    <xf numFmtId="0" fontId="19"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171" fontId="10" fillId="0" borderId="0"/>
    <xf numFmtId="171" fontId="10" fillId="0" borderId="0"/>
    <xf numFmtId="0" fontId="6" fillId="0" borderId="0"/>
    <xf numFmtId="0" fontId="6"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7" fillId="0" borderId="0"/>
    <xf numFmtId="0" fontId="10" fillId="33" borderId="45"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0" fontId="20" fillId="22" borderId="46"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47" applyNumberFormat="0" applyFill="0" applyAlignment="0" applyProtection="0"/>
    <xf numFmtId="0" fontId="16" fillId="0" borderId="48" applyNumberFormat="0" applyFill="0" applyAlignment="0" applyProtection="0"/>
    <xf numFmtId="0" fontId="25" fillId="0" borderId="49" applyNumberFormat="0" applyFill="0" applyAlignment="0" applyProtection="0"/>
    <xf numFmtId="0" fontId="5" fillId="0" borderId="0"/>
    <xf numFmtId="43" fontId="5" fillId="0" borderId="0" applyFont="0" applyFill="0" applyBorder="0" applyAlignment="0" applyProtection="0"/>
    <xf numFmtId="172" fontId="51" fillId="0" borderId="0"/>
    <xf numFmtId="173" fontId="51" fillId="0" borderId="0"/>
    <xf numFmtId="174" fontId="51" fillId="0" borderId="0"/>
    <xf numFmtId="44" fontId="5" fillId="0" borderId="0" applyFont="0" applyFill="0" applyBorder="0" applyAlignment="0" applyProtection="0"/>
    <xf numFmtId="44" fontId="53"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 fillId="0" borderId="0"/>
    <xf numFmtId="0" fontId="1" fillId="0" borderId="0"/>
  </cellStyleXfs>
  <cellXfs count="516">
    <xf numFmtId="0" fontId="0" fillId="0" borderId="0" xfId="0"/>
    <xf numFmtId="0" fontId="26" fillId="0" borderId="0" xfId="47" applyFont="1" applyFill="1" applyBorder="1" applyAlignment="1">
      <alignment horizontal="left"/>
    </xf>
    <xf numFmtId="0" fontId="26" fillId="0" borderId="0" xfId="47" applyFont="1" applyFill="1" applyBorder="1" applyAlignment="1">
      <alignment horizontal="center"/>
    </xf>
    <xf numFmtId="0" fontId="26" fillId="0" borderId="0" xfId="47" applyFont="1" applyFill="1" applyBorder="1" applyAlignment="1"/>
    <xf numFmtId="0" fontId="26" fillId="0" borderId="0" xfId="47" applyNumberFormat="1" applyFont="1" applyFill="1" applyBorder="1" applyAlignment="1">
      <alignment horizontal="center" vertical="center"/>
    </xf>
    <xf numFmtId="1" fontId="26" fillId="0" borderId="0" xfId="47" applyNumberFormat="1" applyFont="1" applyFill="1" applyBorder="1" applyAlignment="1">
      <alignment horizontal="left" vertical="center"/>
    </xf>
    <xf numFmtId="2" fontId="26" fillId="0" borderId="0" xfId="47" applyNumberFormat="1" applyFont="1" applyFill="1" applyBorder="1" applyAlignment="1">
      <alignment horizontal="center" vertical="center"/>
    </xf>
    <xf numFmtId="166" fontId="26" fillId="0" borderId="0" xfId="36" applyFont="1" applyFill="1" applyBorder="1" applyAlignment="1"/>
    <xf numFmtId="1" fontId="26" fillId="0" borderId="0" xfId="47" applyNumberFormat="1" applyFont="1" applyFill="1" applyBorder="1" applyAlignment="1">
      <alignment horizontal="center" vertical="center"/>
    </xf>
    <xf numFmtId="0" fontId="26" fillId="0" borderId="0" xfId="47" applyFont="1" applyAlignment="1">
      <alignment horizontal="left"/>
    </xf>
    <xf numFmtId="0" fontId="26" fillId="0" borderId="0" xfId="47" applyFont="1" applyAlignment="1">
      <alignment horizontal="center"/>
    </xf>
    <xf numFmtId="1" fontId="26" fillId="0" borderId="1" xfId="47" applyNumberFormat="1" applyFont="1" applyFill="1" applyBorder="1" applyAlignment="1">
      <alignment horizontal="left" vertical="center"/>
    </xf>
    <xf numFmtId="2" fontId="27" fillId="2" borderId="2" xfId="47" applyNumberFormat="1" applyFont="1" applyFill="1" applyBorder="1" applyAlignment="1">
      <alignment horizontal="center" vertical="center"/>
    </xf>
    <xf numFmtId="0" fontId="28" fillId="0" borderId="0" xfId="47" applyNumberFormat="1" applyFont="1" applyFill="1" applyBorder="1" applyAlignment="1">
      <alignment horizontal="center" vertical="center"/>
    </xf>
    <xf numFmtId="1" fontId="28" fillId="0" borderId="0" xfId="47" applyNumberFormat="1" applyFont="1" applyFill="1" applyBorder="1" applyAlignment="1">
      <alignment horizontal="center" vertical="center"/>
    </xf>
    <xf numFmtId="0" fontId="26" fillId="0" borderId="0" xfId="47" applyFont="1" applyAlignment="1"/>
    <xf numFmtId="0" fontId="28" fillId="0" borderId="0" xfId="47" applyFont="1" applyFill="1" applyAlignment="1">
      <alignment horizontal="left" vertical="center"/>
    </xf>
    <xf numFmtId="0" fontId="28" fillId="0" borderId="0" xfId="47" applyFont="1" applyFill="1" applyAlignment="1">
      <alignment vertical="center"/>
    </xf>
    <xf numFmtId="1" fontId="28" fillId="0" borderId="0" xfId="47" applyNumberFormat="1" applyFont="1" applyFill="1" applyBorder="1" applyAlignment="1">
      <alignment horizontal="left" vertical="center"/>
    </xf>
    <xf numFmtId="2" fontId="28" fillId="0" borderId="0" xfId="47" applyNumberFormat="1" applyFont="1" applyFill="1" applyAlignment="1">
      <alignment horizontal="center" vertical="center"/>
    </xf>
    <xf numFmtId="166" fontId="28" fillId="0" borderId="0" xfId="36" applyFont="1" applyFill="1" applyAlignment="1">
      <alignment vertical="center"/>
    </xf>
    <xf numFmtId="0" fontId="28" fillId="0" borderId="0" xfId="47" applyNumberFormat="1" applyFont="1" applyFill="1" applyAlignment="1">
      <alignment horizontal="center" vertical="center"/>
    </xf>
    <xf numFmtId="3" fontId="28" fillId="0" borderId="0" xfId="47" applyNumberFormat="1" applyFont="1" applyFill="1" applyBorder="1" applyAlignment="1">
      <alignment horizontal="center" vertical="center"/>
    </xf>
    <xf numFmtId="0" fontId="26" fillId="0" borderId="0" xfId="47" applyFont="1" applyFill="1" applyAlignment="1">
      <alignment vertical="center"/>
    </xf>
    <xf numFmtId="0" fontId="26" fillId="34" borderId="0" xfId="47" applyFont="1" applyFill="1" applyAlignment="1">
      <alignment vertical="center"/>
    </xf>
    <xf numFmtId="0" fontId="26" fillId="35" borderId="3" xfId="47" applyFont="1" applyFill="1" applyBorder="1" applyAlignment="1">
      <alignment horizontal="left"/>
    </xf>
    <xf numFmtId="0" fontId="26" fillId="35" borderId="3" xfId="47" applyFont="1" applyFill="1" applyBorder="1" applyAlignment="1">
      <alignment horizontal="center"/>
    </xf>
    <xf numFmtId="0" fontId="28" fillId="35" borderId="3" xfId="47" applyFont="1" applyFill="1" applyBorder="1" applyAlignment="1"/>
    <xf numFmtId="0" fontId="29" fillId="35" borderId="3" xfId="47" applyFont="1" applyFill="1" applyBorder="1" applyAlignment="1">
      <alignment horizontal="left"/>
    </xf>
    <xf numFmtId="0" fontId="26" fillId="0" borderId="3" xfId="47" applyFont="1" applyFill="1" applyBorder="1" applyAlignment="1"/>
    <xf numFmtId="2" fontId="26" fillId="0" borderId="3" xfId="47" applyNumberFormat="1" applyFont="1" applyFill="1" applyBorder="1" applyAlignment="1">
      <alignment horizontal="center"/>
    </xf>
    <xf numFmtId="2" fontId="26" fillId="0" borderId="3" xfId="47" applyNumberFormat="1" applyFont="1" applyFill="1" applyBorder="1" applyAlignment="1"/>
    <xf numFmtId="0" fontId="28" fillId="0" borderId="3" xfId="47" applyFont="1" applyFill="1" applyBorder="1" applyAlignment="1">
      <alignment horizontal="center"/>
    </xf>
    <xf numFmtId="0" fontId="28" fillId="35" borderId="3" xfId="47" applyFont="1" applyFill="1" applyBorder="1" applyAlignment="1">
      <alignment horizontal="center"/>
    </xf>
    <xf numFmtId="0" fontId="26" fillId="0" borderId="0" xfId="47" applyFont="1" applyFill="1" applyAlignment="1">
      <alignment horizontal="left"/>
    </xf>
    <xf numFmtId="0" fontId="26" fillId="0" borderId="0" xfId="47" applyFont="1" applyFill="1" applyAlignment="1"/>
    <xf numFmtId="0" fontId="26" fillId="0" borderId="3" xfId="47" applyFont="1" applyFill="1" applyBorder="1" applyAlignment="1">
      <alignment vertical="center"/>
    </xf>
    <xf numFmtId="0" fontId="26" fillId="35" borderId="3" xfId="0" applyFont="1" applyFill="1" applyBorder="1" applyAlignment="1">
      <alignment horizontal="center"/>
    </xf>
    <xf numFmtId="0" fontId="30" fillId="0" borderId="3" xfId="47" applyFont="1" applyFill="1" applyBorder="1" applyAlignment="1"/>
    <xf numFmtId="0" fontId="26" fillId="36" borderId="3" xfId="47" applyFont="1" applyFill="1" applyBorder="1" applyAlignment="1"/>
    <xf numFmtId="0" fontId="26" fillId="36" borderId="3" xfId="47" applyFont="1" applyFill="1" applyBorder="1" applyAlignment="1">
      <alignment horizontal="center"/>
    </xf>
    <xf numFmtId="1" fontId="28" fillId="36" borderId="3" xfId="47" applyNumberFormat="1" applyFont="1" applyFill="1" applyBorder="1" applyAlignment="1">
      <alignment vertical="center"/>
    </xf>
    <xf numFmtId="0" fontId="29" fillId="36" borderId="3" xfId="47" applyNumberFormat="1" applyFont="1" applyFill="1" applyBorder="1" applyAlignment="1">
      <alignment horizontal="left" vertical="center"/>
    </xf>
    <xf numFmtId="1" fontId="26" fillId="0" borderId="3" xfId="47" applyNumberFormat="1" applyFont="1" applyFill="1" applyBorder="1" applyAlignment="1">
      <alignment horizontal="left" vertical="center"/>
    </xf>
    <xf numFmtId="2" fontId="26" fillId="0" borderId="3" xfId="47" applyNumberFormat="1" applyFont="1" applyFill="1" applyBorder="1" applyAlignment="1">
      <alignment horizontal="center" vertical="center"/>
    </xf>
    <xf numFmtId="164" fontId="26" fillId="0" borderId="3" xfId="34" applyFont="1" applyFill="1" applyBorder="1" applyAlignment="1">
      <alignment vertical="center"/>
    </xf>
    <xf numFmtId="0" fontId="28" fillId="36" borderId="3" xfId="47" applyFont="1" applyFill="1" applyBorder="1" applyAlignment="1">
      <alignment horizontal="center"/>
    </xf>
    <xf numFmtId="1" fontId="26" fillId="0" borderId="3" xfId="0" applyNumberFormat="1" applyFont="1" applyFill="1" applyBorder="1" applyAlignment="1">
      <alignment horizontal="left" vertical="center"/>
    </xf>
    <xf numFmtId="0" fontId="26" fillId="36" borderId="3" xfId="0" applyFont="1" applyFill="1" applyBorder="1" applyAlignment="1">
      <alignment horizontal="center"/>
    </xf>
    <xf numFmtId="1" fontId="26" fillId="0" borderId="3" xfId="47" applyNumberFormat="1" applyFont="1" applyFill="1" applyBorder="1" applyAlignment="1">
      <alignment horizontal="left" vertical="center" wrapText="1"/>
    </xf>
    <xf numFmtId="0" fontId="26" fillId="0" borderId="3" xfId="47" applyFont="1" applyFill="1" applyBorder="1" applyAlignment="1">
      <alignment horizontal="left"/>
    </xf>
    <xf numFmtId="0" fontId="26" fillId="0" borderId="3" xfId="47" applyFont="1" applyFill="1" applyBorder="1" applyAlignment="1">
      <alignment horizontal="center"/>
    </xf>
    <xf numFmtId="1" fontId="28" fillId="0" borderId="3" xfId="47" applyNumberFormat="1" applyFont="1" applyFill="1" applyBorder="1" applyAlignment="1">
      <alignment vertical="center" wrapText="1"/>
    </xf>
    <xf numFmtId="49" fontId="29" fillId="0" borderId="3" xfId="47" applyNumberFormat="1" applyFont="1" applyFill="1" applyBorder="1" applyAlignment="1">
      <alignment horizontal="left"/>
    </xf>
    <xf numFmtId="1" fontId="28" fillId="0" borderId="3" xfId="47" applyNumberFormat="1" applyFont="1" applyFill="1" applyBorder="1" applyAlignment="1">
      <alignment horizontal="left" vertical="center"/>
    </xf>
    <xf numFmtId="166" fontId="26" fillId="0" borderId="3" xfId="36" applyFont="1" applyFill="1" applyBorder="1" applyAlignment="1">
      <alignment horizontal="center"/>
    </xf>
    <xf numFmtId="166" fontId="26" fillId="36" borderId="3" xfId="47" applyNumberFormat="1" applyFont="1" applyFill="1" applyBorder="1" applyAlignment="1">
      <alignment horizontal="center"/>
    </xf>
    <xf numFmtId="0" fontId="31" fillId="37" borderId="3" xfId="47" applyFont="1" applyFill="1" applyBorder="1" applyAlignment="1">
      <alignment horizontal="left"/>
    </xf>
    <xf numFmtId="1" fontId="31" fillId="37" borderId="3" xfId="47" applyNumberFormat="1" applyFont="1" applyFill="1" applyBorder="1" applyAlignment="1">
      <alignment horizontal="left" vertical="center"/>
    </xf>
    <xf numFmtId="166" fontId="32" fillId="37" borderId="3" xfId="36" applyFont="1" applyFill="1" applyBorder="1" applyAlignment="1">
      <alignment horizontal="center"/>
    </xf>
    <xf numFmtId="0" fontId="26" fillId="0" borderId="3" xfId="0" applyFont="1" applyFill="1" applyBorder="1" applyAlignment="1"/>
    <xf numFmtId="0" fontId="29" fillId="0" borderId="3" xfId="0" applyFont="1" applyFill="1" applyBorder="1" applyAlignment="1">
      <alignment horizontal="left"/>
    </xf>
    <xf numFmtId="0" fontId="26" fillId="0" borderId="3" xfId="0" applyFont="1" applyFill="1" applyBorder="1"/>
    <xf numFmtId="2" fontId="26" fillId="0" borderId="3" xfId="0" applyNumberFormat="1" applyFont="1" applyFill="1" applyBorder="1"/>
    <xf numFmtId="0" fontId="26" fillId="0" borderId="3" xfId="0" applyFont="1" applyFill="1" applyBorder="1" applyAlignment="1">
      <alignment horizontal="center"/>
    </xf>
    <xf numFmtId="0" fontId="29" fillId="35" borderId="3" xfId="47" applyFont="1" applyFill="1" applyBorder="1" applyAlignment="1">
      <alignment horizontal="left" vertical="center"/>
    </xf>
    <xf numFmtId="0" fontId="26" fillId="36" borderId="3" xfId="47" applyFont="1" applyFill="1" applyBorder="1" applyAlignment="1">
      <alignment horizontal="left"/>
    </xf>
    <xf numFmtId="0" fontId="29" fillId="0" borderId="3" xfId="47" applyNumberFormat="1" applyFont="1" applyFill="1" applyBorder="1" applyAlignment="1">
      <alignment horizontal="left"/>
    </xf>
    <xf numFmtId="166" fontId="32" fillId="0" borderId="3" xfId="36" applyFont="1" applyFill="1" applyBorder="1" applyAlignment="1">
      <alignment horizontal="center"/>
    </xf>
    <xf numFmtId="0" fontId="28" fillId="0" borderId="3" xfId="47" applyFont="1" applyFill="1" applyBorder="1" applyAlignment="1"/>
    <xf numFmtId="0" fontId="29" fillId="0" borderId="3" xfId="47" applyFont="1" applyFill="1" applyBorder="1" applyAlignment="1">
      <alignment horizontal="left"/>
    </xf>
    <xf numFmtId="2" fontId="28" fillId="0" borderId="3" xfId="47" applyNumberFormat="1" applyFont="1" applyFill="1" applyBorder="1" applyAlignment="1"/>
    <xf numFmtId="1" fontId="31" fillId="0" borderId="3" xfId="47" applyNumberFormat="1" applyFont="1" applyFill="1" applyBorder="1" applyAlignment="1">
      <alignment horizontal="left" vertical="center"/>
    </xf>
    <xf numFmtId="49" fontId="29" fillId="35" borderId="3" xfId="47" applyNumberFormat="1" applyFont="1" applyFill="1" applyBorder="1" applyAlignment="1">
      <alignment horizontal="left"/>
    </xf>
    <xf numFmtId="0" fontId="28" fillId="38" borderId="3" xfId="47" applyFont="1" applyFill="1" applyBorder="1" applyAlignment="1">
      <alignment horizontal="center"/>
    </xf>
    <xf numFmtId="0" fontId="26" fillId="38" borderId="3" xfId="47" applyFont="1" applyFill="1" applyBorder="1" applyAlignment="1">
      <alignment horizontal="center"/>
    </xf>
    <xf numFmtId="0" fontId="26" fillId="38" borderId="3" xfId="0" applyFont="1" applyFill="1" applyBorder="1" applyAlignment="1">
      <alignment horizontal="center"/>
    </xf>
    <xf numFmtId="2" fontId="26" fillId="34" borderId="3" xfId="47" applyNumberFormat="1" applyFont="1" applyFill="1" applyBorder="1" applyAlignment="1">
      <alignment horizontal="center"/>
    </xf>
    <xf numFmtId="49" fontId="29" fillId="36" borderId="3" xfId="47" applyNumberFormat="1" applyFont="1" applyFill="1" applyBorder="1" applyAlignment="1">
      <alignment horizontal="left" vertical="center"/>
    </xf>
    <xf numFmtId="1" fontId="26" fillId="0" borderId="3" xfId="56" applyNumberFormat="1" applyFont="1" applyFill="1" applyBorder="1" applyAlignment="1">
      <alignment horizontal="left" vertical="center"/>
    </xf>
    <xf numFmtId="2" fontId="26" fillId="0" borderId="3" xfId="56" applyNumberFormat="1" applyFont="1" applyFill="1" applyBorder="1" applyAlignment="1">
      <alignment horizontal="center" vertical="center"/>
    </xf>
    <xf numFmtId="0" fontId="29" fillId="36" borderId="3" xfId="47" applyFont="1" applyFill="1" applyBorder="1" applyAlignment="1">
      <alignment horizontal="left"/>
    </xf>
    <xf numFmtId="0" fontId="26" fillId="0" borderId="0" xfId="47" applyFont="1" applyFill="1" applyAlignment="1">
      <alignment horizontal="center"/>
    </xf>
    <xf numFmtId="0" fontId="26" fillId="34" borderId="3" xfId="47" applyFont="1" applyFill="1" applyBorder="1" applyAlignment="1"/>
    <xf numFmtId="1" fontId="26" fillId="34" borderId="3" xfId="47" applyNumberFormat="1" applyFont="1" applyFill="1" applyBorder="1" applyAlignment="1">
      <alignment horizontal="left" vertical="center"/>
    </xf>
    <xf numFmtId="0" fontId="26" fillId="0" borderId="3" xfId="47" applyNumberFormat="1" applyFont="1" applyFill="1" applyBorder="1" applyAlignment="1">
      <alignment horizontal="left"/>
    </xf>
    <xf numFmtId="166" fontId="28" fillId="0" borderId="3" xfId="36" applyFont="1" applyFill="1" applyBorder="1" applyAlignment="1"/>
    <xf numFmtId="0" fontId="28" fillId="0" borderId="3" xfId="47" applyNumberFormat="1" applyFont="1" applyFill="1" applyBorder="1" applyAlignment="1">
      <alignment horizontal="center"/>
    </xf>
    <xf numFmtId="0" fontId="26" fillId="35" borderId="3" xfId="47" applyNumberFormat="1" applyFont="1" applyFill="1" applyBorder="1" applyAlignment="1">
      <alignment horizontal="left"/>
    </xf>
    <xf numFmtId="0" fontId="26" fillId="36" borderId="3" xfId="47" applyNumberFormat="1" applyFont="1" applyFill="1" applyBorder="1" applyAlignment="1">
      <alignment horizontal="left" vertical="center"/>
    </xf>
    <xf numFmtId="166" fontId="26" fillId="0" borderId="3" xfId="36" applyFont="1" applyFill="1" applyBorder="1" applyAlignment="1">
      <alignment vertical="center"/>
    </xf>
    <xf numFmtId="0" fontId="26" fillId="36" borderId="3" xfId="47" applyNumberFormat="1" applyFont="1" applyFill="1" applyBorder="1" applyAlignment="1">
      <alignment horizontal="left"/>
    </xf>
    <xf numFmtId="9" fontId="26" fillId="36" borderId="3" xfId="59" applyFont="1" applyFill="1" applyBorder="1" applyAlignment="1"/>
    <xf numFmtId="9" fontId="28" fillId="36" borderId="3" xfId="59" applyFont="1" applyFill="1" applyBorder="1" applyAlignment="1">
      <alignment vertical="center"/>
    </xf>
    <xf numFmtId="0" fontId="26" fillId="36" borderId="3" xfId="59" applyNumberFormat="1" applyFont="1" applyFill="1" applyBorder="1" applyAlignment="1">
      <alignment horizontal="left" vertical="center"/>
    </xf>
    <xf numFmtId="9" fontId="26" fillId="0" borderId="3" xfId="59" applyFont="1" applyFill="1" applyBorder="1" applyAlignment="1">
      <alignment horizontal="left" vertical="center"/>
    </xf>
    <xf numFmtId="2" fontId="26" fillId="0" borderId="3" xfId="59" applyNumberFormat="1" applyFont="1" applyFill="1" applyBorder="1" applyAlignment="1">
      <alignment horizontal="center" vertical="center"/>
    </xf>
    <xf numFmtId="0" fontId="28" fillId="0" borderId="3" xfId="59" applyNumberFormat="1" applyFont="1" applyFill="1" applyBorder="1" applyAlignment="1">
      <alignment horizontal="center"/>
    </xf>
    <xf numFmtId="9" fontId="28" fillId="36" borderId="3" xfId="59" applyFont="1" applyFill="1" applyBorder="1" applyAlignment="1">
      <alignment horizontal="center"/>
    </xf>
    <xf numFmtId="9" fontId="26" fillId="36" borderId="3" xfId="59" applyFont="1" applyFill="1" applyBorder="1" applyAlignment="1">
      <alignment horizontal="center"/>
    </xf>
    <xf numFmtId="0" fontId="26" fillId="36" borderId="3" xfId="59" applyNumberFormat="1" applyFont="1" applyFill="1" applyBorder="1" applyAlignment="1">
      <alignment horizontal="center"/>
    </xf>
    <xf numFmtId="0" fontId="26" fillId="36" borderId="3" xfId="47" applyNumberFormat="1" applyFont="1" applyFill="1" applyBorder="1" applyAlignment="1">
      <alignment horizontal="center"/>
    </xf>
    <xf numFmtId="9" fontId="26" fillId="0" borderId="0" xfId="59" applyFont="1" applyFill="1" applyAlignment="1">
      <alignment horizontal="left"/>
    </xf>
    <xf numFmtId="9" fontId="26" fillId="0" borderId="0" xfId="59" applyFont="1" applyFill="1" applyAlignment="1"/>
    <xf numFmtId="0" fontId="26" fillId="36" borderId="3" xfId="47" applyFont="1" applyFill="1" applyBorder="1" applyAlignment="1">
      <alignment horizontal="center" wrapText="1"/>
    </xf>
    <xf numFmtId="0" fontId="28" fillId="0" borderId="0" xfId="47" applyFont="1" applyFill="1" applyAlignment="1">
      <alignment horizontal="center"/>
    </xf>
    <xf numFmtId="1" fontId="26" fillId="39" borderId="3" xfId="47" applyNumberFormat="1" applyFont="1" applyFill="1" applyBorder="1" applyAlignment="1">
      <alignment horizontal="left" vertical="center"/>
    </xf>
    <xf numFmtId="1" fontId="26" fillId="39" borderId="3" xfId="0" applyNumberFormat="1" applyFont="1" applyFill="1" applyBorder="1" applyAlignment="1">
      <alignment horizontal="left" vertical="center"/>
    </xf>
    <xf numFmtId="2" fontId="26" fillId="34" borderId="3" xfId="47" applyNumberFormat="1" applyFont="1" applyFill="1" applyBorder="1" applyAlignment="1">
      <alignment horizontal="center" vertical="center"/>
    </xf>
    <xf numFmtId="0" fontId="28" fillId="0" borderId="3" xfId="47" applyFont="1" applyFill="1" applyBorder="1" applyAlignment="1">
      <alignment vertical="center"/>
    </xf>
    <xf numFmtId="1" fontId="29" fillId="0" borderId="3" xfId="47" applyNumberFormat="1" applyFont="1" applyFill="1" applyBorder="1" applyAlignment="1">
      <alignment horizontal="left" vertical="center"/>
    </xf>
    <xf numFmtId="4" fontId="28" fillId="0" borderId="3" xfId="47" applyNumberFormat="1" applyFont="1" applyFill="1" applyBorder="1" applyAlignment="1">
      <alignment horizontal="center" vertical="center"/>
    </xf>
    <xf numFmtId="1" fontId="28" fillId="36" borderId="3" xfId="0" applyNumberFormat="1" applyFont="1" applyFill="1" applyBorder="1" applyAlignment="1">
      <alignment vertical="center"/>
    </xf>
    <xf numFmtId="2" fontId="26" fillId="0" borderId="3" xfId="0" applyNumberFormat="1" applyFont="1" applyFill="1" applyBorder="1" applyAlignment="1">
      <alignment horizontal="center" vertical="center"/>
    </xf>
    <xf numFmtId="0" fontId="28" fillId="36" borderId="3" xfId="0" applyFont="1" applyFill="1" applyBorder="1" applyAlignment="1">
      <alignment horizontal="center"/>
    </xf>
    <xf numFmtId="0" fontId="33" fillId="36" borderId="3" xfId="0" applyFont="1" applyFill="1" applyBorder="1" applyAlignment="1">
      <alignment horizontal="center"/>
    </xf>
    <xf numFmtId="166" fontId="26" fillId="0" borderId="3" xfId="36" applyFont="1" applyFill="1" applyBorder="1" applyAlignment="1">
      <alignment horizontal="left"/>
    </xf>
    <xf numFmtId="49" fontId="29" fillId="0" borderId="3" xfId="47" applyNumberFormat="1" applyFont="1" applyFill="1" applyBorder="1" applyAlignment="1">
      <alignment horizontal="left" vertical="center"/>
    </xf>
    <xf numFmtId="2" fontId="28" fillId="0" borderId="3" xfId="47" applyNumberFormat="1" applyFont="1" applyFill="1" applyBorder="1" applyAlignment="1">
      <alignment horizontal="center" vertical="center"/>
    </xf>
    <xf numFmtId="0" fontId="26" fillId="0" borderId="3" xfId="0" applyFont="1" applyFill="1" applyBorder="1" applyAlignment="1">
      <alignment horizontal="left"/>
    </xf>
    <xf numFmtId="0" fontId="28" fillId="0" borderId="3" xfId="0" applyFont="1" applyFill="1" applyBorder="1" applyAlignment="1">
      <alignment vertical="center"/>
    </xf>
    <xf numFmtId="2" fontId="26" fillId="0" borderId="3" xfId="0" applyNumberFormat="1" applyFont="1" applyFill="1" applyBorder="1" applyAlignment="1">
      <alignment horizontal="center"/>
    </xf>
    <xf numFmtId="2" fontId="26" fillId="0" borderId="3" xfId="0" applyNumberFormat="1" applyFont="1" applyFill="1" applyBorder="1" applyAlignment="1"/>
    <xf numFmtId="0" fontId="28" fillId="0" borderId="3" xfId="0" applyFont="1" applyFill="1" applyBorder="1" applyAlignment="1">
      <alignment horizontal="center"/>
    </xf>
    <xf numFmtId="0" fontId="26" fillId="35" borderId="3" xfId="0" applyFont="1" applyFill="1" applyBorder="1" applyAlignment="1">
      <alignment horizontal="left"/>
    </xf>
    <xf numFmtId="0" fontId="28" fillId="35" borderId="3" xfId="0" applyFont="1" applyFill="1" applyBorder="1" applyAlignment="1">
      <alignment vertical="center"/>
    </xf>
    <xf numFmtId="0" fontId="29" fillId="35" borderId="3" xfId="0" applyFont="1" applyFill="1" applyBorder="1" applyAlignment="1">
      <alignment horizontal="left"/>
    </xf>
    <xf numFmtId="0" fontId="28" fillId="35" borderId="3" xfId="0" applyFont="1" applyFill="1" applyBorder="1" applyAlignment="1">
      <alignment horizontal="center"/>
    </xf>
    <xf numFmtId="0" fontId="26" fillId="34" borderId="3" xfId="0" applyFont="1" applyFill="1" applyBorder="1" applyAlignment="1"/>
    <xf numFmtId="0" fontId="26" fillId="36" borderId="3" xfId="0" applyFont="1" applyFill="1" applyBorder="1" applyAlignment="1"/>
    <xf numFmtId="0" fontId="29" fillId="36" borderId="3" xfId="0" applyNumberFormat="1" applyFont="1" applyFill="1" applyBorder="1" applyAlignment="1">
      <alignment horizontal="left" vertical="center"/>
    </xf>
    <xf numFmtId="0" fontId="31" fillId="37" borderId="3" xfId="0" applyFont="1" applyFill="1" applyBorder="1" applyAlignment="1">
      <alignment horizontal="left"/>
    </xf>
    <xf numFmtId="0" fontId="29" fillId="36" borderId="4" xfId="0" applyFont="1" applyFill="1" applyBorder="1" applyAlignment="1">
      <alignment horizontal="left" vertical="center"/>
    </xf>
    <xf numFmtId="0" fontId="33" fillId="35" borderId="3" xfId="0" applyFont="1" applyFill="1" applyBorder="1" applyAlignment="1">
      <alignment horizontal="left"/>
    </xf>
    <xf numFmtId="0" fontId="26" fillId="0" borderId="3" xfId="0" applyFont="1" applyFill="1" applyBorder="1" applyAlignment="1">
      <alignment vertical="center"/>
    </xf>
    <xf numFmtId="0" fontId="33" fillId="36" borderId="3" xfId="0" applyFont="1" applyFill="1" applyBorder="1" applyAlignment="1"/>
    <xf numFmtId="0" fontId="26" fillId="36" borderId="3" xfId="0" applyFont="1" applyFill="1" applyBorder="1" applyAlignment="1">
      <alignment horizontal="left"/>
    </xf>
    <xf numFmtId="0" fontId="26" fillId="0" borderId="0" xfId="47" applyNumberFormat="1" applyFont="1" applyFill="1" applyAlignment="1">
      <alignment horizontal="center"/>
    </xf>
    <xf numFmtId="2" fontId="26" fillId="0" borderId="0" xfId="47" applyNumberFormat="1" applyFont="1" applyFill="1" applyAlignment="1">
      <alignment horizontal="center"/>
    </xf>
    <xf numFmtId="166" fontId="26" fillId="0" borderId="0" xfId="36" applyFont="1" applyFill="1" applyAlignment="1"/>
    <xf numFmtId="0" fontId="28" fillId="0" borderId="0" xfId="47" applyNumberFormat="1" applyFont="1" applyFill="1" applyAlignment="1">
      <alignment horizontal="center"/>
    </xf>
    <xf numFmtId="0" fontId="28" fillId="0" borderId="0" xfId="47" applyNumberFormat="1" applyFont="1" applyAlignment="1">
      <alignment horizontal="center"/>
    </xf>
    <xf numFmtId="0" fontId="28" fillId="0" borderId="0" xfId="47" applyFont="1" applyAlignment="1">
      <alignment horizontal="center"/>
    </xf>
    <xf numFmtId="0" fontId="34" fillId="36" borderId="3" xfId="0" applyFont="1" applyFill="1" applyBorder="1" applyAlignment="1">
      <alignment horizontal="left"/>
    </xf>
    <xf numFmtId="1" fontId="29" fillId="36" borderId="3" xfId="47" applyNumberFormat="1" applyFont="1" applyFill="1" applyBorder="1" applyAlignment="1">
      <alignment horizontal="left" vertical="center"/>
    </xf>
    <xf numFmtId="0" fontId="29" fillId="36" borderId="5" xfId="0" applyFont="1" applyFill="1" applyBorder="1" applyAlignment="1">
      <alignment horizontal="left"/>
    </xf>
    <xf numFmtId="0" fontId="29" fillId="36" borderId="5" xfId="0" applyFont="1" applyFill="1" applyBorder="1" applyAlignment="1">
      <alignment horizontal="left" vertical="center"/>
    </xf>
    <xf numFmtId="0" fontId="0" fillId="36" borderId="0" xfId="0" applyFill="1" applyBorder="1" applyAlignment="1">
      <alignment horizontal="left"/>
    </xf>
    <xf numFmtId="0" fontId="8" fillId="36" borderId="5" xfId="0" applyFont="1" applyFill="1" applyBorder="1" applyAlignment="1">
      <alignment horizontal="left"/>
    </xf>
    <xf numFmtId="0" fontId="8" fillId="36" borderId="5" xfId="0" applyFont="1" applyFill="1" applyBorder="1" applyAlignment="1">
      <alignment horizontal="left" vertical="center"/>
    </xf>
    <xf numFmtId="0" fontId="8" fillId="36" borderId="6" xfId="0" applyFont="1" applyFill="1" applyBorder="1" applyAlignment="1">
      <alignment horizontal="left" vertical="center"/>
    </xf>
    <xf numFmtId="49" fontId="6" fillId="36" borderId="7" xfId="0" applyNumberFormat="1" applyFont="1" applyFill="1" applyBorder="1" applyAlignment="1">
      <alignment horizontal="left"/>
    </xf>
    <xf numFmtId="0" fontId="33" fillId="36" borderId="0" xfId="0" applyFont="1" applyFill="1" applyBorder="1" applyAlignment="1">
      <alignment horizontal="left"/>
    </xf>
    <xf numFmtId="0" fontId="29" fillId="36" borderId="4" xfId="47" applyFont="1" applyFill="1" applyBorder="1" applyAlignment="1">
      <alignment horizontal="left"/>
    </xf>
    <xf numFmtId="0" fontId="29" fillId="36" borderId="8" xfId="47" applyFont="1" applyFill="1" applyBorder="1" applyAlignment="1">
      <alignment horizontal="left"/>
    </xf>
    <xf numFmtId="0" fontId="29" fillId="36" borderId="4" xfId="47" applyFont="1" applyFill="1" applyBorder="1" applyAlignment="1">
      <alignment horizontal="left" vertical="center"/>
    </xf>
    <xf numFmtId="11" fontId="29" fillId="36" borderId="3" xfId="0" applyNumberFormat="1" applyFont="1" applyFill="1" applyBorder="1" applyAlignment="1">
      <alignment horizontal="left"/>
    </xf>
    <xf numFmtId="0" fontId="0" fillId="36" borderId="0" xfId="0" applyFill="1" applyAlignment="1">
      <alignment horizontal="left"/>
    </xf>
    <xf numFmtId="0" fontId="29" fillId="36" borderId="4" xfId="50" applyFont="1" applyFill="1" applyBorder="1" applyAlignment="1">
      <alignment horizontal="left"/>
    </xf>
    <xf numFmtId="0" fontId="29" fillId="36" borderId="8" xfId="50" applyFont="1" applyFill="1" applyBorder="1" applyAlignment="1">
      <alignment horizontal="left"/>
    </xf>
    <xf numFmtId="0" fontId="29" fillId="36" borderId="4" xfId="50" applyFont="1" applyFill="1" applyBorder="1" applyAlignment="1">
      <alignment horizontal="left" vertical="center"/>
    </xf>
    <xf numFmtId="0" fontId="29" fillId="36" borderId="8" xfId="50" applyFont="1" applyFill="1" applyBorder="1" applyAlignment="1">
      <alignment horizontal="left" vertical="center"/>
    </xf>
    <xf numFmtId="0" fontId="29" fillId="36" borderId="9" xfId="50" applyFont="1" applyFill="1" applyBorder="1" applyAlignment="1">
      <alignment horizontal="left" vertical="center"/>
    </xf>
    <xf numFmtId="0" fontId="29" fillId="36" borderId="3" xfId="40" applyFont="1" applyFill="1" applyBorder="1" applyAlignment="1">
      <alignment horizontal="left"/>
    </xf>
    <xf numFmtId="0" fontId="29" fillId="36" borderId="3" xfId="40" applyFont="1" applyFill="1" applyBorder="1" applyAlignment="1">
      <alignment horizontal="left" vertical="center"/>
    </xf>
    <xf numFmtId="0" fontId="29" fillId="36" borderId="10" xfId="40" applyFont="1" applyFill="1" applyBorder="1" applyAlignment="1">
      <alignment horizontal="left"/>
    </xf>
    <xf numFmtId="0" fontId="29" fillId="36" borderId="3" xfId="0" applyFont="1" applyFill="1" applyBorder="1" applyAlignment="1">
      <alignment horizontal="left"/>
    </xf>
    <xf numFmtId="0" fontId="29" fillId="36" borderId="3" xfId="0" applyFont="1" applyFill="1" applyBorder="1" applyAlignment="1">
      <alignment horizontal="left" vertical="center"/>
    </xf>
    <xf numFmtId="0" fontId="29" fillId="36" borderId="11" xfId="0" applyFont="1" applyFill="1" applyBorder="1" applyAlignment="1">
      <alignment horizontal="left"/>
    </xf>
    <xf numFmtId="0" fontId="29" fillId="36" borderId="4" xfId="0" applyFont="1" applyFill="1" applyBorder="1" applyAlignment="1">
      <alignment horizontal="left"/>
    </xf>
    <xf numFmtId="0" fontId="29" fillId="36" borderId="8" xfId="0" applyFont="1" applyFill="1" applyBorder="1" applyAlignment="1">
      <alignment horizontal="left"/>
    </xf>
    <xf numFmtId="0" fontId="29" fillId="36" borderId="8" xfId="0" applyFont="1" applyFill="1" applyBorder="1" applyAlignment="1">
      <alignment horizontal="left" vertical="center"/>
    </xf>
    <xf numFmtId="49" fontId="29" fillId="36" borderId="3" xfId="0" applyNumberFormat="1" applyFont="1" applyFill="1" applyBorder="1" applyAlignment="1">
      <alignment horizontal="left"/>
    </xf>
    <xf numFmtId="0" fontId="29" fillId="36" borderId="3" xfId="0" applyNumberFormat="1" applyFont="1" applyFill="1" applyBorder="1" applyAlignment="1">
      <alignment horizontal="left"/>
    </xf>
    <xf numFmtId="49" fontId="29" fillId="36" borderId="3" xfId="0" applyNumberFormat="1" applyFont="1" applyFill="1" applyBorder="1" applyAlignment="1">
      <alignment horizontal="left" vertical="center"/>
    </xf>
    <xf numFmtId="0" fontId="30" fillId="0" borderId="3" xfId="47" applyFont="1" applyFill="1" applyBorder="1" applyAlignment="1">
      <alignment wrapText="1"/>
    </xf>
    <xf numFmtId="0" fontId="35" fillId="0" borderId="0" xfId="0" applyFont="1"/>
    <xf numFmtId="168" fontId="35" fillId="0" borderId="0" xfId="36" applyNumberFormat="1" applyFont="1"/>
    <xf numFmtId="0" fontId="34" fillId="0" borderId="0" xfId="0" applyFont="1"/>
    <xf numFmtId="169" fontId="35" fillId="0" borderId="0" xfId="36" applyNumberFormat="1" applyFont="1"/>
    <xf numFmtId="0" fontId="30" fillId="0" borderId="3" xfId="0" applyFont="1" applyFill="1" applyBorder="1" applyAlignment="1"/>
    <xf numFmtId="0" fontId="34" fillId="0" borderId="3" xfId="0" applyFont="1" applyBorder="1"/>
    <xf numFmtId="168" fontId="34" fillId="0" borderId="3" xfId="0" applyNumberFormat="1" applyFont="1" applyBorder="1"/>
    <xf numFmtId="0" fontId="34" fillId="0" borderId="10" xfId="0" applyFont="1" applyBorder="1"/>
    <xf numFmtId="168" fontId="34" fillId="0" borderId="10" xfId="0" applyNumberFormat="1" applyFont="1" applyBorder="1"/>
    <xf numFmtId="0" fontId="28" fillId="0" borderId="12" xfId="47" applyFont="1" applyFill="1" applyBorder="1" applyAlignment="1">
      <alignment horizontal="left" vertical="center"/>
    </xf>
    <xf numFmtId="3" fontId="28" fillId="0" borderId="13" xfId="47" applyNumberFormat="1" applyFont="1" applyFill="1" applyBorder="1" applyAlignment="1">
      <alignment horizontal="center" vertical="center"/>
    </xf>
    <xf numFmtId="3" fontId="28" fillId="0" borderId="14" xfId="47" applyNumberFormat="1" applyFont="1" applyFill="1" applyBorder="1" applyAlignment="1">
      <alignment horizontal="center" vertical="center"/>
    </xf>
    <xf numFmtId="0" fontId="28" fillId="40" borderId="15" xfId="47" applyFont="1" applyFill="1" applyBorder="1" applyAlignment="1">
      <alignment horizontal="left"/>
    </xf>
    <xf numFmtId="168" fontId="34" fillId="0" borderId="16" xfId="0" applyNumberFormat="1" applyFont="1" applyBorder="1"/>
    <xf numFmtId="0" fontId="28" fillId="40" borderId="17" xfId="47" applyFont="1" applyFill="1" applyBorder="1" applyAlignment="1">
      <alignment horizontal="left"/>
    </xf>
    <xf numFmtId="168" fontId="34" fillId="0" borderId="18" xfId="0" applyNumberFormat="1" applyFont="1" applyBorder="1"/>
    <xf numFmtId="0" fontId="28" fillId="41" borderId="17" xfId="47" applyFont="1" applyFill="1" applyBorder="1" applyAlignment="1">
      <alignment horizontal="left"/>
    </xf>
    <xf numFmtId="0" fontId="28" fillId="42" borderId="17" xfId="47" applyFont="1" applyFill="1" applyBorder="1" applyAlignment="1">
      <alignment horizontal="left"/>
    </xf>
    <xf numFmtId="168" fontId="34" fillId="0" borderId="19" xfId="0" applyNumberFormat="1" applyFont="1" applyBorder="1"/>
    <xf numFmtId="168" fontId="34" fillId="0" borderId="20" xfId="0" applyNumberFormat="1" applyFont="1" applyBorder="1"/>
    <xf numFmtId="168" fontId="34" fillId="0" borderId="0" xfId="36" applyNumberFormat="1" applyFont="1" applyBorder="1"/>
    <xf numFmtId="168" fontId="34" fillId="0" borderId="21" xfId="36" applyNumberFormat="1" applyFont="1" applyBorder="1"/>
    <xf numFmtId="0" fontId="28" fillId="43" borderId="22" xfId="47" applyFont="1" applyFill="1" applyBorder="1" applyAlignment="1">
      <alignment horizontal="left"/>
    </xf>
    <xf numFmtId="168" fontId="34" fillId="0" borderId="23" xfId="36" applyNumberFormat="1" applyFont="1" applyBorder="1"/>
    <xf numFmtId="168" fontId="34" fillId="0" borderId="24" xfId="36" applyNumberFormat="1" applyFont="1" applyBorder="1"/>
    <xf numFmtId="0" fontId="28" fillId="0" borderId="1" xfId="47" applyFont="1" applyFill="1" applyBorder="1" applyAlignment="1">
      <alignment horizontal="left" vertical="center"/>
    </xf>
    <xf numFmtId="3" fontId="28" fillId="0" borderId="25" xfId="47" applyNumberFormat="1" applyFont="1" applyFill="1" applyBorder="1" applyAlignment="1">
      <alignment horizontal="center" vertical="center"/>
    </xf>
    <xf numFmtId="3" fontId="28" fillId="0" borderId="2" xfId="47" applyNumberFormat="1" applyFont="1" applyFill="1" applyBorder="1" applyAlignment="1">
      <alignment horizontal="center" vertical="center"/>
    </xf>
    <xf numFmtId="168" fontId="34" fillId="0" borderId="0" xfId="0" applyNumberFormat="1" applyFont="1" applyBorder="1"/>
    <xf numFmtId="168" fontId="34" fillId="0" borderId="21" xfId="0" applyNumberFormat="1" applyFont="1" applyBorder="1"/>
    <xf numFmtId="168" fontId="34" fillId="0" borderId="23" xfId="0" applyNumberFormat="1" applyFont="1" applyBorder="1"/>
    <xf numFmtId="168" fontId="34" fillId="0" borderId="24" xfId="0" applyNumberFormat="1" applyFont="1" applyBorder="1"/>
    <xf numFmtId="0" fontId="36" fillId="0" borderId="0" xfId="0" applyFont="1" applyAlignment="1">
      <alignment horizontal="left"/>
    </xf>
    <xf numFmtId="0" fontId="28" fillId="41" borderId="15" xfId="47" applyFont="1" applyFill="1" applyBorder="1" applyAlignment="1">
      <alignment horizontal="left"/>
    </xf>
    <xf numFmtId="0" fontId="28" fillId="40" borderId="26" xfId="47" applyFont="1" applyFill="1" applyBorder="1" applyAlignment="1">
      <alignment horizontal="left"/>
    </xf>
    <xf numFmtId="0" fontId="34" fillId="0" borderId="27" xfId="0" applyFont="1" applyBorder="1"/>
    <xf numFmtId="168" fontId="34" fillId="0" borderId="27" xfId="0" applyNumberFormat="1" applyFont="1" applyBorder="1"/>
    <xf numFmtId="168" fontId="34" fillId="0" borderId="28" xfId="0" applyNumberFormat="1" applyFont="1" applyBorder="1"/>
    <xf numFmtId="0" fontId="28" fillId="40" borderId="29" xfId="47" applyFont="1" applyFill="1" applyBorder="1" applyAlignment="1">
      <alignment horizontal="left"/>
    </xf>
    <xf numFmtId="0" fontId="34" fillId="0" borderId="19" xfId="0" applyFont="1" applyBorder="1"/>
    <xf numFmtId="0" fontId="28" fillId="41" borderId="30" xfId="47" applyFont="1" applyFill="1" applyBorder="1" applyAlignment="1">
      <alignment horizontal="left"/>
    </xf>
    <xf numFmtId="0" fontId="34" fillId="0" borderId="11" xfId="0" applyFont="1" applyBorder="1"/>
    <xf numFmtId="168" fontId="34" fillId="0" borderId="11" xfId="0" applyNumberFormat="1" applyFont="1" applyBorder="1"/>
    <xf numFmtId="168" fontId="34" fillId="0" borderId="31" xfId="0" applyNumberFormat="1" applyFont="1" applyBorder="1"/>
    <xf numFmtId="168" fontId="34" fillId="0" borderId="32" xfId="0" applyNumberFormat="1" applyFont="1" applyBorder="1"/>
    <xf numFmtId="168" fontId="34" fillId="0" borderId="33" xfId="0" applyNumberFormat="1" applyFont="1" applyBorder="1"/>
    <xf numFmtId="0" fontId="28" fillId="42" borderId="26" xfId="47" applyFont="1" applyFill="1" applyBorder="1" applyAlignment="1">
      <alignment horizontal="left"/>
    </xf>
    <xf numFmtId="0" fontId="28" fillId="42" borderId="29" xfId="47" applyFont="1" applyFill="1" applyBorder="1" applyAlignment="1">
      <alignment horizontal="left"/>
    </xf>
    <xf numFmtId="0" fontId="28" fillId="40" borderId="30" xfId="47" applyFont="1" applyFill="1" applyBorder="1" applyAlignment="1">
      <alignment horizontal="left"/>
    </xf>
    <xf numFmtId="0" fontId="28" fillId="42" borderId="15" xfId="47" applyFont="1" applyFill="1" applyBorder="1" applyAlignment="1">
      <alignment horizontal="left"/>
    </xf>
    <xf numFmtId="0" fontId="28" fillId="41" borderId="26" xfId="47" applyFont="1" applyFill="1" applyBorder="1" applyAlignment="1">
      <alignment horizontal="left"/>
    </xf>
    <xf numFmtId="168" fontId="34" fillId="0" borderId="34" xfId="36" applyNumberFormat="1" applyFont="1" applyBorder="1"/>
    <xf numFmtId="168" fontId="34" fillId="0" borderId="35" xfId="36" applyNumberFormat="1" applyFont="1" applyBorder="1"/>
    <xf numFmtId="0" fontId="28" fillId="41" borderId="29" xfId="47" applyFont="1" applyFill="1" applyBorder="1" applyAlignment="1">
      <alignment horizontal="left"/>
    </xf>
    <xf numFmtId="0" fontId="28" fillId="42" borderId="30" xfId="47" applyFont="1" applyFill="1" applyBorder="1" applyAlignment="1">
      <alignment horizontal="left"/>
    </xf>
    <xf numFmtId="0" fontId="28" fillId="43" borderId="12" xfId="47" applyFont="1" applyFill="1" applyBorder="1" applyAlignment="1">
      <alignment horizontal="left"/>
    </xf>
    <xf numFmtId="168" fontId="34" fillId="0" borderId="25" xfId="36" applyNumberFormat="1" applyFont="1" applyBorder="1"/>
    <xf numFmtId="168" fontId="34" fillId="0" borderId="2" xfId="36" applyNumberFormat="1" applyFont="1" applyBorder="1"/>
    <xf numFmtId="168" fontId="34" fillId="0" borderId="34" xfId="0" applyNumberFormat="1" applyFont="1" applyBorder="1"/>
    <xf numFmtId="168" fontId="34" fillId="0" borderId="35" xfId="0" applyNumberFormat="1" applyFont="1" applyBorder="1"/>
    <xf numFmtId="168" fontId="34" fillId="0" borderId="25" xfId="0" applyNumberFormat="1" applyFont="1" applyBorder="1"/>
    <xf numFmtId="168" fontId="34" fillId="0" borderId="2" xfId="0" applyNumberFormat="1" applyFont="1" applyBorder="1"/>
    <xf numFmtId="1" fontId="28" fillId="36" borderId="36" xfId="47" applyNumberFormat="1" applyFont="1" applyFill="1" applyBorder="1" applyAlignment="1">
      <alignment vertical="center"/>
    </xf>
    <xf numFmtId="1" fontId="28" fillId="36" borderId="0" xfId="47" applyNumberFormat="1" applyFont="1" applyFill="1" applyBorder="1" applyAlignment="1">
      <alignment vertical="center"/>
    </xf>
    <xf numFmtId="1" fontId="28" fillId="36" borderId="37" xfId="47" applyNumberFormat="1" applyFont="1" applyFill="1" applyBorder="1" applyAlignment="1">
      <alignment vertical="center"/>
    </xf>
    <xf numFmtId="1" fontId="28" fillId="36" borderId="4" xfId="47" applyNumberFormat="1" applyFont="1" applyFill="1" applyBorder="1" applyAlignment="1">
      <alignment vertical="center"/>
    </xf>
    <xf numFmtId="1" fontId="28" fillId="36" borderId="8" xfId="47" applyNumberFormat="1" applyFont="1" applyFill="1" applyBorder="1" applyAlignment="1">
      <alignment vertical="center"/>
    </xf>
    <xf numFmtId="1" fontId="28" fillId="36" borderId="9" xfId="47" applyNumberFormat="1" applyFont="1" applyFill="1" applyBorder="1" applyAlignment="1">
      <alignment vertical="center"/>
    </xf>
    <xf numFmtId="1" fontId="28" fillId="36" borderId="10" xfId="47" applyNumberFormat="1" applyFont="1" applyFill="1" applyBorder="1" applyAlignment="1">
      <alignment vertical="center"/>
    </xf>
    <xf numFmtId="1" fontId="28" fillId="36" borderId="0" xfId="0" applyNumberFormat="1" applyFont="1" applyFill="1" applyBorder="1" applyAlignment="1">
      <alignment vertical="center"/>
    </xf>
    <xf numFmtId="1" fontId="28" fillId="36" borderId="11" xfId="0" applyNumberFormat="1" applyFont="1" applyFill="1" applyBorder="1" applyAlignment="1">
      <alignment vertical="center"/>
    </xf>
    <xf numFmtId="1" fontId="28" fillId="36" borderId="4" xfId="0" applyNumberFormat="1" applyFont="1" applyFill="1" applyBorder="1" applyAlignment="1">
      <alignment vertical="center"/>
    </xf>
    <xf numFmtId="1" fontId="28" fillId="36" borderId="8" xfId="0" applyNumberFormat="1" applyFont="1" applyFill="1" applyBorder="1" applyAlignment="1">
      <alignment vertical="center"/>
    </xf>
    <xf numFmtId="0" fontId="26" fillId="36" borderId="3" xfId="47" applyNumberFormat="1" applyFont="1" applyFill="1" applyBorder="1" applyAlignment="1">
      <alignment horizontal="left" wrapText="1"/>
    </xf>
    <xf numFmtId="0" fontId="26" fillId="34" borderId="3" xfId="47" applyNumberFormat="1" applyFont="1" applyFill="1" applyBorder="1" applyAlignment="1">
      <alignment horizontal="left" vertical="center"/>
    </xf>
    <xf numFmtId="0" fontId="0" fillId="44" borderId="0" xfId="0" applyFill="1"/>
    <xf numFmtId="0" fontId="37" fillId="0" borderId="0" xfId="47" applyFont="1" applyFill="1" applyAlignment="1">
      <alignment horizontal="left"/>
    </xf>
    <xf numFmtId="0" fontId="33" fillId="36" borderId="3" xfId="0" applyFont="1" applyFill="1" applyBorder="1" applyAlignment="1">
      <alignment horizontal="left"/>
    </xf>
    <xf numFmtId="0" fontId="0" fillId="45" borderId="0" xfId="0" applyFill="1"/>
    <xf numFmtId="4" fontId="10" fillId="45" borderId="0" xfId="42" applyNumberFormat="1" applyFill="1"/>
    <xf numFmtId="0" fontId="10" fillId="45" borderId="0" xfId="42" applyFont="1" applyFill="1"/>
    <xf numFmtId="0" fontId="10" fillId="45" borderId="0" xfId="42" applyFill="1"/>
    <xf numFmtId="165" fontId="10" fillId="45" borderId="0" xfId="23" applyFont="1" applyFill="1"/>
    <xf numFmtId="0" fontId="10" fillId="0" borderId="0" xfId="42"/>
    <xf numFmtId="11" fontId="10" fillId="0" borderId="0" xfId="42" applyNumberFormat="1"/>
    <xf numFmtId="4" fontId="10" fillId="0" borderId="0" xfId="42" applyNumberFormat="1"/>
    <xf numFmtId="0" fontId="10" fillId="0" borderId="0" xfId="42" applyFont="1"/>
    <xf numFmtId="0" fontId="25" fillId="0" borderId="1" xfId="42" applyFont="1" applyBorder="1" applyAlignment="1">
      <alignment horizontal="center"/>
    </xf>
    <xf numFmtId="0" fontId="25" fillId="0" borderId="25" xfId="42" applyFont="1" applyBorder="1" applyAlignment="1">
      <alignment horizontal="center"/>
    </xf>
    <xf numFmtId="0" fontId="25" fillId="0" borderId="0" xfId="42" applyFont="1" applyFill="1" applyBorder="1" applyAlignment="1">
      <alignment horizontal="center"/>
    </xf>
    <xf numFmtId="165" fontId="10" fillId="0" borderId="0" xfId="23" applyFont="1"/>
    <xf numFmtId="165" fontId="25" fillId="0" borderId="2" xfId="23" applyFont="1" applyFill="1" applyBorder="1" applyAlignment="1">
      <alignment horizontal="center"/>
    </xf>
    <xf numFmtId="0" fontId="26" fillId="36" borderId="3" xfId="47" applyFont="1" applyFill="1" applyBorder="1" applyAlignment="1"/>
    <xf numFmtId="0" fontId="26" fillId="0" borderId="3" xfId="47" applyFont="1" applyFill="1" applyBorder="1" applyAlignment="1">
      <alignment horizontal="left"/>
    </xf>
    <xf numFmtId="166" fontId="38" fillId="46" borderId="0" xfId="36" applyFont="1" applyFill="1" applyBorder="1" applyAlignment="1">
      <alignment horizontal="left"/>
    </xf>
    <xf numFmtId="0" fontId="39" fillId="47" borderId="0" xfId="47" applyNumberFormat="1" applyFont="1" applyFill="1" applyBorder="1" applyAlignment="1">
      <alignment horizontal="left" vertical="center"/>
    </xf>
    <xf numFmtId="0" fontId="39" fillId="45" borderId="0" xfId="50" applyFont="1" applyFill="1" applyBorder="1" applyAlignment="1">
      <alignment horizontal="left" vertical="center"/>
    </xf>
    <xf numFmtId="9" fontId="39" fillId="45" borderId="21" xfId="59" applyFont="1" applyFill="1" applyBorder="1" applyAlignment="1">
      <alignment horizontal="left"/>
    </xf>
    <xf numFmtId="1" fontId="39" fillId="45" borderId="0" xfId="47" applyNumberFormat="1" applyFont="1" applyFill="1" applyBorder="1" applyAlignment="1">
      <alignment horizontal="left" vertical="center"/>
    </xf>
    <xf numFmtId="0" fontId="39" fillId="45" borderId="0" xfId="47" applyFont="1" applyFill="1" applyBorder="1" applyAlignment="1">
      <alignment horizontal="left"/>
    </xf>
    <xf numFmtId="0" fontId="39" fillId="45" borderId="0" xfId="50" applyFont="1" applyFill="1" applyBorder="1" applyAlignment="1">
      <alignment horizontal="left"/>
    </xf>
    <xf numFmtId="0" fontId="39" fillId="45" borderId="0" xfId="47" applyNumberFormat="1" applyFont="1" applyFill="1" applyBorder="1" applyAlignment="1">
      <alignment horizontal="left" vertical="center"/>
    </xf>
    <xf numFmtId="0" fontId="39" fillId="45" borderId="0" xfId="0" applyFont="1" applyFill="1" applyBorder="1" applyAlignment="1">
      <alignment horizontal="left" vertical="center"/>
    </xf>
    <xf numFmtId="0" fontId="39" fillId="45" borderId="0" xfId="47" applyFont="1" applyFill="1" applyBorder="1" applyAlignment="1"/>
    <xf numFmtId="0" fontId="39" fillId="45" borderId="0" xfId="0" quotePrefix="1" applyFont="1" applyFill="1" applyBorder="1" applyAlignment="1">
      <alignment horizontal="left" vertical="center"/>
    </xf>
    <xf numFmtId="0" fontId="39" fillId="0" borderId="0" xfId="0" applyFont="1" applyBorder="1" applyAlignment="1">
      <alignment horizontal="left"/>
    </xf>
    <xf numFmtId="0" fontId="39" fillId="45" borderId="38" xfId="0" applyFont="1" applyFill="1" applyBorder="1" applyAlignment="1">
      <alignment horizontal="left"/>
    </xf>
    <xf numFmtId="49" fontId="39" fillId="45" borderId="34" xfId="0" applyNumberFormat="1" applyFont="1" applyFill="1" applyBorder="1" applyAlignment="1">
      <alignment horizontal="left"/>
    </xf>
    <xf numFmtId="0" fontId="39" fillId="45" borderId="34" xfId="0" applyFont="1" applyFill="1" applyBorder="1" applyAlignment="1">
      <alignment horizontal="left"/>
    </xf>
    <xf numFmtId="166" fontId="39" fillId="45" borderId="34" xfId="36" applyFont="1" applyFill="1" applyBorder="1" applyAlignment="1">
      <alignment horizontal="left"/>
    </xf>
    <xf numFmtId="9" fontId="39" fillId="45" borderId="35" xfId="59" applyFont="1" applyFill="1" applyBorder="1" applyAlignment="1">
      <alignment horizontal="left"/>
    </xf>
    <xf numFmtId="0" fontId="39" fillId="45" borderId="0" xfId="0" applyFont="1" applyFill="1" applyBorder="1" applyAlignment="1">
      <alignment horizontal="left"/>
    </xf>
    <xf numFmtId="44" fontId="39" fillId="45" borderId="0" xfId="0" applyNumberFormat="1" applyFont="1" applyFill="1" applyBorder="1" applyAlignment="1">
      <alignment horizontal="left"/>
    </xf>
    <xf numFmtId="0" fontId="39" fillId="45" borderId="39" xfId="0" applyFont="1" applyFill="1" applyBorder="1" applyAlignment="1">
      <alignment horizontal="left"/>
    </xf>
    <xf numFmtId="166" fontId="39" fillId="45" borderId="0" xfId="36" applyFont="1" applyFill="1" applyBorder="1" applyAlignment="1">
      <alignment horizontal="left"/>
    </xf>
    <xf numFmtId="49" fontId="39" fillId="45" borderId="0" xfId="0" applyNumberFormat="1" applyFont="1" applyFill="1" applyBorder="1" applyAlignment="1">
      <alignment horizontal="left"/>
    </xf>
    <xf numFmtId="0" fontId="39" fillId="45" borderId="0" xfId="42" applyFont="1" applyFill="1" applyBorder="1" applyAlignment="1">
      <alignment horizontal="left"/>
    </xf>
    <xf numFmtId="0" fontId="39" fillId="45" borderId="0" xfId="0" applyNumberFormat="1" applyFont="1" applyFill="1" applyBorder="1" applyAlignment="1">
      <alignment horizontal="left"/>
    </xf>
    <xf numFmtId="0" fontId="39" fillId="47" borderId="39" xfId="0" applyFont="1" applyFill="1" applyBorder="1" applyAlignment="1">
      <alignment horizontal="left"/>
    </xf>
    <xf numFmtId="0" fontId="39" fillId="47" borderId="0" xfId="0" applyFont="1" applyFill="1" applyBorder="1" applyAlignment="1">
      <alignment horizontal="left"/>
    </xf>
    <xf numFmtId="166" fontId="39" fillId="47" borderId="0" xfId="36" applyFont="1" applyFill="1" applyBorder="1" applyAlignment="1">
      <alignment horizontal="left"/>
    </xf>
    <xf numFmtId="166" fontId="39" fillId="45" borderId="0" xfId="36" applyFont="1" applyFill="1" applyBorder="1" applyAlignment="1">
      <alignment horizontal="center"/>
    </xf>
    <xf numFmtId="0" fontId="39" fillId="45" borderId="21" xfId="0" applyFont="1" applyFill="1" applyBorder="1" applyAlignment="1">
      <alignment horizontal="left"/>
    </xf>
    <xf numFmtId="166" fontId="39" fillId="34" borderId="0" xfId="36" applyFont="1" applyFill="1" applyBorder="1" applyAlignment="1">
      <alignment horizontal="left"/>
    </xf>
    <xf numFmtId="166" fontId="39" fillId="0" borderId="0" xfId="36" applyFont="1" applyBorder="1" applyAlignment="1">
      <alignment horizontal="left"/>
    </xf>
    <xf numFmtId="0" fontId="38" fillId="46" borderId="0" xfId="0" applyFont="1" applyFill="1" applyBorder="1" applyAlignment="1">
      <alignment horizontal="left" vertical="center"/>
    </xf>
    <xf numFmtId="166" fontId="38" fillId="46" borderId="0" xfId="36" applyFont="1" applyFill="1" applyBorder="1" applyAlignment="1">
      <alignment horizontal="left" vertical="center"/>
    </xf>
    <xf numFmtId="166" fontId="38" fillId="46" borderId="0" xfId="36" applyFont="1" applyFill="1" applyBorder="1" applyAlignment="1">
      <alignment horizontal="center" vertical="center"/>
    </xf>
    <xf numFmtId="166" fontId="38" fillId="46" borderId="0" xfId="36" applyFont="1" applyFill="1" applyBorder="1" applyAlignment="1">
      <alignment horizontal="center" vertical="center" wrapText="1"/>
    </xf>
    <xf numFmtId="0" fontId="38" fillId="0" borderId="0" xfId="0" applyFont="1" applyBorder="1" applyAlignment="1">
      <alignment horizontal="left"/>
    </xf>
    <xf numFmtId="0" fontId="38" fillId="46" borderId="0" xfId="0" applyFont="1" applyFill="1" applyBorder="1" applyAlignment="1">
      <alignment horizontal="left" vertical="center" wrapText="1"/>
    </xf>
    <xf numFmtId="166" fontId="38" fillId="46" borderId="0" xfId="36" applyFont="1" applyFill="1" applyBorder="1" applyAlignment="1">
      <alignment horizontal="left" vertical="center" wrapText="1"/>
    </xf>
    <xf numFmtId="0" fontId="38" fillId="0" borderId="0" xfId="0" applyFont="1" applyBorder="1" applyAlignment="1">
      <alignment horizontal="left" vertical="center"/>
    </xf>
    <xf numFmtId="0" fontId="40" fillId="45" borderId="0" xfId="47" applyNumberFormat="1" applyFont="1" applyFill="1" applyBorder="1" applyAlignment="1">
      <alignment horizontal="left" vertical="center"/>
    </xf>
    <xf numFmtId="0" fontId="40" fillId="0" borderId="0" xfId="0" applyFont="1" applyBorder="1" applyAlignment="1">
      <alignment horizontal="left" vertical="center"/>
    </xf>
    <xf numFmtId="0" fontId="39" fillId="44" borderId="0" xfId="0" applyFont="1" applyFill="1" applyBorder="1" applyAlignment="1">
      <alignment horizontal="left"/>
    </xf>
    <xf numFmtId="0" fontId="39" fillId="44" borderId="39" xfId="0" applyFont="1" applyFill="1" applyBorder="1" applyAlignment="1">
      <alignment horizontal="left"/>
    </xf>
    <xf numFmtId="0" fontId="39" fillId="44" borderId="0" xfId="0" applyFont="1" applyFill="1" applyBorder="1" applyAlignment="1">
      <alignment horizontal="left" vertical="center"/>
    </xf>
    <xf numFmtId="1" fontId="39" fillId="44" borderId="0" xfId="47" applyNumberFormat="1" applyFont="1" applyFill="1" applyBorder="1" applyAlignment="1">
      <alignment horizontal="left" vertical="center"/>
    </xf>
    <xf numFmtId="166" fontId="39" fillId="44" borderId="0" xfId="36" applyFont="1" applyFill="1" applyBorder="1" applyAlignment="1">
      <alignment horizontal="left"/>
    </xf>
    <xf numFmtId="0" fontId="39" fillId="44" borderId="21" xfId="0" applyFont="1" applyFill="1" applyBorder="1" applyAlignment="1">
      <alignment horizontal="left"/>
    </xf>
    <xf numFmtId="9" fontId="39" fillId="45" borderId="0" xfId="59" applyFont="1" applyFill="1" applyBorder="1" applyAlignment="1">
      <alignment horizontal="left"/>
    </xf>
    <xf numFmtId="0" fontId="0" fillId="44" borderId="0" xfId="0" applyFill="1" applyBorder="1" applyAlignment="1">
      <alignment horizontal="left"/>
    </xf>
    <xf numFmtId="0" fontId="41" fillId="44" borderId="0" xfId="0" applyFont="1" applyFill="1" applyBorder="1" applyAlignment="1">
      <alignment horizontal="left"/>
    </xf>
    <xf numFmtId="0" fontId="39" fillId="0" borderId="0" xfId="0" applyFont="1" applyBorder="1"/>
    <xf numFmtId="0" fontId="39" fillId="44" borderId="40" xfId="0" applyFont="1" applyFill="1" applyBorder="1" applyAlignment="1">
      <alignment horizontal="left"/>
    </xf>
    <xf numFmtId="166" fontId="39" fillId="44" borderId="23" xfId="36" applyFont="1" applyFill="1" applyBorder="1" applyAlignment="1">
      <alignment horizontal="left"/>
    </xf>
    <xf numFmtId="0" fontId="39" fillId="44" borderId="23" xfId="0" applyFont="1" applyFill="1" applyBorder="1" applyAlignment="1">
      <alignment horizontal="left"/>
    </xf>
    <xf numFmtId="0" fontId="39" fillId="44" borderId="24" xfId="0" applyFont="1" applyFill="1" applyBorder="1" applyAlignment="1">
      <alignment horizontal="left"/>
    </xf>
    <xf numFmtId="49" fontId="6" fillId="44" borderId="23" xfId="0" applyNumberFormat="1" applyFont="1" applyFill="1" applyBorder="1"/>
    <xf numFmtId="0" fontId="6" fillId="44" borderId="23" xfId="0" applyFont="1" applyFill="1" applyBorder="1"/>
    <xf numFmtId="0" fontId="39" fillId="44" borderId="0" xfId="47" applyFont="1" applyFill="1" applyBorder="1" applyAlignment="1"/>
    <xf numFmtId="0" fontId="39" fillId="44" borderId="0" xfId="47" applyNumberFormat="1" applyFont="1" applyFill="1" applyBorder="1" applyAlignment="1">
      <alignment horizontal="left" vertical="center"/>
    </xf>
    <xf numFmtId="170" fontId="39" fillId="45" borderId="0" xfId="59" applyNumberFormat="1" applyFont="1" applyFill="1" applyBorder="1" applyAlignment="1">
      <alignment horizontal="left"/>
    </xf>
    <xf numFmtId="0" fontId="39" fillId="34" borderId="39" xfId="0" applyFont="1" applyFill="1" applyBorder="1" applyAlignment="1">
      <alignment horizontal="left"/>
    </xf>
    <xf numFmtId="49" fontId="39" fillId="34" borderId="0" xfId="0" applyNumberFormat="1" applyFont="1" applyFill="1" applyBorder="1" applyAlignment="1">
      <alignment horizontal="left"/>
    </xf>
    <xf numFmtId="0" fontId="39" fillId="34" borderId="0" xfId="0" applyFont="1" applyFill="1" applyBorder="1" applyAlignment="1">
      <alignment horizontal="left"/>
    </xf>
    <xf numFmtId="9" fontId="39" fillId="34" borderId="21" xfId="59" applyFont="1" applyFill="1" applyBorder="1" applyAlignment="1">
      <alignment horizontal="left"/>
    </xf>
    <xf numFmtId="0" fontId="39" fillId="34" borderId="0" xfId="47" applyNumberFormat="1" applyFont="1" applyFill="1" applyBorder="1" applyAlignment="1">
      <alignment horizontal="left" vertical="center"/>
    </xf>
    <xf numFmtId="1" fontId="39" fillId="34" borderId="0" xfId="47" applyNumberFormat="1" applyFont="1" applyFill="1" applyBorder="1" applyAlignment="1">
      <alignment horizontal="left" vertical="center"/>
    </xf>
    <xf numFmtId="0" fontId="39" fillId="34" borderId="21" xfId="0" applyFont="1" applyFill="1" applyBorder="1" applyAlignment="1">
      <alignment horizontal="left"/>
    </xf>
    <xf numFmtId="166" fontId="41" fillId="34" borderId="0" xfId="36" applyFont="1" applyFill="1" applyBorder="1"/>
    <xf numFmtId="0" fontId="10" fillId="0" borderId="0" xfId="54"/>
    <xf numFmtId="49" fontId="10" fillId="0" borderId="0" xfId="54" applyNumberFormat="1"/>
    <xf numFmtId="0" fontId="25" fillId="48" borderId="2" xfId="54" applyFont="1" applyFill="1" applyBorder="1" applyAlignment="1">
      <alignment horizontal="center"/>
    </xf>
    <xf numFmtId="0" fontId="25" fillId="48" borderId="1" xfId="54" applyFont="1" applyFill="1" applyBorder="1"/>
    <xf numFmtId="0" fontId="25" fillId="48" borderId="25" xfId="54" applyFont="1" applyFill="1" applyBorder="1"/>
    <xf numFmtId="0" fontId="0" fillId="0" borderId="0" xfId="0" applyFont="1" applyAlignment="1">
      <alignment horizontal="right" vertical="center"/>
    </xf>
    <xf numFmtId="0" fontId="42" fillId="0" borderId="0" xfId="0" applyFont="1"/>
    <xf numFmtId="49" fontId="43" fillId="0" borderId="0" xfId="0" applyNumberFormat="1" applyFont="1" applyAlignment="1">
      <alignment vertical="center"/>
    </xf>
    <xf numFmtId="4" fontId="10" fillId="0" borderId="0" xfId="54" applyNumberFormat="1"/>
    <xf numFmtId="49" fontId="43" fillId="34" borderId="0" xfId="0" applyNumberFormat="1" applyFont="1" applyFill="1" applyAlignment="1">
      <alignment vertical="center"/>
    </xf>
    <xf numFmtId="0" fontId="0" fillId="34" borderId="0" xfId="0" applyFont="1" applyFill="1" applyAlignment="1">
      <alignment horizontal="right" vertical="center"/>
    </xf>
    <xf numFmtId="0" fontId="10" fillId="34" borderId="0" xfId="54" applyFill="1"/>
    <xf numFmtId="0" fontId="5" fillId="45" borderId="0" xfId="67" applyFill="1"/>
    <xf numFmtId="174" fontId="52" fillId="49" borderId="0" xfId="71" applyFont="1" applyFill="1" applyBorder="1" applyAlignment="1" applyProtection="1">
      <alignment horizontal="center" vertical="center"/>
    </xf>
    <xf numFmtId="0" fontId="5" fillId="45" borderId="0" xfId="67" applyFill="1" applyProtection="1">
      <protection locked="0"/>
    </xf>
    <xf numFmtId="2" fontId="49" fillId="45" borderId="52" xfId="67" applyNumberFormat="1" applyFont="1" applyFill="1" applyBorder="1" applyAlignment="1" applyProtection="1">
      <alignment horizontal="right" vertical="center"/>
      <protection locked="0"/>
    </xf>
    <xf numFmtId="0" fontId="45" fillId="45" borderId="0" xfId="67" applyFont="1" applyFill="1" applyAlignment="1" applyProtection="1">
      <alignment vertical="center"/>
      <protection locked="0"/>
    </xf>
    <xf numFmtId="0" fontId="49" fillId="45" borderId="52" xfId="67" applyFont="1" applyFill="1" applyBorder="1" applyAlignment="1" applyProtection="1">
      <alignment horizontal="center" vertical="center"/>
    </xf>
    <xf numFmtId="0" fontId="45" fillId="45" borderId="0" xfId="67" applyFont="1" applyFill="1" applyAlignment="1" applyProtection="1">
      <alignment vertical="center"/>
    </xf>
    <xf numFmtId="0" fontId="5" fillId="45" borderId="0" xfId="67" applyFill="1" applyProtection="1"/>
    <xf numFmtId="2" fontId="5" fillId="45" borderId="0" xfId="67" applyNumberFormat="1" applyFill="1" applyProtection="1"/>
    <xf numFmtId="0" fontId="46" fillId="45" borderId="0" xfId="67" applyFont="1" applyFill="1" applyBorder="1" applyAlignment="1" applyProtection="1">
      <alignment vertical="center"/>
      <protection locked="0"/>
    </xf>
    <xf numFmtId="0" fontId="46" fillId="45" borderId="0" xfId="67" applyFont="1" applyFill="1" applyBorder="1" applyAlignment="1" applyProtection="1">
      <alignment vertical="center"/>
    </xf>
    <xf numFmtId="0" fontId="44" fillId="45" borderId="25" xfId="67" applyFont="1" applyFill="1" applyBorder="1" applyAlignment="1" applyProtection="1">
      <alignment horizontal="center" vertical="center"/>
    </xf>
    <xf numFmtId="0" fontId="44" fillId="45" borderId="0" xfId="67" applyFont="1" applyFill="1" applyAlignment="1" applyProtection="1">
      <alignment vertical="center"/>
    </xf>
    <xf numFmtId="0" fontId="44" fillId="45" borderId="0" xfId="67" applyFont="1" applyFill="1" applyBorder="1" applyAlignment="1" applyProtection="1">
      <alignment vertical="center"/>
    </xf>
    <xf numFmtId="0" fontId="44" fillId="45" borderId="53" xfId="67" applyFont="1" applyFill="1" applyBorder="1" applyAlignment="1" applyProtection="1">
      <alignment vertical="center"/>
    </xf>
    <xf numFmtId="0" fontId="47" fillId="45" borderId="52" xfId="67" applyFont="1" applyFill="1" applyBorder="1" applyAlignment="1" applyProtection="1">
      <alignment vertical="center"/>
    </xf>
    <xf numFmtId="0" fontId="44" fillId="45" borderId="52" xfId="67" applyFont="1" applyFill="1" applyBorder="1" applyAlignment="1" applyProtection="1">
      <alignment vertical="center"/>
    </xf>
    <xf numFmtId="0" fontId="47" fillId="45" borderId="0" xfId="67" applyFont="1" applyFill="1" applyAlignment="1" applyProtection="1">
      <alignment vertical="center"/>
    </xf>
    <xf numFmtId="0" fontId="46" fillId="45" borderId="23" xfId="67" applyFont="1" applyFill="1" applyBorder="1" applyAlignment="1" applyProtection="1">
      <alignment vertical="center"/>
    </xf>
    <xf numFmtId="0" fontId="46" fillId="45" borderId="0" xfId="67" applyFont="1" applyFill="1" applyAlignment="1" applyProtection="1">
      <alignment vertical="center"/>
    </xf>
    <xf numFmtId="0" fontId="44" fillId="45" borderId="54" xfId="67" applyFont="1" applyFill="1" applyBorder="1" applyAlignment="1" applyProtection="1">
      <alignment vertical="center"/>
    </xf>
    <xf numFmtId="0" fontId="47" fillId="45" borderId="51" xfId="67" applyFont="1" applyFill="1" applyBorder="1" applyAlignment="1" applyProtection="1">
      <alignment vertical="center"/>
    </xf>
    <xf numFmtId="0" fontId="44" fillId="45" borderId="55" xfId="67" applyFont="1" applyFill="1" applyBorder="1" applyAlignment="1" applyProtection="1">
      <alignment vertical="center"/>
    </xf>
    <xf numFmtId="0" fontId="46" fillId="45" borderId="0" xfId="67" applyFont="1" applyFill="1" applyBorder="1" applyAlignment="1" applyProtection="1">
      <alignment horizontal="center" vertical="center"/>
    </xf>
    <xf numFmtId="0" fontId="49" fillId="45" borderId="52" xfId="67" applyFont="1" applyFill="1" applyBorder="1" applyAlignment="1" applyProtection="1">
      <alignment vertical="center"/>
    </xf>
    <xf numFmtId="0" fontId="48" fillId="45" borderId="0" xfId="67" applyFont="1" applyFill="1" applyBorder="1" applyAlignment="1" applyProtection="1">
      <alignment horizontal="center" vertical="center"/>
    </xf>
    <xf numFmtId="0" fontId="49" fillId="45" borderId="0" xfId="67" applyFont="1" applyFill="1" applyBorder="1" applyAlignment="1" applyProtection="1">
      <alignment vertical="center"/>
    </xf>
    <xf numFmtId="0" fontId="50" fillId="45" borderId="0" xfId="67" applyFont="1" applyFill="1" applyBorder="1" applyAlignment="1" applyProtection="1">
      <alignment vertical="center"/>
    </xf>
    <xf numFmtId="0" fontId="44" fillId="45" borderId="0" xfId="67" applyFont="1" applyFill="1" applyBorder="1" applyAlignment="1" applyProtection="1">
      <alignment horizontal="right" vertical="center"/>
    </xf>
    <xf numFmtId="0" fontId="44" fillId="45" borderId="25" xfId="67" applyFont="1" applyFill="1" applyBorder="1" applyAlignment="1" applyProtection="1">
      <alignment horizontal="right" vertical="center"/>
    </xf>
    <xf numFmtId="0" fontId="49" fillId="45" borderId="0" xfId="67" applyFont="1" applyFill="1" applyBorder="1" applyAlignment="1" applyProtection="1">
      <alignment horizontal="left" vertical="center"/>
    </xf>
    <xf numFmtId="0" fontId="44" fillId="45" borderId="56" xfId="67" applyFont="1" applyFill="1" applyBorder="1" applyAlignment="1" applyProtection="1">
      <alignment horizontal="right" vertical="center"/>
    </xf>
    <xf numFmtId="0" fontId="49" fillId="45" borderId="0" xfId="67" applyFont="1" applyFill="1" applyBorder="1" applyAlignment="1" applyProtection="1">
      <alignment horizontal="right" vertical="center"/>
    </xf>
    <xf numFmtId="0" fontId="45" fillId="45" borderId="0" xfId="67" applyFont="1" applyFill="1" applyAlignment="1" applyProtection="1">
      <alignment horizontal="right" vertical="center"/>
    </xf>
    <xf numFmtId="0" fontId="44" fillId="45" borderId="53" xfId="67" applyFont="1" applyFill="1" applyBorder="1" applyAlignment="1" applyProtection="1">
      <alignment horizontal="right" vertical="center"/>
    </xf>
    <xf numFmtId="0" fontId="47" fillId="45" borderId="52" xfId="67" applyFont="1" applyFill="1" applyBorder="1" applyAlignment="1" applyProtection="1">
      <alignment horizontal="right" vertical="center"/>
    </xf>
    <xf numFmtId="2" fontId="50" fillId="45" borderId="21" xfId="67" applyNumberFormat="1" applyFont="1" applyFill="1" applyBorder="1" applyAlignment="1" applyProtection="1">
      <alignment horizontal="right" vertical="center"/>
    </xf>
    <xf numFmtId="2" fontId="46" fillId="45" borderId="53" xfId="67" applyNumberFormat="1" applyFont="1" applyFill="1" applyBorder="1" applyAlignment="1" applyProtection="1">
      <alignment horizontal="right" vertical="center"/>
    </xf>
    <xf numFmtId="0" fontId="47" fillId="45" borderId="0" xfId="67" applyFont="1" applyFill="1" applyAlignment="1" applyProtection="1">
      <alignment horizontal="right" vertical="center"/>
    </xf>
    <xf numFmtId="0" fontId="44" fillId="45" borderId="2" xfId="67" applyFont="1" applyFill="1" applyBorder="1" applyAlignment="1" applyProtection="1">
      <alignment horizontal="right" vertical="center"/>
    </xf>
    <xf numFmtId="0" fontId="47" fillId="45" borderId="21" xfId="67" applyFont="1" applyFill="1" applyBorder="1" applyAlignment="1" applyProtection="1">
      <alignment horizontal="right" vertical="center"/>
    </xf>
    <xf numFmtId="2" fontId="46" fillId="45" borderId="2" xfId="67" applyNumberFormat="1" applyFont="1" applyFill="1" applyBorder="1" applyAlignment="1" applyProtection="1">
      <alignment horizontal="right" vertical="center"/>
    </xf>
    <xf numFmtId="2" fontId="46" fillId="45" borderId="0" xfId="67" applyNumberFormat="1" applyFont="1" applyFill="1" applyBorder="1" applyAlignment="1" applyProtection="1">
      <alignment horizontal="right" vertical="center"/>
    </xf>
    <xf numFmtId="0" fontId="47" fillId="45" borderId="51" xfId="67" applyFont="1" applyFill="1" applyBorder="1" applyAlignment="1" applyProtection="1">
      <alignment horizontal="right" vertical="center"/>
    </xf>
    <xf numFmtId="2" fontId="46" fillId="45" borderId="14" xfId="67" applyNumberFormat="1" applyFont="1" applyFill="1" applyBorder="1" applyAlignment="1" applyProtection="1">
      <alignment horizontal="right" vertical="center"/>
    </xf>
    <xf numFmtId="0" fontId="46" fillId="45" borderId="0" xfId="67" applyFont="1" applyFill="1" applyBorder="1" applyAlignment="1" applyProtection="1">
      <alignment horizontal="right" vertical="center"/>
    </xf>
    <xf numFmtId="0" fontId="44" fillId="45" borderId="0" xfId="67" applyFont="1" applyFill="1" applyAlignment="1" applyProtection="1">
      <alignment vertical="center"/>
      <protection locked="0"/>
    </xf>
    <xf numFmtId="0" fontId="44" fillId="45" borderId="0" xfId="67" applyFont="1" applyFill="1" applyBorder="1" applyAlignment="1" applyProtection="1">
      <alignment vertical="center"/>
      <protection locked="0"/>
    </xf>
    <xf numFmtId="0" fontId="45" fillId="45" borderId="0" xfId="67" applyFont="1" applyFill="1" applyAlignment="1" applyProtection="1">
      <alignment horizontal="right" vertical="center"/>
      <protection locked="0"/>
    </xf>
    <xf numFmtId="0" fontId="44" fillId="45" borderId="53" xfId="67" applyFont="1" applyFill="1" applyBorder="1" applyAlignment="1" applyProtection="1">
      <alignment horizontal="right" vertical="center"/>
      <protection locked="0"/>
    </xf>
    <xf numFmtId="0" fontId="47" fillId="45" borderId="52" xfId="67" applyFont="1" applyFill="1" applyBorder="1" applyAlignment="1" applyProtection="1">
      <alignment horizontal="right" vertical="center"/>
      <protection locked="0"/>
    </xf>
    <xf numFmtId="0" fontId="44" fillId="45" borderId="52" xfId="67" applyFont="1" applyFill="1" applyBorder="1" applyAlignment="1" applyProtection="1">
      <alignment horizontal="right" vertical="center"/>
      <protection locked="0"/>
    </xf>
    <xf numFmtId="0" fontId="47" fillId="45" borderId="0" xfId="67" applyFont="1" applyFill="1" applyAlignment="1" applyProtection="1">
      <alignment horizontal="right" vertical="center"/>
      <protection locked="0"/>
    </xf>
    <xf numFmtId="0" fontId="44" fillId="45" borderId="0" xfId="67" applyFont="1" applyFill="1" applyBorder="1" applyAlignment="1" applyProtection="1">
      <alignment horizontal="right" vertical="center"/>
      <protection locked="0"/>
    </xf>
    <xf numFmtId="0" fontId="46" fillId="45" borderId="23" xfId="67" applyFont="1" applyFill="1" applyBorder="1" applyAlignment="1" applyProtection="1">
      <alignment vertical="center"/>
      <protection locked="0"/>
    </xf>
    <xf numFmtId="2" fontId="44" fillId="45" borderId="52" xfId="67" applyNumberFormat="1" applyFont="1" applyFill="1" applyBorder="1" applyAlignment="1" applyProtection="1">
      <alignment horizontal="right" vertical="center"/>
      <protection locked="0"/>
    </xf>
    <xf numFmtId="0" fontId="46" fillId="45" borderId="0" xfId="67" applyFont="1" applyFill="1" applyAlignment="1" applyProtection="1">
      <alignment vertical="center"/>
      <protection locked="0"/>
    </xf>
    <xf numFmtId="2" fontId="49" fillId="45" borderId="52" xfId="67" applyNumberFormat="1" applyFont="1" applyFill="1" applyBorder="1" applyAlignment="1" applyProtection="1">
      <alignment horizontal="right"/>
      <protection locked="0"/>
    </xf>
    <xf numFmtId="0" fontId="44" fillId="45" borderId="55" xfId="67" applyFont="1" applyFill="1" applyBorder="1" applyAlignment="1" applyProtection="1">
      <alignment horizontal="right" vertical="center"/>
      <protection locked="0"/>
    </xf>
    <xf numFmtId="0" fontId="44" fillId="45" borderId="57" xfId="67" applyFont="1" applyFill="1" applyBorder="1" applyAlignment="1" applyProtection="1">
      <alignment horizontal="right" vertical="center"/>
      <protection locked="0"/>
    </xf>
    <xf numFmtId="0" fontId="46" fillId="45" borderId="0" xfId="67" applyFont="1" applyFill="1" applyBorder="1" applyAlignment="1" applyProtection="1">
      <alignment horizontal="right" vertical="center"/>
      <protection locked="0"/>
    </xf>
    <xf numFmtId="0" fontId="49" fillId="45" borderId="52" xfId="67" applyFont="1" applyFill="1" applyBorder="1" applyAlignment="1" applyProtection="1">
      <alignment horizontal="right" vertical="center"/>
      <protection locked="0"/>
    </xf>
    <xf numFmtId="0" fontId="47" fillId="45" borderId="51" xfId="67" applyFont="1" applyFill="1" applyBorder="1" applyAlignment="1" applyProtection="1">
      <alignment horizontal="right" vertical="center"/>
      <protection locked="0"/>
    </xf>
    <xf numFmtId="0" fontId="5" fillId="45" borderId="55" xfId="67" applyFill="1" applyBorder="1" applyProtection="1">
      <protection locked="0"/>
    </xf>
    <xf numFmtId="0" fontId="3" fillId="45" borderId="0" xfId="67" applyFont="1" applyFill="1" applyProtection="1">
      <protection locked="0"/>
    </xf>
    <xf numFmtId="0" fontId="55" fillId="0" borderId="0" xfId="0" applyFont="1" applyAlignment="1">
      <alignment horizontal="center" vertical="center"/>
    </xf>
    <xf numFmtId="0" fontId="55" fillId="45" borderId="0" xfId="0" applyFont="1" applyFill="1" applyAlignment="1">
      <alignment horizontal="center" vertical="center"/>
    </xf>
    <xf numFmtId="166" fontId="55" fillId="45" borderId="11" xfId="36" applyFont="1" applyFill="1" applyBorder="1" applyAlignment="1" applyProtection="1">
      <alignment horizontal="center" vertical="center"/>
    </xf>
    <xf numFmtId="166" fontId="55" fillId="45" borderId="18" xfId="36" applyFont="1" applyFill="1" applyBorder="1" applyAlignment="1" applyProtection="1">
      <alignment horizontal="center" vertical="center"/>
    </xf>
    <xf numFmtId="166" fontId="55" fillId="45" borderId="19" xfId="36" applyFont="1" applyFill="1" applyBorder="1" applyAlignment="1" applyProtection="1">
      <alignment horizontal="center" vertical="center"/>
    </xf>
    <xf numFmtId="166" fontId="55" fillId="45" borderId="20" xfId="36" applyFont="1" applyFill="1" applyBorder="1" applyAlignment="1" applyProtection="1">
      <alignment horizontal="center" vertical="center"/>
    </xf>
    <xf numFmtId="166" fontId="55" fillId="45" borderId="10" xfId="36" applyFont="1" applyFill="1" applyBorder="1" applyAlignment="1" applyProtection="1">
      <alignment horizontal="center" vertical="center"/>
    </xf>
    <xf numFmtId="166" fontId="55" fillId="45" borderId="3" xfId="36" applyFont="1" applyFill="1" applyBorder="1" applyAlignment="1" applyProtection="1">
      <alignment horizontal="center" vertical="center"/>
    </xf>
    <xf numFmtId="166" fontId="55" fillId="45" borderId="16" xfId="36" applyFont="1" applyFill="1" applyBorder="1" applyAlignment="1" applyProtection="1">
      <alignment horizontal="center" vertical="center"/>
    </xf>
    <xf numFmtId="0" fontId="57" fillId="0" borderId="0" xfId="0" applyFont="1" applyAlignment="1">
      <alignment horizontal="center" vertical="center"/>
    </xf>
    <xf numFmtId="0" fontId="57" fillId="45" borderId="0" xfId="0" applyFont="1" applyFill="1" applyAlignment="1">
      <alignment horizontal="center" vertical="center"/>
    </xf>
    <xf numFmtId="166" fontId="57" fillId="45" borderId="11" xfId="36" applyFont="1" applyFill="1" applyBorder="1" applyAlignment="1" applyProtection="1">
      <alignment horizontal="center" vertical="center"/>
    </xf>
    <xf numFmtId="166" fontId="57" fillId="45" borderId="18" xfId="36" applyFont="1" applyFill="1" applyBorder="1" applyAlignment="1" applyProtection="1">
      <alignment horizontal="center" vertical="center"/>
    </xf>
    <xf numFmtId="166" fontId="57" fillId="45" borderId="19" xfId="36" applyFont="1" applyFill="1" applyBorder="1" applyAlignment="1" applyProtection="1">
      <alignment horizontal="center" vertical="center"/>
    </xf>
    <xf numFmtId="166" fontId="57" fillId="45" borderId="20" xfId="36" applyFont="1" applyFill="1" applyBorder="1" applyAlignment="1" applyProtection="1">
      <alignment horizontal="center" vertical="center"/>
    </xf>
    <xf numFmtId="166" fontId="57" fillId="45" borderId="10" xfId="36" applyFont="1" applyFill="1" applyBorder="1" applyAlignment="1" applyProtection="1">
      <alignment horizontal="center" vertical="center"/>
    </xf>
    <xf numFmtId="166" fontId="57" fillId="45" borderId="3" xfId="36" applyFont="1" applyFill="1" applyBorder="1" applyAlignment="1" applyProtection="1">
      <alignment horizontal="center" vertical="center"/>
    </xf>
    <xf numFmtId="166" fontId="57" fillId="45" borderId="16" xfId="36" applyFont="1" applyFill="1" applyBorder="1" applyAlignment="1" applyProtection="1">
      <alignment horizontal="center" vertical="center"/>
    </xf>
    <xf numFmtId="166" fontId="57" fillId="45" borderId="32" xfId="36" applyFont="1" applyFill="1" applyBorder="1" applyAlignment="1" applyProtection="1">
      <alignment horizontal="center" vertical="center"/>
    </xf>
    <xf numFmtId="166" fontId="59" fillId="45" borderId="3" xfId="36" applyFont="1" applyFill="1" applyBorder="1" applyAlignment="1" applyProtection="1">
      <alignment horizontal="center" vertical="center"/>
    </xf>
    <xf numFmtId="166" fontId="59" fillId="45" borderId="19" xfId="36" applyFont="1" applyFill="1" applyBorder="1" applyAlignment="1" applyProtection="1">
      <alignment horizontal="center" vertical="center"/>
    </xf>
    <xf numFmtId="166" fontId="59" fillId="45" borderId="11" xfId="36" applyFont="1" applyFill="1" applyBorder="1" applyAlignment="1" applyProtection="1">
      <alignment horizontal="center" vertical="center"/>
    </xf>
    <xf numFmtId="166" fontId="57" fillId="0" borderId="27" xfId="36" applyFont="1" applyBorder="1" applyAlignment="1" applyProtection="1">
      <alignment horizontal="center" vertical="center"/>
    </xf>
    <xf numFmtId="166" fontId="58" fillId="0" borderId="28" xfId="36" applyFont="1" applyBorder="1" applyAlignment="1" applyProtection="1">
      <alignment horizontal="center" vertical="center"/>
    </xf>
    <xf numFmtId="166" fontId="57" fillId="0" borderId="3" xfId="36" applyFont="1" applyBorder="1" applyAlignment="1" applyProtection="1">
      <alignment horizontal="center" vertical="center"/>
    </xf>
    <xf numFmtId="166" fontId="57" fillId="0" borderId="18" xfId="36" applyFont="1" applyBorder="1" applyAlignment="1" applyProtection="1">
      <alignment horizontal="center" vertical="center"/>
    </xf>
    <xf numFmtId="166" fontId="57" fillId="0" borderId="19" xfId="36" applyFont="1" applyBorder="1" applyAlignment="1" applyProtection="1">
      <alignment horizontal="center" vertical="center"/>
    </xf>
    <xf numFmtId="166" fontId="59" fillId="45" borderId="10" xfId="36" applyFont="1" applyFill="1" applyBorder="1" applyAlignment="1" applyProtection="1">
      <alignment horizontal="center" vertical="center"/>
    </xf>
    <xf numFmtId="0" fontId="28" fillId="50" borderId="34" xfId="0" applyFont="1" applyFill="1" applyBorder="1" applyAlignment="1">
      <alignment horizontal="center" vertical="center" wrapText="1"/>
    </xf>
    <xf numFmtId="175" fontId="5" fillId="45" borderId="0" xfId="67" applyNumberFormat="1" applyFill="1"/>
    <xf numFmtId="166" fontId="57" fillId="45" borderId="27" xfId="36" applyFont="1" applyFill="1" applyBorder="1" applyAlignment="1" applyProtection="1">
      <alignment horizontal="center" vertical="center"/>
    </xf>
    <xf numFmtId="166" fontId="57" fillId="45" borderId="28" xfId="36" applyFont="1" applyFill="1" applyBorder="1" applyAlignment="1" applyProtection="1">
      <alignment horizontal="center" vertical="center"/>
    </xf>
    <xf numFmtId="166" fontId="55" fillId="45" borderId="27" xfId="36" applyFont="1" applyFill="1" applyBorder="1" applyAlignment="1" applyProtection="1">
      <alignment horizontal="center" vertical="center"/>
    </xf>
    <xf numFmtId="166" fontId="55" fillId="45" borderId="28" xfId="36" applyFont="1" applyFill="1" applyBorder="1" applyAlignment="1" applyProtection="1">
      <alignment horizontal="center" vertical="center"/>
    </xf>
    <xf numFmtId="166" fontId="57" fillId="45" borderId="33" xfId="36" applyFont="1" applyFill="1" applyBorder="1" applyAlignment="1" applyProtection="1">
      <alignment horizontal="center" vertical="center"/>
    </xf>
    <xf numFmtId="166" fontId="57" fillId="45" borderId="50" xfId="36" applyFont="1" applyFill="1" applyBorder="1" applyAlignment="1" applyProtection="1">
      <alignment horizontal="center" vertical="center"/>
    </xf>
    <xf numFmtId="166" fontId="57" fillId="45" borderId="58" xfId="36" applyFont="1" applyFill="1" applyBorder="1" applyAlignment="1" applyProtection="1">
      <alignment horizontal="center" vertical="center"/>
    </xf>
    <xf numFmtId="166" fontId="55" fillId="45" borderId="33" xfId="36" applyFont="1" applyFill="1" applyBorder="1" applyAlignment="1" applyProtection="1">
      <alignment horizontal="center" vertical="center"/>
    </xf>
    <xf numFmtId="166" fontId="58" fillId="0" borderId="20" xfId="36" applyFont="1" applyBorder="1" applyAlignment="1" applyProtection="1">
      <alignment horizontal="center" vertical="center"/>
    </xf>
    <xf numFmtId="0" fontId="55" fillId="0" borderId="0" xfId="0" applyFont="1" applyAlignment="1">
      <alignment vertical="center"/>
    </xf>
    <xf numFmtId="0" fontId="2" fillId="0" borderId="0" xfId="79"/>
    <xf numFmtId="0" fontId="25" fillId="0" borderId="3" xfId="79" applyFont="1" applyBorder="1" applyAlignment="1">
      <alignment horizontal="center"/>
    </xf>
    <xf numFmtId="2" fontId="25" fillId="0" borderId="3" xfId="79" applyNumberFormat="1" applyFont="1" applyBorder="1" applyAlignment="1">
      <alignment horizontal="center" vertical="center"/>
    </xf>
    <xf numFmtId="0" fontId="2" fillId="0" borderId="3" xfId="79" applyBorder="1" applyAlignment="1">
      <alignment horizontal="center"/>
    </xf>
    <xf numFmtId="0" fontId="2" fillId="0" borderId="3" xfId="79" applyBorder="1"/>
    <xf numFmtId="2" fontId="2" fillId="0" borderId="3" xfId="79" applyNumberFormat="1" applyBorder="1" applyAlignment="1">
      <alignment horizontal="center" vertical="center"/>
    </xf>
    <xf numFmtId="0" fontId="25" fillId="0" borderId="3" xfId="79" applyFont="1" applyBorder="1"/>
    <xf numFmtId="2" fontId="25" fillId="0" borderId="3" xfId="79" applyNumberFormat="1" applyFont="1" applyBorder="1" applyAlignment="1">
      <alignment horizontal="center"/>
    </xf>
    <xf numFmtId="2" fontId="2" fillId="0" borderId="3" xfId="79" applyNumberFormat="1" applyBorder="1" applyAlignment="1">
      <alignment horizontal="center"/>
    </xf>
    <xf numFmtId="0" fontId="25" fillId="0" borderId="59" xfId="79" applyFont="1" applyBorder="1" applyAlignment="1"/>
    <xf numFmtId="0" fontId="25" fillId="0" borderId="36" xfId="79" applyFont="1" applyBorder="1" applyAlignment="1"/>
    <xf numFmtId="0" fontId="25" fillId="0" borderId="8" xfId="79" applyFont="1" applyBorder="1" applyAlignment="1"/>
    <xf numFmtId="4" fontId="25" fillId="0" borderId="3" xfId="79" applyNumberFormat="1" applyFont="1" applyBorder="1" applyAlignment="1">
      <alignment horizontal="center"/>
    </xf>
    <xf numFmtId="0" fontId="2" fillId="0" borderId="0" xfId="79" applyAlignment="1">
      <alignment horizontal="center"/>
    </xf>
    <xf numFmtId="2" fontId="2" fillId="0" borderId="0" xfId="79" applyNumberFormat="1" applyAlignment="1">
      <alignment horizontal="center" vertical="center"/>
    </xf>
    <xf numFmtId="0" fontId="57" fillId="0" borderId="41" xfId="0" applyFont="1" applyBorder="1" applyAlignment="1">
      <alignment horizontal="center" vertical="center"/>
    </xf>
    <xf numFmtId="0" fontId="1" fillId="0" borderId="0" xfId="80" applyAlignment="1">
      <alignment vertical="center"/>
    </xf>
    <xf numFmtId="0" fontId="36" fillId="0" borderId="0" xfId="80" applyFont="1" applyAlignment="1">
      <alignment vertical="center" wrapText="1"/>
    </xf>
    <xf numFmtId="0" fontId="36" fillId="0" borderId="0" xfId="80" applyFont="1" applyAlignment="1">
      <alignment vertical="center"/>
    </xf>
    <xf numFmtId="0" fontId="62" fillId="0" borderId="0" xfId="80" applyFont="1"/>
    <xf numFmtId="0" fontId="62" fillId="0" borderId="0" xfId="80" applyFont="1" applyAlignment="1">
      <alignment wrapText="1"/>
    </xf>
    <xf numFmtId="0" fontId="36" fillId="0" borderId="17" xfId="80" applyFont="1" applyFill="1" applyBorder="1" applyAlignment="1">
      <alignment horizontal="center" vertical="center" wrapText="1"/>
    </xf>
    <xf numFmtId="0" fontId="36" fillId="0" borderId="3" xfId="80" applyFont="1" applyFill="1" applyBorder="1" applyAlignment="1">
      <alignment horizontal="center" vertical="center" wrapText="1"/>
    </xf>
    <xf numFmtId="0" fontId="36" fillId="0" borderId="59" xfId="80" applyFont="1" applyFill="1" applyBorder="1" applyAlignment="1">
      <alignment vertical="center" wrapText="1"/>
    </xf>
    <xf numFmtId="0" fontId="36" fillId="0" borderId="0" xfId="80" applyFont="1"/>
    <xf numFmtId="0" fontId="37" fillId="0" borderId="17" xfId="80" applyFont="1" applyFill="1" applyBorder="1" applyAlignment="1">
      <alignment horizontal="center" vertical="center" wrapText="1"/>
    </xf>
    <xf numFmtId="0" fontId="37" fillId="0" borderId="3" xfId="80" applyFont="1" applyFill="1" applyBorder="1" applyAlignment="1">
      <alignment horizontal="center" vertical="center" wrapText="1"/>
    </xf>
    <xf numFmtId="0" fontId="36" fillId="0" borderId="3" xfId="80" applyFont="1" applyFill="1" applyBorder="1" applyAlignment="1">
      <alignment vertical="center" wrapText="1"/>
    </xf>
    <xf numFmtId="0" fontId="37" fillId="0" borderId="59" xfId="80" applyFont="1" applyFill="1" applyBorder="1" applyAlignment="1">
      <alignment vertical="center" wrapText="1"/>
    </xf>
    <xf numFmtId="0" fontId="37" fillId="0" borderId="0" xfId="80" applyFont="1"/>
    <xf numFmtId="0" fontId="1" fillId="0" borderId="0" xfId="80"/>
    <xf numFmtId="0" fontId="36" fillId="0" borderId="0" xfId="80" applyFont="1" applyAlignment="1">
      <alignment horizontal="left" vertical="center"/>
    </xf>
    <xf numFmtId="0" fontId="36" fillId="0" borderId="0" xfId="80" applyFont="1" applyAlignment="1">
      <alignment horizontal="center" vertical="center"/>
    </xf>
    <xf numFmtId="0" fontId="58" fillId="0" borderId="27" xfId="0" applyFont="1" applyBorder="1" applyAlignment="1">
      <alignment horizontal="center" vertical="center"/>
    </xf>
    <xf numFmtId="0" fontId="58" fillId="0" borderId="3" xfId="0" applyFont="1" applyBorder="1" applyAlignment="1">
      <alignment horizontal="center" vertical="center"/>
    </xf>
    <xf numFmtId="0" fontId="58" fillId="0" borderId="19" xfId="0" applyFont="1" applyBorder="1" applyAlignment="1">
      <alignment horizontal="center" vertical="center"/>
    </xf>
    <xf numFmtId="166" fontId="64" fillId="45" borderId="27" xfId="36" applyFont="1" applyFill="1" applyBorder="1" applyAlignment="1" applyProtection="1">
      <alignment horizontal="center" vertical="center"/>
    </xf>
    <xf numFmtId="0" fontId="61" fillId="0" borderId="59" xfId="80" applyFont="1" applyBorder="1" applyAlignment="1">
      <alignment horizontal="center" vertical="center" wrapText="1"/>
    </xf>
    <xf numFmtId="0" fontId="61" fillId="0" borderId="36" xfId="80" applyFont="1" applyBorder="1" applyAlignment="1">
      <alignment horizontal="center" vertical="center" wrapText="1"/>
    </xf>
    <xf numFmtId="0" fontId="62" fillId="0" borderId="3" xfId="80" applyFont="1" applyBorder="1" applyAlignment="1">
      <alignment horizontal="center" vertical="center" wrapText="1"/>
    </xf>
    <xf numFmtId="0" fontId="62" fillId="0" borderId="3" xfId="80" applyFont="1" applyBorder="1" applyAlignment="1">
      <alignment horizontal="left" vertical="center" wrapText="1"/>
    </xf>
    <xf numFmtId="0" fontId="58" fillId="0" borderId="41"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32" xfId="0" applyFont="1" applyFill="1" applyBorder="1" applyAlignment="1">
      <alignment horizontal="center" vertical="center"/>
    </xf>
    <xf numFmtId="0" fontId="55" fillId="45" borderId="0" xfId="0" applyFont="1" applyFill="1" applyBorder="1" applyAlignment="1">
      <alignment horizontal="center" vertical="center" wrapText="1"/>
    </xf>
    <xf numFmtId="0" fontId="60" fillId="50" borderId="0" xfId="0" applyFont="1" applyFill="1" applyBorder="1" applyAlignment="1">
      <alignment horizontal="center" vertical="center"/>
    </xf>
    <xf numFmtId="0" fontId="60" fillId="50" borderId="23" xfId="0" applyFont="1" applyFill="1" applyBorder="1" applyAlignment="1">
      <alignment horizontal="center" vertical="center"/>
    </xf>
    <xf numFmtId="0" fontId="56" fillId="0" borderId="41" xfId="0" applyFont="1" applyFill="1" applyBorder="1" applyAlignment="1">
      <alignment horizontal="center" vertical="center"/>
    </xf>
    <xf numFmtId="0" fontId="56" fillId="0" borderId="50" xfId="0" applyFont="1" applyFill="1" applyBorder="1" applyAlignment="1">
      <alignment horizontal="center" vertical="center"/>
    </xf>
    <xf numFmtId="0" fontId="56" fillId="0" borderId="32" xfId="0" applyFont="1" applyFill="1" applyBorder="1" applyAlignment="1">
      <alignment horizontal="center" vertical="center"/>
    </xf>
    <xf numFmtId="0" fontId="54" fillId="45" borderId="0" xfId="0" applyFont="1" applyFill="1" applyBorder="1" applyAlignment="1">
      <alignment horizontal="center" vertical="center" wrapText="1"/>
    </xf>
    <xf numFmtId="0" fontId="25" fillId="0" borderId="8" xfId="79" applyFont="1" applyBorder="1" applyAlignment="1">
      <alignment horizontal="center"/>
    </xf>
    <xf numFmtId="0" fontId="25" fillId="0" borderId="3" xfId="79" applyFont="1" applyBorder="1" applyAlignment="1">
      <alignment horizontal="center"/>
    </xf>
    <xf numFmtId="0" fontId="25" fillId="0" borderId="59" xfId="79" applyFont="1" applyBorder="1" applyAlignment="1">
      <alignment horizontal="center"/>
    </xf>
    <xf numFmtId="0" fontId="25" fillId="0" borderId="36" xfId="79" applyFont="1" applyBorder="1" applyAlignment="1">
      <alignment horizontal="center"/>
    </xf>
    <xf numFmtId="0" fontId="2" fillId="0" borderId="60" xfId="79" applyBorder="1" applyAlignment="1">
      <alignment horizontal="center"/>
    </xf>
    <xf numFmtId="0" fontId="2" fillId="0" borderId="50" xfId="79" applyBorder="1" applyAlignment="1">
      <alignment horizontal="center"/>
    </xf>
    <xf numFmtId="0" fontId="2" fillId="0" borderId="61" xfId="79" applyBorder="1" applyAlignment="1">
      <alignment horizontal="center"/>
    </xf>
    <xf numFmtId="0" fontId="2" fillId="0" borderId="4" xfId="79" applyBorder="1" applyAlignment="1">
      <alignment horizontal="center"/>
    </xf>
    <xf numFmtId="0" fontId="2" fillId="0" borderId="10" xfId="79" applyBorder="1" applyAlignment="1">
      <alignment horizontal="center"/>
    </xf>
    <xf numFmtId="0" fontId="2" fillId="0" borderId="62" xfId="79" applyBorder="1" applyAlignment="1">
      <alignment horizontal="center"/>
    </xf>
  </cellXfs>
  <cellStyles count="8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Currency 2" xfId="23"/>
    <cellStyle name="Currency 3" xfId="24"/>
    <cellStyle name="Encabezado 4" xfId="25" builtinId="19" customBuiltin="1"/>
    <cellStyle name="Énfasis1" xfId="26" builtinId="29" customBuiltin="1"/>
    <cellStyle name="Énfasis2" xfId="27" builtinId="33" customBuiltin="1"/>
    <cellStyle name="Énfasis3" xfId="28" builtinId="37" customBuiltin="1"/>
    <cellStyle name="Énfasis4" xfId="29" builtinId="41" customBuiltin="1"/>
    <cellStyle name="Énfasis5" xfId="30" builtinId="45" customBuiltin="1"/>
    <cellStyle name="Énfasis6" xfId="31" builtinId="49" customBuiltin="1"/>
    <cellStyle name="Entrada" xfId="32" builtinId="20" customBuiltin="1"/>
    <cellStyle name="Excel Built-in Comma" xfId="70"/>
    <cellStyle name="Excel Built-in Currency" xfId="71"/>
    <cellStyle name="Excel Built-in Normal" xfId="69"/>
    <cellStyle name="Incorrecto" xfId="33" builtinId="27" customBuiltin="1"/>
    <cellStyle name="Millares 2" xfId="34"/>
    <cellStyle name="Millares 3" xfId="35"/>
    <cellStyle name="Millares 4" xfId="68"/>
    <cellStyle name="Millares 5" xfId="76"/>
    <cellStyle name="Moneda" xfId="36" builtinId="4"/>
    <cellStyle name="Moneda 2" xfId="37"/>
    <cellStyle name="Moneda 2 2" xfId="73"/>
    <cellStyle name="Moneda 3" xfId="38"/>
    <cellStyle name="Moneda 4" xfId="72"/>
    <cellStyle name="Moneda 5" xfId="77"/>
    <cellStyle name="Neutral" xfId="39" builtinId="28" customBuiltin="1"/>
    <cellStyle name="Normal" xfId="0" builtinId="0"/>
    <cellStyle name="Normal 10" xfId="75"/>
    <cellStyle name="Normal 11" xfId="79"/>
    <cellStyle name="Normal 12" xfId="80"/>
    <cellStyle name="Normal 2" xfId="40"/>
    <cellStyle name="Normal 2 2" xfId="41"/>
    <cellStyle name="Normal 2 2 2" xfId="42"/>
    <cellStyle name="Normal 2 3" xfId="43"/>
    <cellStyle name="Normal 2 4" xfId="44"/>
    <cellStyle name="Normal 2 4 2" xfId="45"/>
    <cellStyle name="Normal 2 6" xfId="46"/>
    <cellStyle name="Normal 3" xfId="47"/>
    <cellStyle name="Normal 3 2" xfId="48"/>
    <cellStyle name="Normal 4" xfId="49"/>
    <cellStyle name="Normal 5" xfId="50"/>
    <cellStyle name="Normal 5 2" xfId="51"/>
    <cellStyle name="Normal 5 3" xfId="52"/>
    <cellStyle name="Normal 6" xfId="53"/>
    <cellStyle name="Normal 7" xfId="54"/>
    <cellStyle name="Normal 8" xfId="55"/>
    <cellStyle name="Normal 9" xfId="67"/>
    <cellStyle name="Normal_Sheet1" xfId="56"/>
    <cellStyle name="Note 2" xfId="57"/>
    <cellStyle name="Percent 2" xfId="58"/>
    <cellStyle name="Porcentaje" xfId="59" builtinId="5"/>
    <cellStyle name="Porcentaje 2" xfId="74"/>
    <cellStyle name="Porcentaje 3" xfId="78"/>
    <cellStyle name="Salida" xfId="60" builtinId="21" customBuiltin="1"/>
    <cellStyle name="Texto de advertencia" xfId="61" builtinId="11" customBuiltin="1"/>
    <cellStyle name="Texto explicativo" xfId="62" builtinId="53" customBuiltin="1"/>
    <cellStyle name="Título" xfId="63" builtinId="15" customBuiltin="1"/>
    <cellStyle name="Título 2" xfId="64" builtinId="17" customBuiltin="1"/>
    <cellStyle name="Título 3" xfId="65" builtinId="18" customBuiltin="1"/>
    <cellStyle name="Total" xfId="66" builtinId="25" customBuiltin="1"/>
  </cellStyles>
  <dxfs count="36">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
      <font>
        <b/>
        <i val="0"/>
        <condense val="0"/>
        <extend val="0"/>
        <color indexed="10"/>
      </font>
      <fill>
        <patternFill>
          <bgColor indexed="43"/>
        </patternFill>
      </fill>
    </dxf>
    <dxf>
      <font>
        <b/>
        <i val="0"/>
        <condense val="0"/>
        <extend val="0"/>
        <color indexed="10"/>
      </font>
      <fill>
        <patternFill>
          <bgColor indexed="9"/>
        </patternFill>
      </fill>
    </dxf>
    <dxf>
      <font>
        <b/>
        <i val="0"/>
        <condense val="0"/>
        <extend val="0"/>
        <color indexed="8"/>
      </font>
      <fill>
        <patternFill>
          <bgColor indexed="43"/>
        </patternFill>
      </fill>
    </dxf>
    <dxf>
      <font>
        <b/>
        <i val="0"/>
        <condense val="0"/>
        <extend val="0"/>
        <color indexed="8"/>
      </font>
      <fill>
        <patternFill>
          <bgColor indexed="9"/>
        </patternFill>
      </fill>
    </dxf>
  </dxfs>
  <tableStyles count="0" defaultTableStyle="TableStyleMedium9" defaultPivotStyle="PivotStyleLight16"/>
  <colors>
    <mruColors>
      <color rgb="FFFFFF00"/>
      <color rgb="FFEBF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0</xdr:colOff>
      <xdr:row>14</xdr:row>
      <xdr:rowOff>0</xdr:rowOff>
    </xdr:from>
    <xdr:ext cx="59532" cy="264560"/>
    <xdr:sp macro="" textlink="">
      <xdr:nvSpPr>
        <xdr:cNvPr id="2" name="1 CuadroTexto"/>
        <xdr:cNvSpPr txBox="1"/>
      </xdr:nvSpPr>
      <xdr:spPr>
        <a:xfrm>
          <a:off x="6276975" y="6162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3" name="1 CuadroTexto"/>
        <xdr:cNvSpPr txBox="1"/>
      </xdr:nvSpPr>
      <xdr:spPr>
        <a:xfrm>
          <a:off x="6276975" y="6162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14</xdr:row>
      <xdr:rowOff>0</xdr:rowOff>
    </xdr:from>
    <xdr:ext cx="59532" cy="264560"/>
    <xdr:sp macro="" textlink="">
      <xdr:nvSpPr>
        <xdr:cNvPr id="4" name="1 CuadroTexto"/>
        <xdr:cNvSpPr txBox="1"/>
      </xdr:nvSpPr>
      <xdr:spPr>
        <a:xfrm>
          <a:off x="6276975" y="6162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5" name="1 CuadroTexto"/>
        <xdr:cNvSpPr txBox="1"/>
      </xdr:nvSpPr>
      <xdr:spPr>
        <a:xfrm>
          <a:off x="6276975" y="7686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6" name="1 CuadroTexto"/>
        <xdr:cNvSpPr txBox="1"/>
      </xdr:nvSpPr>
      <xdr:spPr>
        <a:xfrm>
          <a:off x="6276975" y="7686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16</xdr:row>
      <xdr:rowOff>0</xdr:rowOff>
    </xdr:from>
    <xdr:ext cx="59532" cy="264560"/>
    <xdr:sp macro="" textlink="">
      <xdr:nvSpPr>
        <xdr:cNvPr id="7" name="1 CuadroTexto"/>
        <xdr:cNvSpPr txBox="1"/>
      </xdr:nvSpPr>
      <xdr:spPr>
        <a:xfrm>
          <a:off x="6276975" y="7686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8" name="1 CuadroTexto"/>
        <xdr:cNvSpPr txBox="1"/>
      </xdr:nvSpPr>
      <xdr:spPr>
        <a:xfrm>
          <a:off x="6276975" y="6924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9" name="1 CuadroTexto"/>
        <xdr:cNvSpPr txBox="1"/>
      </xdr:nvSpPr>
      <xdr:spPr>
        <a:xfrm>
          <a:off x="6276975" y="6924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oneCellAnchor>
    <xdr:from>
      <xdr:col>8</xdr:col>
      <xdr:colOff>0</xdr:colOff>
      <xdr:row>15</xdr:row>
      <xdr:rowOff>0</xdr:rowOff>
    </xdr:from>
    <xdr:ext cx="59532" cy="264560"/>
    <xdr:sp macro="" textlink="">
      <xdr:nvSpPr>
        <xdr:cNvPr id="10" name="1 CuadroTexto"/>
        <xdr:cNvSpPr txBox="1"/>
      </xdr:nvSpPr>
      <xdr:spPr>
        <a:xfrm>
          <a:off x="6276975" y="6924675"/>
          <a:ext cx="5953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s-EC"/>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657225</xdr:colOff>
      <xdr:row>2</xdr:row>
      <xdr:rowOff>35976</xdr:rowOff>
    </xdr:to>
    <xdr:pic>
      <xdr:nvPicPr>
        <xdr:cNvPr id="2" name="3 Imagen" descr="Logo SNGRE horizontal (Color).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438400" cy="6741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DN%20Y%20PVP%20PARTES%20PLAN%20MANT%20SEPT%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013\SSM-014\C-PLAN%20DE%20MANTENIMIENTO\C-DETALLES%20PARTES%20PLAN%20DE%20MANTENIMIENTO\C-DETALLE%20DE%20PARTES%20PLAN%20DE%20MANTENIMIENTO%20ACTUALIZADO%20%2028%20AGTO%2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N Y PVP PARTES PLAN MANT SEPT "/>
      <sheetName val="Base de Vehículos"/>
    </sheetNames>
    <sheetDataSet>
      <sheetData sheetId="0">
        <row r="2">
          <cell r="B2">
            <v>1126239</v>
          </cell>
          <cell r="C2" t="str">
            <v>ACEITE MOTOR MOBIL 5W30 55 GAL</v>
          </cell>
          <cell r="D2">
            <v>2457.3200000000002</v>
          </cell>
          <cell r="F2">
            <v>3627.42</v>
          </cell>
          <cell r="G2">
            <v>17.439519230769232</v>
          </cell>
        </row>
        <row r="3">
          <cell r="B3">
            <v>1126241</v>
          </cell>
          <cell r="C3" t="str">
            <v>ACEITE MOTOR MOBIL 5W30 1 LITR</v>
          </cell>
          <cell r="D3">
            <v>164.83</v>
          </cell>
          <cell r="F3">
            <v>250.6</v>
          </cell>
          <cell r="G3">
            <v>20.883333333333333</v>
          </cell>
        </row>
        <row r="4">
          <cell r="B4">
            <v>1126243</v>
          </cell>
          <cell r="C4" t="str">
            <v>ACEITE TRANSM MOBIL DEXRON VI</v>
          </cell>
          <cell r="D4">
            <v>80.849999999999994</v>
          </cell>
          <cell r="F4">
            <v>122.92</v>
          </cell>
          <cell r="G4">
            <v>10.243333333333334</v>
          </cell>
        </row>
        <row r="5">
          <cell r="B5">
            <v>2601223</v>
          </cell>
          <cell r="C5" t="str">
            <v>ACEITE MOTOR DRIVE CLEAN 10W30</v>
          </cell>
          <cell r="D5">
            <v>876.28</v>
          </cell>
          <cell r="F5">
            <v>1390.99</v>
          </cell>
          <cell r="G5">
            <v>6.6874519230769227</v>
          </cell>
        </row>
        <row r="6">
          <cell r="B6">
            <v>2601225</v>
          </cell>
          <cell r="C6" t="str">
            <v>ACEITE DE MOTOR M-DELVAC MX 15</v>
          </cell>
          <cell r="D6">
            <v>862.26</v>
          </cell>
          <cell r="F6">
            <v>1368.73</v>
          </cell>
          <cell r="G6">
            <v>6.5804326923076921</v>
          </cell>
        </row>
        <row r="7">
          <cell r="B7">
            <v>2601230</v>
          </cell>
          <cell r="C7" t="str">
            <v>ACEITE TRANSMISION M-LUBE HD 8</v>
          </cell>
          <cell r="D7">
            <v>883.03</v>
          </cell>
          <cell r="F7">
            <v>1401.7</v>
          </cell>
          <cell r="G7">
            <v>6.7389423076923078</v>
          </cell>
        </row>
        <row r="8">
          <cell r="B8">
            <v>2601234</v>
          </cell>
          <cell r="C8" t="str">
            <v>ACEITE CAJA AUTOMATICA M-MUL P</v>
          </cell>
          <cell r="D8">
            <v>1219.8</v>
          </cell>
          <cell r="F8">
            <v>1936.28</v>
          </cell>
          <cell r="G8">
            <v>9.3090384615384618</v>
          </cell>
        </row>
        <row r="9">
          <cell r="B9">
            <v>2601236</v>
          </cell>
          <cell r="C9" t="str">
            <v>ACEITE MOTOR M-SUP HP 20W50 DR</v>
          </cell>
          <cell r="D9">
            <v>841.24</v>
          </cell>
          <cell r="F9">
            <v>1335.37</v>
          </cell>
          <cell r="G9">
            <v>6.4200480769230763</v>
          </cell>
        </row>
        <row r="10">
          <cell r="B10">
            <v>2601787</v>
          </cell>
          <cell r="C10" t="str">
            <v>ACEITE MOBIL-LUB 80W90 LS ANTI</v>
          </cell>
          <cell r="D10">
            <v>728.68</v>
          </cell>
          <cell r="F10">
            <v>1457.36</v>
          </cell>
          <cell r="G10">
            <v>7.0065384615384607</v>
          </cell>
        </row>
        <row r="11">
          <cell r="B11">
            <v>2602458</v>
          </cell>
          <cell r="C11" t="str">
            <v>ACEITE DE TRANSMISION 75W90 TA</v>
          </cell>
          <cell r="D11">
            <v>1470.88</v>
          </cell>
          <cell r="F11">
            <v>2278.1</v>
          </cell>
          <cell r="G11">
            <v>10.952403846153846</v>
          </cell>
        </row>
        <row r="12">
          <cell r="B12">
            <v>5496962</v>
          </cell>
          <cell r="C12" t="str">
            <v>FILTRO DE COMBUSTIBLE</v>
          </cell>
          <cell r="D12">
            <v>10.7</v>
          </cell>
          <cell r="F12">
            <v>15.42</v>
          </cell>
          <cell r="G12">
            <v>15.42</v>
          </cell>
        </row>
        <row r="13">
          <cell r="B13">
            <v>9002811</v>
          </cell>
          <cell r="C13" t="str">
            <v>BUJIA MOTOR</v>
          </cell>
          <cell r="D13">
            <v>4.22</v>
          </cell>
          <cell r="F13">
            <v>6.08</v>
          </cell>
          <cell r="G13">
            <v>6.08</v>
          </cell>
        </row>
        <row r="14">
          <cell r="B14">
            <v>9025192</v>
          </cell>
          <cell r="C14" t="str">
            <v>TERMOSTATO REFRIGERANTE MTR</v>
          </cell>
          <cell r="D14">
            <v>7.87</v>
          </cell>
          <cell r="F14">
            <v>11.34</v>
          </cell>
          <cell r="G14">
            <v>11.34</v>
          </cell>
        </row>
        <row r="15">
          <cell r="B15">
            <v>9029858</v>
          </cell>
          <cell r="C15" t="str">
            <v>FILTRO AIRE COMPT PAS</v>
          </cell>
          <cell r="D15">
            <v>19.350000000000001</v>
          </cell>
          <cell r="F15">
            <v>27.89</v>
          </cell>
          <cell r="G15">
            <v>27.89</v>
          </cell>
        </row>
        <row r="16">
          <cell r="B16">
            <v>9040408</v>
          </cell>
          <cell r="C16" t="str">
            <v>FILTRO DE COMBUSTIBLE</v>
          </cell>
          <cell r="D16">
            <v>7.64</v>
          </cell>
          <cell r="F16">
            <v>11.01</v>
          </cell>
          <cell r="G16">
            <v>11.01</v>
          </cell>
        </row>
        <row r="17">
          <cell r="B17">
            <v>9041833</v>
          </cell>
          <cell r="C17" t="str">
            <v>FILTRO DE AIRE</v>
          </cell>
          <cell r="D17">
            <v>13.01</v>
          </cell>
          <cell r="F17">
            <v>18.75</v>
          </cell>
          <cell r="G17">
            <v>18.75</v>
          </cell>
        </row>
        <row r="18">
          <cell r="B18">
            <v>9051950</v>
          </cell>
          <cell r="C18" t="str">
            <v>CORREA ALTERNADOR</v>
          </cell>
          <cell r="D18">
            <v>6.34</v>
          </cell>
          <cell r="F18">
            <v>9.14</v>
          </cell>
          <cell r="G18">
            <v>9.14</v>
          </cell>
        </row>
        <row r="19">
          <cell r="B19">
            <v>9051951</v>
          </cell>
          <cell r="C19" t="str">
            <v>CORREA COMPRESOR AIRE ACONDICI</v>
          </cell>
          <cell r="D19">
            <v>9.14</v>
          </cell>
          <cell r="F19">
            <v>13.17</v>
          </cell>
          <cell r="G19">
            <v>13.17</v>
          </cell>
        </row>
        <row r="20">
          <cell r="B20">
            <v>9052781</v>
          </cell>
          <cell r="C20" t="str">
            <v>ELEMENTO FILTRO ACEITE</v>
          </cell>
          <cell r="D20">
            <v>3.47</v>
          </cell>
          <cell r="F20">
            <v>5</v>
          </cell>
          <cell r="G20">
            <v>5</v>
          </cell>
        </row>
        <row r="21">
          <cell r="B21">
            <v>9158004</v>
          </cell>
          <cell r="C21" t="str">
            <v>TENSOR CORREA REPARTICION</v>
          </cell>
          <cell r="D21">
            <v>115.06</v>
          </cell>
          <cell r="F21">
            <v>165.82</v>
          </cell>
          <cell r="G21">
            <v>165.82</v>
          </cell>
        </row>
        <row r="22">
          <cell r="B22">
            <v>12576446</v>
          </cell>
          <cell r="C22" t="str">
            <v>CORREA COMPRESOR A/A</v>
          </cell>
          <cell r="D22">
            <v>15.68</v>
          </cell>
          <cell r="F22">
            <v>22.6</v>
          </cell>
          <cell r="G22">
            <v>22.6</v>
          </cell>
        </row>
        <row r="23">
          <cell r="B23">
            <v>12584310</v>
          </cell>
          <cell r="C23" t="str">
            <v>CORREA BOMBA DIR HIDRAULICA Y</v>
          </cell>
          <cell r="D23">
            <v>15.84</v>
          </cell>
          <cell r="F23">
            <v>22.82</v>
          </cell>
          <cell r="G23">
            <v>22.82</v>
          </cell>
        </row>
        <row r="24">
          <cell r="B24">
            <v>12593774</v>
          </cell>
          <cell r="C24" t="str">
            <v>BANDA DE MOTOR</v>
          </cell>
          <cell r="D24">
            <v>39.299999999999997</v>
          </cell>
          <cell r="F24">
            <v>56.63</v>
          </cell>
          <cell r="G24">
            <v>56.63</v>
          </cell>
        </row>
        <row r="25">
          <cell r="B25">
            <v>12597257</v>
          </cell>
          <cell r="C25" t="str">
            <v>CARCASA TERMICA REFRIGERACION</v>
          </cell>
          <cell r="D25">
            <v>256.02</v>
          </cell>
          <cell r="F25">
            <v>368.97</v>
          </cell>
          <cell r="G25">
            <v>368.97</v>
          </cell>
        </row>
        <row r="26">
          <cell r="B26">
            <v>12600171</v>
          </cell>
          <cell r="C26" t="str">
            <v>TERMOSTATO</v>
          </cell>
          <cell r="D26">
            <v>20.09</v>
          </cell>
          <cell r="F26">
            <v>28.95</v>
          </cell>
          <cell r="G26">
            <v>28.95</v>
          </cell>
        </row>
        <row r="27">
          <cell r="B27">
            <v>12605566</v>
          </cell>
          <cell r="C27" t="str">
            <v>FILTRO ACEITE</v>
          </cell>
          <cell r="D27">
            <v>6.21</v>
          </cell>
          <cell r="F27">
            <v>9.44</v>
          </cell>
          <cell r="G27">
            <v>9.44</v>
          </cell>
        </row>
        <row r="28">
          <cell r="B28">
            <v>12620112</v>
          </cell>
          <cell r="C28" t="str">
            <v>TERMOSTATO ENFRIADOR DEL MOTOR</v>
          </cell>
          <cell r="D28">
            <v>44.07</v>
          </cell>
          <cell r="F28">
            <v>63.51</v>
          </cell>
          <cell r="G28">
            <v>63.51</v>
          </cell>
        </row>
        <row r="29">
          <cell r="B29">
            <v>12620254</v>
          </cell>
          <cell r="C29" t="str">
            <v>HOUSING ASM-ENG COOL</v>
          </cell>
          <cell r="D29">
            <v>137.78</v>
          </cell>
          <cell r="F29">
            <v>198.57</v>
          </cell>
          <cell r="G29">
            <v>198.57</v>
          </cell>
        </row>
        <row r="30">
          <cell r="B30">
            <v>12620540</v>
          </cell>
          <cell r="C30" t="str">
            <v>BUJIA 41-108</v>
          </cell>
          <cell r="D30">
            <v>21.36</v>
          </cell>
          <cell r="F30">
            <v>32.47</v>
          </cell>
          <cell r="G30">
            <v>32.47</v>
          </cell>
        </row>
        <row r="31">
          <cell r="B31">
            <v>12621258</v>
          </cell>
          <cell r="C31" t="str">
            <v>BUJIA DEL MOTOR</v>
          </cell>
          <cell r="D31">
            <v>6.92</v>
          </cell>
          <cell r="F31">
            <v>9.9700000000000006</v>
          </cell>
          <cell r="G31">
            <v>9.9700000000000006</v>
          </cell>
        </row>
        <row r="32">
          <cell r="B32">
            <v>12622410</v>
          </cell>
          <cell r="C32" t="str">
            <v>TERMOSTATO</v>
          </cell>
          <cell r="D32">
            <v>149.91</v>
          </cell>
          <cell r="F32">
            <v>227.92</v>
          </cell>
          <cell r="G32">
            <v>227.92</v>
          </cell>
        </row>
        <row r="33">
          <cell r="B33">
            <v>12622561</v>
          </cell>
          <cell r="C33" t="str">
            <v>BUJIA MOTOR (LLT)</v>
          </cell>
          <cell r="D33">
            <v>10.34</v>
          </cell>
          <cell r="F33">
            <v>14.9</v>
          </cell>
          <cell r="G33">
            <v>14.9</v>
          </cell>
        </row>
        <row r="34">
          <cell r="B34">
            <v>12625058</v>
          </cell>
          <cell r="C34" t="str">
            <v>BUJIA 41-103</v>
          </cell>
          <cell r="D34">
            <v>9.34</v>
          </cell>
          <cell r="F34">
            <v>13.46</v>
          </cell>
          <cell r="G34">
            <v>13.46</v>
          </cell>
        </row>
        <row r="35">
          <cell r="B35">
            <v>12625212</v>
          </cell>
          <cell r="C35" t="str">
            <v>TERMOSTATO ASM</v>
          </cell>
          <cell r="D35">
            <v>108.45</v>
          </cell>
          <cell r="F35">
            <v>164.88</v>
          </cell>
          <cell r="G35">
            <v>164.88</v>
          </cell>
        </row>
        <row r="36">
          <cell r="B36">
            <v>12625215</v>
          </cell>
          <cell r="C36" t="str">
            <v>CORREA REPARTICION</v>
          </cell>
          <cell r="D36">
            <v>53.89</v>
          </cell>
          <cell r="F36">
            <v>81.93</v>
          </cell>
          <cell r="G36">
            <v>81.93</v>
          </cell>
        </row>
        <row r="37">
          <cell r="B37">
            <v>12625560</v>
          </cell>
          <cell r="C37" t="str">
            <v>TENSOR CORREA REPARTICION</v>
          </cell>
          <cell r="D37">
            <v>42.66</v>
          </cell>
          <cell r="F37">
            <v>64.86</v>
          </cell>
          <cell r="G37">
            <v>64.86</v>
          </cell>
        </row>
        <row r="38">
          <cell r="B38">
            <v>12626222</v>
          </cell>
          <cell r="C38" t="str">
            <v>CORREA BOMBA DE AGUA</v>
          </cell>
          <cell r="D38">
            <v>32.869999999999997</v>
          </cell>
          <cell r="F38">
            <v>47.37</v>
          </cell>
          <cell r="G38">
            <v>47.37</v>
          </cell>
        </row>
        <row r="39">
          <cell r="B39">
            <v>12631889</v>
          </cell>
          <cell r="C39" t="str">
            <v>TERMOSTATO Y CARCAZA</v>
          </cell>
          <cell r="D39">
            <v>154.19999999999999</v>
          </cell>
          <cell r="F39">
            <v>222.23</v>
          </cell>
          <cell r="G39">
            <v>222.23</v>
          </cell>
        </row>
        <row r="40">
          <cell r="B40">
            <v>12634319</v>
          </cell>
          <cell r="C40" t="str">
            <v>CORREA DE TRANSMISION 17.8X102</v>
          </cell>
          <cell r="D40">
            <v>29.71</v>
          </cell>
          <cell r="F40">
            <v>45.17</v>
          </cell>
          <cell r="G40">
            <v>45.17</v>
          </cell>
        </row>
        <row r="41">
          <cell r="B41">
            <v>12636138</v>
          </cell>
          <cell r="C41" t="str">
            <v>CORREA COMPRESOR A/A ALTERNADO</v>
          </cell>
          <cell r="D41">
            <v>41.96</v>
          </cell>
          <cell r="F41">
            <v>63.79</v>
          </cell>
          <cell r="G41">
            <v>63.79</v>
          </cell>
        </row>
        <row r="42">
          <cell r="B42">
            <v>12636838</v>
          </cell>
          <cell r="C42" t="str">
            <v>ELEMENTO FILTRO ACEITE</v>
          </cell>
          <cell r="D42">
            <v>11.21</v>
          </cell>
          <cell r="F42">
            <v>17.04</v>
          </cell>
          <cell r="G42">
            <v>17.04</v>
          </cell>
        </row>
        <row r="43">
          <cell r="B43">
            <v>12637200</v>
          </cell>
          <cell r="C43" t="str">
            <v>CORREA VENTILADOR</v>
          </cell>
          <cell r="D43">
            <v>80.61</v>
          </cell>
          <cell r="F43">
            <v>116.17</v>
          </cell>
          <cell r="G43">
            <v>116.17</v>
          </cell>
        </row>
        <row r="44">
          <cell r="B44">
            <v>12637204</v>
          </cell>
          <cell r="C44" t="str">
            <v>CORREA DE MOTOR</v>
          </cell>
          <cell r="D44">
            <v>50.14</v>
          </cell>
          <cell r="F44">
            <v>72.27</v>
          </cell>
          <cell r="G44">
            <v>72.27</v>
          </cell>
        </row>
        <row r="45">
          <cell r="B45">
            <v>12638836</v>
          </cell>
          <cell r="C45" t="str">
            <v>TERMOSTATO</v>
          </cell>
          <cell r="D45">
            <v>96.34</v>
          </cell>
          <cell r="F45">
            <v>146.47</v>
          </cell>
          <cell r="G45">
            <v>146.47</v>
          </cell>
        </row>
        <row r="46">
          <cell r="B46">
            <v>13271190</v>
          </cell>
          <cell r="C46" t="str">
            <v>FILTRO AIRE COMPT PAS</v>
          </cell>
          <cell r="D46">
            <v>17.2</v>
          </cell>
          <cell r="F46">
            <v>26.15</v>
          </cell>
          <cell r="G46">
            <v>26.15</v>
          </cell>
        </row>
        <row r="47">
          <cell r="B47">
            <v>13271191</v>
          </cell>
          <cell r="C47" t="str">
            <v>FILTRO AIRE A/C</v>
          </cell>
          <cell r="D47">
            <v>34.5</v>
          </cell>
          <cell r="F47">
            <v>49.72</v>
          </cell>
          <cell r="G47">
            <v>49.72</v>
          </cell>
        </row>
        <row r="48">
          <cell r="B48">
            <v>13272717</v>
          </cell>
          <cell r="C48" t="str">
            <v>ELEMENTO FILTRO AIRE</v>
          </cell>
          <cell r="D48">
            <v>11.08</v>
          </cell>
          <cell r="F48">
            <v>15.96</v>
          </cell>
          <cell r="G48">
            <v>15.96</v>
          </cell>
        </row>
        <row r="49">
          <cell r="B49">
            <v>13272719</v>
          </cell>
          <cell r="C49" t="str">
            <v>ELEMENTO PURIFICADOR AIRE</v>
          </cell>
          <cell r="D49">
            <v>19.14</v>
          </cell>
          <cell r="F49">
            <v>29.1</v>
          </cell>
          <cell r="G49">
            <v>29.1</v>
          </cell>
        </row>
        <row r="50">
          <cell r="B50">
            <v>15908915</v>
          </cell>
          <cell r="C50" t="str">
            <v>FILTRO AIRE</v>
          </cell>
          <cell r="D50">
            <v>36.479999999999997</v>
          </cell>
          <cell r="F50">
            <v>52.57</v>
          </cell>
          <cell r="G50">
            <v>52.57</v>
          </cell>
        </row>
        <row r="51">
          <cell r="B51">
            <v>15908916</v>
          </cell>
          <cell r="C51" t="str">
            <v>ELEMENTO FILTRO DE AIRE</v>
          </cell>
          <cell r="D51">
            <v>28.33</v>
          </cell>
          <cell r="F51">
            <v>40.83</v>
          </cell>
          <cell r="G51">
            <v>40.83</v>
          </cell>
        </row>
        <row r="52">
          <cell r="B52">
            <v>19168277</v>
          </cell>
          <cell r="C52" t="str">
            <v>FILTRO DE ACEITE CAJA VEL.</v>
          </cell>
          <cell r="D52">
            <v>31.82</v>
          </cell>
          <cell r="F52">
            <v>45.86</v>
          </cell>
          <cell r="G52">
            <v>45.86</v>
          </cell>
        </row>
        <row r="53">
          <cell r="B53">
            <v>19239713</v>
          </cell>
          <cell r="C53" t="str">
            <v>ELEMENTO PURFIF/AIRE</v>
          </cell>
          <cell r="D53">
            <v>39.11</v>
          </cell>
          <cell r="F53">
            <v>56.36</v>
          </cell>
          <cell r="G53">
            <v>56.36</v>
          </cell>
        </row>
        <row r="54">
          <cell r="B54">
            <v>20901295</v>
          </cell>
          <cell r="C54" t="str">
            <v>FILTRO AIRE ACOND COMP PASAJER</v>
          </cell>
          <cell r="D54">
            <v>55.37</v>
          </cell>
          <cell r="F54">
            <v>79.790000000000006</v>
          </cell>
          <cell r="G54">
            <v>79.790000000000006</v>
          </cell>
        </row>
        <row r="55">
          <cell r="B55">
            <v>22821145</v>
          </cell>
          <cell r="C55" t="str">
            <v>FILTRO DE COMBUSTIBLE</v>
          </cell>
          <cell r="D55">
            <v>22.21</v>
          </cell>
          <cell r="F55">
            <v>33.770000000000003</v>
          </cell>
          <cell r="G55">
            <v>33.770000000000003</v>
          </cell>
        </row>
        <row r="56">
          <cell r="B56">
            <v>24100556</v>
          </cell>
          <cell r="C56" t="str">
            <v>CORREA BOMBA DIR HID Y BOMBA A</v>
          </cell>
          <cell r="D56">
            <v>6.48</v>
          </cell>
          <cell r="F56">
            <v>9.33</v>
          </cell>
          <cell r="G56">
            <v>9.33</v>
          </cell>
        </row>
        <row r="57">
          <cell r="B57">
            <v>24100558</v>
          </cell>
          <cell r="C57" t="str">
            <v>CORREA GENERADOR</v>
          </cell>
          <cell r="D57">
            <v>16.149999999999999</v>
          </cell>
          <cell r="F57">
            <v>23.28</v>
          </cell>
          <cell r="G57">
            <v>23.28</v>
          </cell>
        </row>
        <row r="58">
          <cell r="B58">
            <v>24102199</v>
          </cell>
          <cell r="C58" t="str">
            <v>BUJIA MOTOR</v>
          </cell>
          <cell r="D58">
            <v>3.04</v>
          </cell>
          <cell r="F58">
            <v>4.37</v>
          </cell>
          <cell r="G58">
            <v>4.37</v>
          </cell>
        </row>
        <row r="59">
          <cell r="B59">
            <v>24103565</v>
          </cell>
          <cell r="C59" t="str">
            <v>FILTRO ACEITE</v>
          </cell>
          <cell r="D59">
            <v>3.18</v>
          </cell>
          <cell r="F59">
            <v>4.58</v>
          </cell>
          <cell r="G59">
            <v>4.58</v>
          </cell>
        </row>
        <row r="60">
          <cell r="B60">
            <v>24208576</v>
          </cell>
          <cell r="C60" t="str">
            <v>KIT FILTRO C/CAMBIO A/T (M30)</v>
          </cell>
          <cell r="D60">
            <v>52.4</v>
          </cell>
          <cell r="F60">
            <v>75.510000000000005</v>
          </cell>
          <cell r="G60">
            <v>75.510000000000005</v>
          </cell>
        </row>
        <row r="61">
          <cell r="B61">
            <v>24422964</v>
          </cell>
          <cell r="C61" t="str">
            <v>CORREA DE REPARTICION</v>
          </cell>
          <cell r="D61">
            <v>98.05</v>
          </cell>
          <cell r="F61">
            <v>146.31</v>
          </cell>
          <cell r="G61">
            <v>146.31</v>
          </cell>
        </row>
        <row r="62">
          <cell r="B62">
            <v>24436052</v>
          </cell>
          <cell r="C62" t="str">
            <v>RODILLO RETORNO CORREA DISTRIB</v>
          </cell>
          <cell r="D62">
            <v>35.29</v>
          </cell>
          <cell r="F62">
            <v>53.65</v>
          </cell>
          <cell r="G62">
            <v>53.65</v>
          </cell>
        </row>
        <row r="63">
          <cell r="B63">
            <v>24512521</v>
          </cell>
          <cell r="C63" t="str">
            <v>ELEMENTO FILTRO AIRE</v>
          </cell>
          <cell r="D63">
            <v>6.66</v>
          </cell>
          <cell r="F63">
            <v>9.6</v>
          </cell>
          <cell r="G63">
            <v>9.6</v>
          </cell>
        </row>
        <row r="64">
          <cell r="B64">
            <v>24521479</v>
          </cell>
          <cell r="C64" t="str">
            <v>TERMOSTATO REFRIGERACION MOTOR</v>
          </cell>
          <cell r="D64">
            <v>9.48</v>
          </cell>
          <cell r="F64">
            <v>13.66</v>
          </cell>
          <cell r="G64">
            <v>13.66</v>
          </cell>
        </row>
        <row r="65">
          <cell r="B65">
            <v>24579393</v>
          </cell>
          <cell r="C65" t="str">
            <v>CORREA ALTERNADOR</v>
          </cell>
          <cell r="D65">
            <v>19.95</v>
          </cell>
          <cell r="F65">
            <v>30.33</v>
          </cell>
          <cell r="G65">
            <v>30.33</v>
          </cell>
        </row>
        <row r="66">
          <cell r="B66">
            <v>25014377</v>
          </cell>
          <cell r="C66" t="str">
            <v>FILTRO ACEITE DEL MOTOR</v>
          </cell>
          <cell r="D66">
            <v>2.66</v>
          </cell>
          <cell r="F66">
            <v>3.83</v>
          </cell>
          <cell r="G66">
            <v>3.83</v>
          </cell>
        </row>
        <row r="67">
          <cell r="B67">
            <v>25014748</v>
          </cell>
          <cell r="C67" t="str">
            <v>FILTRO DE ACEITE 5.3 (LM7,LQ4</v>
          </cell>
          <cell r="D67">
            <v>2.66</v>
          </cell>
          <cell r="F67">
            <v>3.83</v>
          </cell>
          <cell r="G67">
            <v>3.83</v>
          </cell>
        </row>
        <row r="68">
          <cell r="B68">
            <v>25177917</v>
          </cell>
          <cell r="C68" t="str">
            <v>FILTRO DE ACEITE (LLT)</v>
          </cell>
          <cell r="D68">
            <v>8.56</v>
          </cell>
          <cell r="F68">
            <v>12.34</v>
          </cell>
          <cell r="G68">
            <v>12.34</v>
          </cell>
        </row>
        <row r="69">
          <cell r="B69">
            <v>25182776</v>
          </cell>
          <cell r="C69" t="str">
            <v>CORREA ALTERNADOR &amp; BOMBA AGUA</v>
          </cell>
          <cell r="D69">
            <v>7.52</v>
          </cell>
          <cell r="F69">
            <v>11.43</v>
          </cell>
          <cell r="G69">
            <v>11.43</v>
          </cell>
        </row>
        <row r="70">
          <cell r="B70">
            <v>25182778</v>
          </cell>
          <cell r="C70" t="str">
            <v>CORREA BOMBA DIRECCION &amp; COMPR</v>
          </cell>
          <cell r="D70">
            <v>8.32</v>
          </cell>
          <cell r="F70">
            <v>12</v>
          </cell>
          <cell r="G70">
            <v>12</v>
          </cell>
        </row>
        <row r="71">
          <cell r="B71">
            <v>25183021</v>
          </cell>
          <cell r="C71" t="str">
            <v>CORREA MULTISERVICIO ALTERNADO</v>
          </cell>
          <cell r="D71">
            <v>17.54</v>
          </cell>
          <cell r="F71">
            <v>25.28</v>
          </cell>
          <cell r="G71">
            <v>25.28</v>
          </cell>
        </row>
        <row r="72">
          <cell r="B72">
            <v>25183022</v>
          </cell>
          <cell r="C72" t="str">
            <v>CORREA MULTISERVICIO ALTERNADO</v>
          </cell>
          <cell r="D72">
            <v>25.12</v>
          </cell>
          <cell r="F72">
            <v>36.200000000000003</v>
          </cell>
          <cell r="G72">
            <v>36.200000000000003</v>
          </cell>
        </row>
        <row r="73">
          <cell r="B73">
            <v>25183061</v>
          </cell>
          <cell r="C73" t="str">
            <v>CORREA ALTERNADOR</v>
          </cell>
          <cell r="D73">
            <v>5.71</v>
          </cell>
          <cell r="F73">
            <v>8.23</v>
          </cell>
          <cell r="G73">
            <v>8.23</v>
          </cell>
        </row>
        <row r="74">
          <cell r="B74">
            <v>25186682</v>
          </cell>
          <cell r="C74" t="str">
            <v>BUJIA MOTOR</v>
          </cell>
          <cell r="D74">
            <v>4.3</v>
          </cell>
          <cell r="F74">
            <v>6.2</v>
          </cell>
          <cell r="G74">
            <v>6.2</v>
          </cell>
        </row>
        <row r="75">
          <cell r="B75">
            <v>52046262</v>
          </cell>
          <cell r="C75" t="str">
            <v>ELEMENTO PURIFICADOR AIRE</v>
          </cell>
          <cell r="D75">
            <v>42.6</v>
          </cell>
          <cell r="F75">
            <v>64.77</v>
          </cell>
          <cell r="G75">
            <v>64.77</v>
          </cell>
        </row>
        <row r="76">
          <cell r="B76">
            <v>52484807</v>
          </cell>
          <cell r="C76" t="str">
            <v>FILTRO AIRE EVPR A/A</v>
          </cell>
          <cell r="D76">
            <v>94.24</v>
          </cell>
          <cell r="E76">
            <v>58.77</v>
          </cell>
          <cell r="F76">
            <v>135.82</v>
          </cell>
          <cell r="G76">
            <v>135.82</v>
          </cell>
        </row>
        <row r="77">
          <cell r="B77">
            <v>55565219</v>
          </cell>
          <cell r="C77" t="str">
            <v>BUJIA DE ENCENDIDO</v>
          </cell>
          <cell r="D77">
            <v>6.83</v>
          </cell>
          <cell r="F77">
            <v>10.38</v>
          </cell>
          <cell r="G77">
            <v>10.38</v>
          </cell>
        </row>
        <row r="78">
          <cell r="B78">
            <v>55574864</v>
          </cell>
          <cell r="C78" t="str">
            <v>TEMPLADOR DE LA BANDA DE DISTR</v>
          </cell>
          <cell r="D78">
            <v>104.51</v>
          </cell>
          <cell r="F78">
            <v>156</v>
          </cell>
          <cell r="G78">
            <v>156</v>
          </cell>
        </row>
        <row r="79">
          <cell r="B79">
            <v>55578419</v>
          </cell>
          <cell r="C79" t="str">
            <v>TERMOSTATO</v>
          </cell>
          <cell r="D79">
            <v>120.82</v>
          </cell>
          <cell r="F79">
            <v>180.34</v>
          </cell>
          <cell r="G79">
            <v>180.34</v>
          </cell>
        </row>
        <row r="80">
          <cell r="B80">
            <v>55580052</v>
          </cell>
          <cell r="C80" t="str">
            <v>BANDA DE ACCESORIOS</v>
          </cell>
          <cell r="D80">
            <v>22.54</v>
          </cell>
          <cell r="F80">
            <v>34.270000000000003</v>
          </cell>
          <cell r="G80">
            <v>34.270000000000003</v>
          </cell>
        </row>
        <row r="81">
          <cell r="B81">
            <v>88900181</v>
          </cell>
          <cell r="C81" t="str">
            <v>LIMPIADOR PARTES DE FRENOROJO</v>
          </cell>
          <cell r="D81">
            <v>6.18</v>
          </cell>
          <cell r="F81">
            <v>6.18</v>
          </cell>
          <cell r="G81">
            <v>6.18</v>
          </cell>
        </row>
        <row r="82">
          <cell r="B82">
            <v>88900188</v>
          </cell>
          <cell r="C82" t="str">
            <v>LIMPIADOR DEL CARBURADOR Y VAL</v>
          </cell>
          <cell r="D82">
            <v>5.71</v>
          </cell>
          <cell r="F82">
            <v>5.71</v>
          </cell>
          <cell r="G82">
            <v>5.71</v>
          </cell>
        </row>
        <row r="83">
          <cell r="B83">
            <v>88983068</v>
          </cell>
          <cell r="C83" t="str">
            <v>FILTRO DE COMBUSTIBLE</v>
          </cell>
          <cell r="D83">
            <v>38.29</v>
          </cell>
          <cell r="F83">
            <v>55.18</v>
          </cell>
          <cell r="G83">
            <v>55.18</v>
          </cell>
        </row>
        <row r="84">
          <cell r="B84">
            <v>89017524</v>
          </cell>
          <cell r="C84" t="str">
            <v>FILTRO DE ACEITE</v>
          </cell>
          <cell r="D84">
            <v>12.54</v>
          </cell>
          <cell r="F84">
            <v>18.07</v>
          </cell>
          <cell r="G84">
            <v>18.07</v>
          </cell>
        </row>
        <row r="85">
          <cell r="B85">
            <v>89017525</v>
          </cell>
          <cell r="C85" t="str">
            <v>ELEMENTO FILTRO ACEITE</v>
          </cell>
          <cell r="D85">
            <v>10.73</v>
          </cell>
          <cell r="F85">
            <v>16.309999999999999</v>
          </cell>
          <cell r="G85">
            <v>16.309999999999999</v>
          </cell>
        </row>
        <row r="86">
          <cell r="B86">
            <v>89018168</v>
          </cell>
          <cell r="C86" t="str">
            <v>TERMOSTATO MOTOR</v>
          </cell>
          <cell r="D86">
            <v>40.950000000000003</v>
          </cell>
          <cell r="F86">
            <v>59.01</v>
          </cell>
          <cell r="G86">
            <v>59.01</v>
          </cell>
        </row>
        <row r="87">
          <cell r="B87">
            <v>89018784</v>
          </cell>
          <cell r="C87" t="str">
            <v>JUEGO SELLO EVAPORADOR</v>
          </cell>
          <cell r="D87">
            <v>35.42</v>
          </cell>
          <cell r="F87">
            <v>51.04</v>
          </cell>
          <cell r="G87">
            <v>51.04</v>
          </cell>
        </row>
        <row r="88">
          <cell r="B88">
            <v>89063261</v>
          </cell>
          <cell r="C88" t="str">
            <v>BUJIA R42XLS</v>
          </cell>
          <cell r="D88">
            <v>1.77</v>
          </cell>
          <cell r="F88">
            <v>2.58</v>
          </cell>
          <cell r="G88">
            <v>2.58</v>
          </cell>
        </row>
        <row r="89">
          <cell r="B89">
            <v>89063273</v>
          </cell>
          <cell r="C89" t="str">
            <v>BUJIA FR3LS</v>
          </cell>
          <cell r="D89">
            <v>1.9</v>
          </cell>
          <cell r="F89">
            <v>2.74</v>
          </cell>
          <cell r="G89">
            <v>2.74</v>
          </cell>
        </row>
        <row r="90">
          <cell r="B90">
            <v>90499401</v>
          </cell>
          <cell r="C90" t="str">
            <v>TENSOR CORREA DISTRIBUCIO</v>
          </cell>
          <cell r="D90">
            <v>43.88</v>
          </cell>
          <cell r="F90">
            <v>63.23</v>
          </cell>
          <cell r="G90">
            <v>63.23</v>
          </cell>
        </row>
        <row r="91">
          <cell r="B91">
            <v>90502556</v>
          </cell>
          <cell r="C91" t="str">
            <v>TAPON DE CARTER</v>
          </cell>
          <cell r="D91">
            <v>4.88</v>
          </cell>
          <cell r="F91">
            <v>7.42</v>
          </cell>
          <cell r="G91">
            <v>7.42</v>
          </cell>
        </row>
        <row r="92">
          <cell r="B92">
            <v>90528145</v>
          </cell>
          <cell r="C92" t="str">
            <v>SELLO DEL TAPON DRENAJE DE ACE</v>
          </cell>
          <cell r="D92">
            <v>2.2000000000000002</v>
          </cell>
          <cell r="F92">
            <v>3.34</v>
          </cell>
          <cell r="G92">
            <v>3.34</v>
          </cell>
        </row>
        <row r="93">
          <cell r="B93">
            <v>90531677</v>
          </cell>
          <cell r="C93" t="str">
            <v>CORREA DISTRIBUCION</v>
          </cell>
          <cell r="D93">
            <v>27</v>
          </cell>
          <cell r="F93">
            <v>38.909999999999997</v>
          </cell>
          <cell r="G93">
            <v>38.909999999999997</v>
          </cell>
        </row>
        <row r="94">
          <cell r="B94">
            <v>90535131</v>
          </cell>
          <cell r="C94" t="str">
            <v>FILTRO DEL ALOJAMIENTO DE PASO</v>
          </cell>
          <cell r="D94">
            <v>18.920000000000002</v>
          </cell>
          <cell r="F94">
            <v>27.26</v>
          </cell>
          <cell r="G94">
            <v>27.26</v>
          </cell>
        </row>
        <row r="95">
          <cell r="B95">
            <v>92066312</v>
          </cell>
          <cell r="C95" t="str">
            <v>CORREA REPARTICION MOTOR</v>
          </cell>
          <cell r="D95">
            <v>87.09</v>
          </cell>
          <cell r="F95">
            <v>125.51</v>
          </cell>
          <cell r="G95">
            <v>125.51</v>
          </cell>
        </row>
        <row r="96">
          <cell r="B96">
            <v>92068246</v>
          </cell>
          <cell r="C96" t="str">
            <v>FILTRO DE ACEITE PARCIAL</v>
          </cell>
          <cell r="D96">
            <v>23.41</v>
          </cell>
          <cell r="F96">
            <v>33.74</v>
          </cell>
          <cell r="G96">
            <v>33.74</v>
          </cell>
        </row>
        <row r="97">
          <cell r="B97">
            <v>92142009</v>
          </cell>
          <cell r="C97" t="str">
            <v>FILTRO DE ACEITE PARCIAL</v>
          </cell>
          <cell r="D97">
            <v>3.05</v>
          </cell>
          <cell r="F97">
            <v>4.4000000000000004</v>
          </cell>
          <cell r="G97">
            <v>4.4000000000000004</v>
          </cell>
        </row>
        <row r="98">
          <cell r="B98">
            <v>92196275</v>
          </cell>
          <cell r="C98" t="str">
            <v>FILTRO AIRE COMPARTIMIENTO</v>
          </cell>
          <cell r="D98">
            <v>25.51</v>
          </cell>
          <cell r="F98">
            <v>36.76</v>
          </cell>
          <cell r="G98">
            <v>36.76</v>
          </cell>
        </row>
        <row r="99">
          <cell r="B99">
            <v>92220447</v>
          </cell>
          <cell r="C99" t="str">
            <v>BUJIAS MOTOR</v>
          </cell>
          <cell r="D99">
            <v>15.71</v>
          </cell>
          <cell r="F99">
            <v>22.64</v>
          </cell>
          <cell r="G99">
            <v>22.64</v>
          </cell>
        </row>
        <row r="100">
          <cell r="B100">
            <v>92226300</v>
          </cell>
          <cell r="C100" t="str">
            <v>CORREA BBA DIR/HIDR Y GEN (LLY</v>
          </cell>
          <cell r="D100">
            <v>59.27</v>
          </cell>
          <cell r="F100">
            <v>85.42</v>
          </cell>
          <cell r="G100">
            <v>85.42</v>
          </cell>
        </row>
        <row r="101">
          <cell r="B101">
            <v>92234714</v>
          </cell>
          <cell r="C101" t="str">
            <v>FILTRO AIRE COMPARTIMIENTO</v>
          </cell>
          <cell r="D101">
            <v>26.92</v>
          </cell>
          <cell r="F101">
            <v>38.79</v>
          </cell>
          <cell r="G101">
            <v>38.79</v>
          </cell>
        </row>
        <row r="102">
          <cell r="B102">
            <v>93185674</v>
          </cell>
          <cell r="C102" t="str">
            <v>ELEMENTO FILTRO ACEITE Y ORING</v>
          </cell>
          <cell r="D102">
            <v>9.2100000000000009</v>
          </cell>
          <cell r="F102">
            <v>13.27</v>
          </cell>
          <cell r="G102">
            <v>13.27</v>
          </cell>
        </row>
        <row r="103">
          <cell r="B103">
            <v>93275736</v>
          </cell>
          <cell r="C103" t="str">
            <v>TERMOSTATO BOMBA AGUA MOTOR</v>
          </cell>
          <cell r="D103">
            <v>12.28</v>
          </cell>
          <cell r="F103">
            <v>17.7</v>
          </cell>
          <cell r="G103">
            <v>17.7</v>
          </cell>
        </row>
        <row r="104">
          <cell r="B104">
            <v>93281612</v>
          </cell>
          <cell r="C104" t="str">
            <v>FILTRO DE COMBUSTIBLE</v>
          </cell>
          <cell r="D104">
            <v>6.32</v>
          </cell>
          <cell r="F104">
            <v>9.11</v>
          </cell>
          <cell r="G104">
            <v>9.11</v>
          </cell>
        </row>
        <row r="105">
          <cell r="B105">
            <v>93363910</v>
          </cell>
          <cell r="C105" t="str">
            <v>CORREA DE ALTERNADOR</v>
          </cell>
          <cell r="D105">
            <v>18.920000000000002</v>
          </cell>
          <cell r="F105">
            <v>27.26</v>
          </cell>
          <cell r="G105">
            <v>27.26</v>
          </cell>
        </row>
        <row r="106">
          <cell r="B106">
            <v>93370527</v>
          </cell>
          <cell r="C106" t="str">
            <v>FILTRO COMBUSTIBLE</v>
          </cell>
          <cell r="D106">
            <v>11.38</v>
          </cell>
          <cell r="F106">
            <v>16.41</v>
          </cell>
          <cell r="G106">
            <v>16.41</v>
          </cell>
        </row>
        <row r="107">
          <cell r="B107">
            <v>93740495</v>
          </cell>
          <cell r="C107" t="str">
            <v>FILTRO AIRE</v>
          </cell>
          <cell r="D107">
            <v>39.4</v>
          </cell>
          <cell r="F107">
            <v>56.79</v>
          </cell>
          <cell r="G107">
            <v>56.79</v>
          </cell>
        </row>
        <row r="108">
          <cell r="B108">
            <v>93744701</v>
          </cell>
          <cell r="C108" t="str">
            <v>KIT CORREA DE TIEMPO Y TENSOR</v>
          </cell>
          <cell r="D108">
            <v>46.52</v>
          </cell>
          <cell r="F108">
            <v>62.61</v>
          </cell>
          <cell r="G108">
            <v>62.61</v>
          </cell>
        </row>
        <row r="109">
          <cell r="B109">
            <v>93744702</v>
          </cell>
          <cell r="C109" t="str">
            <v>KIT CORREA DE TIEMPO Y TENSOR</v>
          </cell>
          <cell r="D109">
            <v>54.75</v>
          </cell>
          <cell r="F109">
            <v>73.7</v>
          </cell>
          <cell r="G109">
            <v>73.7</v>
          </cell>
        </row>
        <row r="110">
          <cell r="B110">
            <v>93744703</v>
          </cell>
          <cell r="C110" t="str">
            <v>KIT CORREA DE TIEMPO TENSOR Y</v>
          </cell>
          <cell r="D110">
            <v>84.62</v>
          </cell>
          <cell r="F110">
            <v>113.9</v>
          </cell>
          <cell r="G110">
            <v>113.9</v>
          </cell>
        </row>
        <row r="111">
          <cell r="B111">
            <v>93745368</v>
          </cell>
          <cell r="C111" t="str">
            <v>KIT CORREA TENSOR POLEA LHRH F</v>
          </cell>
          <cell r="D111">
            <v>153.11000000000001</v>
          </cell>
          <cell r="F111">
            <v>206.06</v>
          </cell>
          <cell r="G111">
            <v>206.06</v>
          </cell>
        </row>
        <row r="112">
          <cell r="B112">
            <v>94448984</v>
          </cell>
          <cell r="C112" t="str">
            <v>FILTRO COMBUSTIBLE</v>
          </cell>
          <cell r="D112">
            <v>3.71</v>
          </cell>
          <cell r="F112">
            <v>5.35</v>
          </cell>
          <cell r="G112">
            <v>5.35</v>
          </cell>
        </row>
        <row r="113">
          <cell r="B113">
            <v>94456741</v>
          </cell>
          <cell r="C113" t="str">
            <v>FILTRO DE ACEITE</v>
          </cell>
          <cell r="D113">
            <v>3.05</v>
          </cell>
          <cell r="F113">
            <v>4.4000000000000004</v>
          </cell>
          <cell r="G113">
            <v>4.4000000000000004</v>
          </cell>
        </row>
        <row r="114">
          <cell r="B114">
            <v>94580182</v>
          </cell>
          <cell r="C114" t="str">
            <v>TERMOSTATO MOTOR</v>
          </cell>
          <cell r="D114">
            <v>7.49</v>
          </cell>
          <cell r="F114">
            <v>10.8</v>
          </cell>
          <cell r="G114">
            <v>10.8</v>
          </cell>
        </row>
        <row r="115">
          <cell r="B115">
            <v>94632619</v>
          </cell>
          <cell r="C115" t="str">
            <v>FILTRO DE ACEITE</v>
          </cell>
          <cell r="D115">
            <v>3.03</v>
          </cell>
          <cell r="F115">
            <v>4.3600000000000003</v>
          </cell>
          <cell r="G115">
            <v>4.3600000000000003</v>
          </cell>
        </row>
        <row r="116">
          <cell r="B116">
            <v>94760356</v>
          </cell>
          <cell r="C116" t="str">
            <v>ACEITE TRANSM MOBIL DEXRON VI</v>
          </cell>
          <cell r="D116">
            <v>1228.1400000000001</v>
          </cell>
          <cell r="F116">
            <v>1812.94</v>
          </cell>
          <cell r="G116">
            <v>8.7160576923076931</v>
          </cell>
        </row>
        <row r="117">
          <cell r="B117">
            <v>94771044</v>
          </cell>
          <cell r="C117" t="str">
            <v>FILTRO COMBUSTIBLE</v>
          </cell>
          <cell r="D117">
            <v>25.45</v>
          </cell>
          <cell r="F117">
            <v>38.69</v>
          </cell>
          <cell r="G117">
            <v>38.69</v>
          </cell>
        </row>
        <row r="118">
          <cell r="B118">
            <v>95021102</v>
          </cell>
          <cell r="C118" t="str">
            <v>ELEMENTO PURIFICADOR AIRE</v>
          </cell>
          <cell r="D118">
            <v>24.8</v>
          </cell>
          <cell r="F118">
            <v>37.700000000000003</v>
          </cell>
          <cell r="G118">
            <v>37.700000000000003</v>
          </cell>
        </row>
        <row r="119">
          <cell r="B119">
            <v>95608735</v>
          </cell>
          <cell r="C119" t="str">
            <v>FILTRO  ACEITEMOTOR</v>
          </cell>
          <cell r="D119">
            <v>3.05</v>
          </cell>
          <cell r="F119">
            <v>4.3899999999999997</v>
          </cell>
          <cell r="G119">
            <v>4.3899999999999997</v>
          </cell>
        </row>
        <row r="120">
          <cell r="B120">
            <v>95620280</v>
          </cell>
          <cell r="C120" t="str">
            <v>FILTRO ACEITE MOTOR</v>
          </cell>
          <cell r="D120">
            <v>3.05</v>
          </cell>
          <cell r="F120">
            <v>4.3899999999999997</v>
          </cell>
          <cell r="G120">
            <v>4.3899999999999997</v>
          </cell>
        </row>
        <row r="121">
          <cell r="B121">
            <v>95620989</v>
          </cell>
          <cell r="C121" t="str">
            <v>FILTRO ACEITE MOTOR</v>
          </cell>
          <cell r="D121">
            <v>3.05</v>
          </cell>
          <cell r="F121">
            <v>4.4000000000000004</v>
          </cell>
          <cell r="G121">
            <v>4.4000000000000004</v>
          </cell>
        </row>
        <row r="122">
          <cell r="B122">
            <v>95621989</v>
          </cell>
          <cell r="C122" t="str">
            <v>FILTRO DE ACEITE</v>
          </cell>
          <cell r="D122">
            <v>3.05</v>
          </cell>
          <cell r="F122">
            <v>4.4000000000000004</v>
          </cell>
          <cell r="G122">
            <v>4.4000000000000004</v>
          </cell>
        </row>
        <row r="123">
          <cell r="B123">
            <v>95622337</v>
          </cell>
          <cell r="C123" t="str">
            <v>FILTRO AIRE HCA-1500</v>
          </cell>
          <cell r="D123">
            <v>5.9</v>
          </cell>
          <cell r="F123">
            <v>8.5</v>
          </cell>
          <cell r="G123">
            <v>8.5</v>
          </cell>
        </row>
        <row r="124">
          <cell r="B124">
            <v>95622340</v>
          </cell>
          <cell r="C124" t="str">
            <v>FILTRO AIRE HCA-1503</v>
          </cell>
          <cell r="D124">
            <v>7.7</v>
          </cell>
          <cell r="F124">
            <v>11.1</v>
          </cell>
          <cell r="G124">
            <v>11.1</v>
          </cell>
        </row>
        <row r="125">
          <cell r="B125">
            <v>95627133</v>
          </cell>
          <cell r="C125" t="str">
            <v>ELEMENTO FILTRO AIRE</v>
          </cell>
          <cell r="D125">
            <v>2.95</v>
          </cell>
          <cell r="F125">
            <v>4.25</v>
          </cell>
          <cell r="G125">
            <v>4.25</v>
          </cell>
        </row>
        <row r="126">
          <cell r="B126">
            <v>95627134</v>
          </cell>
          <cell r="C126" t="str">
            <v>ELEMENTO FILTRO AIRE</v>
          </cell>
          <cell r="D126">
            <v>4.18</v>
          </cell>
          <cell r="F126">
            <v>6.02</v>
          </cell>
          <cell r="G126">
            <v>6.02</v>
          </cell>
        </row>
        <row r="127">
          <cell r="B127">
            <v>95627135</v>
          </cell>
          <cell r="C127" t="str">
            <v>ELEMENTO FILTRO AIRE</v>
          </cell>
          <cell r="D127">
            <v>4.91</v>
          </cell>
          <cell r="F127">
            <v>7.08</v>
          </cell>
          <cell r="G127">
            <v>7.08</v>
          </cell>
        </row>
        <row r="128">
          <cell r="B128">
            <v>95627137</v>
          </cell>
          <cell r="C128" t="str">
            <v>ELEMENTO FILTRO AIRE</v>
          </cell>
          <cell r="D128">
            <v>6.92</v>
          </cell>
          <cell r="F128">
            <v>10.029999999999999</v>
          </cell>
          <cell r="G128">
            <v>10.029999999999999</v>
          </cell>
        </row>
        <row r="129">
          <cell r="B129">
            <v>95627138</v>
          </cell>
          <cell r="C129" t="str">
            <v>ELEMENTO FILTRO AIRE</v>
          </cell>
          <cell r="D129">
            <v>6.51</v>
          </cell>
          <cell r="F129">
            <v>9.3800000000000008</v>
          </cell>
          <cell r="G129">
            <v>9.3800000000000008</v>
          </cell>
        </row>
        <row r="130">
          <cell r="B130">
            <v>95628143</v>
          </cell>
          <cell r="C130" t="str">
            <v>ELEMENTO FILTRO AIRE</v>
          </cell>
          <cell r="D130">
            <v>4.46</v>
          </cell>
          <cell r="F130">
            <v>6.43</v>
          </cell>
          <cell r="G130">
            <v>6.43</v>
          </cell>
        </row>
        <row r="131">
          <cell r="B131">
            <v>95628746</v>
          </cell>
          <cell r="C131" t="str">
            <v>FILTRO DE COMBUSTIBLE</v>
          </cell>
          <cell r="D131">
            <v>3.79</v>
          </cell>
          <cell r="F131">
            <v>5.46</v>
          </cell>
          <cell r="G131">
            <v>5.46</v>
          </cell>
        </row>
        <row r="132">
          <cell r="B132">
            <v>95628748</v>
          </cell>
          <cell r="C132" t="str">
            <v>FILTRO DE COMBUSTIBLE</v>
          </cell>
          <cell r="D132">
            <v>3.8</v>
          </cell>
          <cell r="F132">
            <v>5.48</v>
          </cell>
          <cell r="G132">
            <v>5.48</v>
          </cell>
        </row>
        <row r="133">
          <cell r="B133">
            <v>95628749</v>
          </cell>
          <cell r="C133" t="str">
            <v>ELEMENTO FILTRO DE AIRE</v>
          </cell>
          <cell r="D133">
            <v>3.47</v>
          </cell>
          <cell r="F133">
            <v>5</v>
          </cell>
          <cell r="G133">
            <v>5</v>
          </cell>
        </row>
        <row r="134">
          <cell r="B134">
            <v>95629072</v>
          </cell>
          <cell r="C134" t="str">
            <v>FILTRO AIRE EVAPORADOR A/A</v>
          </cell>
          <cell r="D134">
            <v>15.22</v>
          </cell>
          <cell r="F134">
            <v>21.93</v>
          </cell>
          <cell r="G134">
            <v>21.93</v>
          </cell>
        </row>
        <row r="135">
          <cell r="B135">
            <v>95629562</v>
          </cell>
          <cell r="C135" t="str">
            <v>FILTRO AIRE ACONDICIONADO</v>
          </cell>
          <cell r="D135">
            <v>12.16</v>
          </cell>
          <cell r="F135">
            <v>17.52</v>
          </cell>
          <cell r="G135">
            <v>17.52</v>
          </cell>
        </row>
        <row r="136">
          <cell r="B136">
            <v>95947238</v>
          </cell>
          <cell r="C136" t="str">
            <v>FILTRO AIRE ACONDICIONADO</v>
          </cell>
          <cell r="D136">
            <v>17.03</v>
          </cell>
          <cell r="F136">
            <v>24.54</v>
          </cell>
          <cell r="G136">
            <v>24.54</v>
          </cell>
        </row>
        <row r="137">
          <cell r="B137">
            <v>96143939</v>
          </cell>
          <cell r="C137" t="str">
            <v>TERMOSTATO DE MOTOR (SOHC)</v>
          </cell>
          <cell r="D137">
            <v>5.7</v>
          </cell>
          <cell r="F137">
            <v>8.2100000000000009</v>
          </cell>
          <cell r="G137">
            <v>8.2100000000000009</v>
          </cell>
        </row>
        <row r="138">
          <cell r="B138">
            <v>96263897</v>
          </cell>
          <cell r="C138" t="str">
            <v>FILTRO DE AIRE</v>
          </cell>
          <cell r="D138">
            <v>8.2100000000000009</v>
          </cell>
          <cell r="F138">
            <v>11.83</v>
          </cell>
          <cell r="G138">
            <v>11.83</v>
          </cell>
        </row>
        <row r="139">
          <cell r="B139">
            <v>96282726</v>
          </cell>
          <cell r="C139" t="str">
            <v>CARCASA-TERMOSTATO</v>
          </cell>
          <cell r="D139">
            <v>13.57</v>
          </cell>
          <cell r="F139">
            <v>19.55</v>
          </cell>
          <cell r="G139">
            <v>19.55</v>
          </cell>
        </row>
        <row r="140">
          <cell r="B140">
            <v>96307729</v>
          </cell>
          <cell r="C140" t="str">
            <v>BUJIAS MOTOR</v>
          </cell>
          <cell r="D140">
            <v>7.8</v>
          </cell>
          <cell r="F140">
            <v>11.24</v>
          </cell>
          <cell r="G140">
            <v>11.24</v>
          </cell>
        </row>
        <row r="141">
          <cell r="B141">
            <v>96414627</v>
          </cell>
          <cell r="C141" t="str">
            <v>CARCASA TERMOSTATO</v>
          </cell>
          <cell r="D141">
            <v>54.91</v>
          </cell>
          <cell r="F141">
            <v>79.13</v>
          </cell>
          <cell r="G141">
            <v>79.13</v>
          </cell>
        </row>
        <row r="142">
          <cell r="B142">
            <v>96425700</v>
          </cell>
          <cell r="C142" t="str">
            <v>FILTRO AIRE MODULO CALEFACTOR</v>
          </cell>
          <cell r="D142">
            <v>11.3</v>
          </cell>
          <cell r="F142">
            <v>16.28</v>
          </cell>
          <cell r="G142">
            <v>16.28</v>
          </cell>
        </row>
        <row r="143">
          <cell r="B143">
            <v>96440878</v>
          </cell>
          <cell r="C143" t="str">
            <v>FILTRO PASO AIRE HABITACULO</v>
          </cell>
          <cell r="D143">
            <v>31.71</v>
          </cell>
          <cell r="F143">
            <v>45.7</v>
          </cell>
          <cell r="G143">
            <v>45.7</v>
          </cell>
        </row>
        <row r="144">
          <cell r="B144">
            <v>96460002</v>
          </cell>
          <cell r="C144" t="str">
            <v>CARCAZA TERMOSTATO</v>
          </cell>
          <cell r="D144">
            <v>12.4</v>
          </cell>
          <cell r="F144">
            <v>17.87</v>
          </cell>
          <cell r="G144">
            <v>17.87</v>
          </cell>
        </row>
        <row r="145">
          <cell r="B145">
            <v>96464000</v>
          </cell>
          <cell r="C145" t="str">
            <v>BUJIA MOTOR</v>
          </cell>
          <cell r="D145">
            <v>3.47</v>
          </cell>
          <cell r="F145">
            <v>5</v>
          </cell>
          <cell r="G145">
            <v>5</v>
          </cell>
        </row>
        <row r="146">
          <cell r="B146">
            <v>96570765</v>
          </cell>
          <cell r="C146" t="str">
            <v>FILTRO DE ACEITE</v>
          </cell>
          <cell r="D146">
            <v>3.23</v>
          </cell>
          <cell r="F146">
            <v>4.6500000000000004</v>
          </cell>
          <cell r="G146">
            <v>4.6500000000000004</v>
          </cell>
        </row>
        <row r="147">
          <cell r="B147">
            <v>96628779</v>
          </cell>
          <cell r="C147" t="str">
            <v>CORREA MULTISERVICIOS</v>
          </cell>
          <cell r="D147">
            <v>50.31</v>
          </cell>
          <cell r="F147">
            <v>72.510000000000005</v>
          </cell>
          <cell r="G147">
            <v>72.510000000000005</v>
          </cell>
        </row>
        <row r="148">
          <cell r="B148">
            <v>96628890</v>
          </cell>
          <cell r="C148" t="str">
            <v>FILTRO DE AIRE</v>
          </cell>
          <cell r="D148">
            <v>14.35</v>
          </cell>
          <cell r="F148">
            <v>20.68</v>
          </cell>
          <cell r="G148">
            <v>20.68</v>
          </cell>
        </row>
        <row r="149">
          <cell r="B149">
            <v>96815102</v>
          </cell>
          <cell r="C149" t="str">
            <v>ELEMENTO PURIFICADOR AIRE</v>
          </cell>
          <cell r="D149">
            <v>23.4</v>
          </cell>
          <cell r="F149">
            <v>33.72</v>
          </cell>
          <cell r="G149">
            <v>33.72</v>
          </cell>
        </row>
        <row r="150">
          <cell r="B150">
            <v>96827723</v>
          </cell>
          <cell r="C150" t="str">
            <v>ELEMENTO FILTRO AIRE PURIFICAD</v>
          </cell>
          <cell r="D150">
            <v>8.91</v>
          </cell>
          <cell r="F150">
            <v>12.85</v>
          </cell>
          <cell r="G150">
            <v>12.85</v>
          </cell>
        </row>
        <row r="151">
          <cell r="B151">
            <v>96879797</v>
          </cell>
          <cell r="C151" t="str">
            <v>FILTRO ACEITE</v>
          </cell>
          <cell r="D151">
            <v>3.23</v>
          </cell>
          <cell r="F151">
            <v>4.6500000000000004</v>
          </cell>
          <cell r="G151">
            <v>4.6500000000000004</v>
          </cell>
        </row>
        <row r="152">
          <cell r="B152">
            <v>96984104</v>
          </cell>
          <cell r="C152" t="str">
            <v>TERMOSTATO</v>
          </cell>
          <cell r="D152">
            <v>66.05</v>
          </cell>
          <cell r="F152">
            <v>95.2</v>
          </cell>
          <cell r="G152">
            <v>95.2</v>
          </cell>
        </row>
        <row r="153">
          <cell r="B153">
            <v>96985730</v>
          </cell>
          <cell r="C153" t="str">
            <v>FILTRO ACEITE</v>
          </cell>
          <cell r="D153">
            <v>4.96</v>
          </cell>
          <cell r="F153">
            <v>7.54</v>
          </cell>
          <cell r="G153">
            <v>7.54</v>
          </cell>
        </row>
        <row r="154">
          <cell r="B154">
            <v>96988257</v>
          </cell>
          <cell r="C154" t="str">
            <v>TERMOSTATO</v>
          </cell>
          <cell r="D154">
            <v>45.97</v>
          </cell>
          <cell r="F154">
            <v>66.25</v>
          </cell>
          <cell r="G154">
            <v>66.25</v>
          </cell>
        </row>
        <row r="155">
          <cell r="B155">
            <v>97309927</v>
          </cell>
          <cell r="C155" t="str">
            <v>ELEMENTO FILTRO ACEITE</v>
          </cell>
          <cell r="D155">
            <v>3.62</v>
          </cell>
          <cell r="F155">
            <v>5.22</v>
          </cell>
          <cell r="G155">
            <v>5.22</v>
          </cell>
        </row>
        <row r="156">
          <cell r="B156">
            <v>8091580030</v>
          </cell>
          <cell r="C156" t="str">
            <v>POLEA TENSOR CIGÜEÑAL</v>
          </cell>
          <cell r="D156">
            <v>130.28</v>
          </cell>
          <cell r="F156">
            <v>187.74</v>
          </cell>
          <cell r="G156">
            <v>187.74</v>
          </cell>
        </row>
        <row r="157">
          <cell r="B157">
            <v>8920636940</v>
          </cell>
          <cell r="C157" t="str">
            <v>CORREA VENTILADOR MOTOR</v>
          </cell>
          <cell r="D157">
            <v>10.58</v>
          </cell>
          <cell r="F157">
            <v>15.25</v>
          </cell>
          <cell r="G157">
            <v>15.25</v>
          </cell>
        </row>
        <row r="158">
          <cell r="B158">
            <v>8920636960</v>
          </cell>
          <cell r="C158" t="str">
            <v>CORREA COMPRESOR A/C</v>
          </cell>
          <cell r="D158">
            <v>43.2</v>
          </cell>
          <cell r="F158">
            <v>62.26</v>
          </cell>
          <cell r="G158">
            <v>62.26</v>
          </cell>
        </row>
        <row r="159">
          <cell r="B159">
            <v>8920659770</v>
          </cell>
          <cell r="C159" t="str">
            <v>CORREA DISTRIBUCION</v>
          </cell>
          <cell r="D159">
            <v>52.97</v>
          </cell>
          <cell r="F159">
            <v>76.33</v>
          </cell>
          <cell r="G159">
            <v>76.33</v>
          </cell>
        </row>
        <row r="160">
          <cell r="B160">
            <v>8920678210</v>
          </cell>
          <cell r="C160" t="str">
            <v>TERMOSTATO BOMBA AGUA MOTOR</v>
          </cell>
          <cell r="D160">
            <v>85.56</v>
          </cell>
          <cell r="F160">
            <v>123.3</v>
          </cell>
          <cell r="G160">
            <v>123.3</v>
          </cell>
        </row>
        <row r="161">
          <cell r="B161">
            <v>8942185750</v>
          </cell>
          <cell r="C161" t="str">
            <v>CORREA DIR/HIDR.4JA1</v>
          </cell>
          <cell r="D161">
            <v>13.13</v>
          </cell>
          <cell r="F161">
            <v>19.96</v>
          </cell>
          <cell r="G161">
            <v>19.96</v>
          </cell>
        </row>
        <row r="162">
          <cell r="B162">
            <v>8971259690</v>
          </cell>
          <cell r="C162" t="str">
            <v>BUJIA  MOTOR 6VD1</v>
          </cell>
          <cell r="D162">
            <v>4.3499999999999996</v>
          </cell>
          <cell r="F162">
            <v>6.27</v>
          </cell>
          <cell r="G162">
            <v>6.27</v>
          </cell>
        </row>
        <row r="163">
          <cell r="B163">
            <v>8971305600</v>
          </cell>
          <cell r="C163" t="str">
            <v>CORREA VENTILALDOR RADIADOR</v>
          </cell>
          <cell r="D163">
            <v>13.39</v>
          </cell>
          <cell r="F163">
            <v>19.3</v>
          </cell>
          <cell r="G163">
            <v>19.3</v>
          </cell>
        </row>
        <row r="164">
          <cell r="B164">
            <v>8971362561</v>
          </cell>
          <cell r="C164" t="str">
            <v>POLEA TENSOR TIEMPO CIGUEÑAL</v>
          </cell>
          <cell r="D164">
            <v>135.28</v>
          </cell>
          <cell r="F164">
            <v>194.95</v>
          </cell>
          <cell r="G164">
            <v>194.95</v>
          </cell>
        </row>
        <row r="165">
          <cell r="B165">
            <v>8971910361</v>
          </cell>
          <cell r="C165" t="str">
            <v>CORREA DISTRIBUCION MOTOR</v>
          </cell>
          <cell r="D165">
            <v>48.9</v>
          </cell>
          <cell r="F165">
            <v>70.47</v>
          </cell>
          <cell r="G165">
            <v>70.47</v>
          </cell>
        </row>
        <row r="166">
          <cell r="B166">
            <v>8973617700</v>
          </cell>
          <cell r="C166" t="str">
            <v>TERMOSTATO</v>
          </cell>
          <cell r="D166">
            <v>14.94</v>
          </cell>
          <cell r="F166">
            <v>22.71</v>
          </cell>
          <cell r="G166">
            <v>22.71</v>
          </cell>
        </row>
        <row r="167">
          <cell r="B167">
            <v>8973628940</v>
          </cell>
          <cell r="C167" t="str">
            <v>TERMOSTATO</v>
          </cell>
          <cell r="D167">
            <v>14.59</v>
          </cell>
          <cell r="F167">
            <v>21.03</v>
          </cell>
          <cell r="G167">
            <v>21.03</v>
          </cell>
        </row>
        <row r="168">
          <cell r="B168">
            <v>8973692930</v>
          </cell>
          <cell r="C168" t="str">
            <v>ELEMENTO FILTRO DE AIRE</v>
          </cell>
          <cell r="D168">
            <v>30.61</v>
          </cell>
          <cell r="F168">
            <v>44.11</v>
          </cell>
          <cell r="G168">
            <v>44.11</v>
          </cell>
        </row>
        <row r="169">
          <cell r="B169">
            <v>8979102190</v>
          </cell>
          <cell r="C169" t="str">
            <v>BANDA VENTILADOR</v>
          </cell>
          <cell r="D169">
            <v>16.329999999999998</v>
          </cell>
          <cell r="F169">
            <v>23.53</v>
          </cell>
          <cell r="G169">
            <v>23.53</v>
          </cell>
        </row>
        <row r="170">
          <cell r="B170">
            <v>8979125940</v>
          </cell>
          <cell r="C170" t="str">
            <v>BANDA VENTILADOR MOTOR</v>
          </cell>
          <cell r="D170">
            <v>15.14</v>
          </cell>
          <cell r="F170">
            <v>21.82</v>
          </cell>
          <cell r="G170">
            <v>21.82</v>
          </cell>
        </row>
        <row r="171">
          <cell r="B171">
            <v>8979422681</v>
          </cell>
          <cell r="C171" t="str">
            <v>TAPA DE RADIADOR</v>
          </cell>
          <cell r="D171">
            <v>11.74</v>
          </cell>
          <cell r="F171">
            <v>16.91</v>
          </cell>
          <cell r="G171">
            <v>16.91</v>
          </cell>
        </row>
        <row r="172">
          <cell r="B172">
            <v>8979430220</v>
          </cell>
          <cell r="C172" t="str">
            <v>BANDA VENTILADOR</v>
          </cell>
          <cell r="D172">
            <v>12.78</v>
          </cell>
          <cell r="F172">
            <v>18.420000000000002</v>
          </cell>
          <cell r="G172">
            <v>18.420000000000002</v>
          </cell>
        </row>
        <row r="173">
          <cell r="B173">
            <v>8979851210</v>
          </cell>
          <cell r="C173" t="str">
            <v>CORREA COMPRESOR AC</v>
          </cell>
          <cell r="D173">
            <v>14.16</v>
          </cell>
          <cell r="E173">
            <v>7.87</v>
          </cell>
          <cell r="F173">
            <v>21.53</v>
          </cell>
          <cell r="G173">
            <v>21.53</v>
          </cell>
        </row>
        <row r="174">
          <cell r="B174">
            <v>8980170271</v>
          </cell>
          <cell r="C174" t="str">
            <v>TERMOSTATO</v>
          </cell>
          <cell r="D174">
            <v>14.94</v>
          </cell>
          <cell r="F174">
            <v>22.71</v>
          </cell>
          <cell r="G174">
            <v>22.71</v>
          </cell>
        </row>
        <row r="175">
          <cell r="B175">
            <v>8980677613</v>
          </cell>
          <cell r="C175" t="str">
            <v>FILTRO DE COMBUSTIBLE</v>
          </cell>
          <cell r="D175">
            <v>69.8</v>
          </cell>
          <cell r="F175">
            <v>82.12</v>
          </cell>
          <cell r="G175">
            <v>82.12</v>
          </cell>
        </row>
        <row r="176">
          <cell r="B176">
            <v>8981323670</v>
          </cell>
          <cell r="C176" t="str">
            <v>CORREA VENTILADOR REFRIGERACIO</v>
          </cell>
          <cell r="D176">
            <v>15.48</v>
          </cell>
          <cell r="F176">
            <v>23.54</v>
          </cell>
          <cell r="G176">
            <v>23.54</v>
          </cell>
        </row>
        <row r="177">
          <cell r="B177">
            <v>8981402660</v>
          </cell>
          <cell r="C177" t="str">
            <v>FILTO DE AIRE</v>
          </cell>
          <cell r="D177">
            <v>16.71</v>
          </cell>
          <cell r="F177">
            <v>19.66</v>
          </cell>
          <cell r="G177">
            <v>19.66</v>
          </cell>
        </row>
        <row r="178">
          <cell r="B178">
            <v>8981650710</v>
          </cell>
          <cell r="C178" t="str">
            <v>FILTRO DE ACEITE</v>
          </cell>
          <cell r="D178">
            <v>14.69</v>
          </cell>
          <cell r="E178">
            <v>6.42</v>
          </cell>
          <cell r="F178">
            <v>22.33</v>
          </cell>
          <cell r="G178">
            <v>22.33</v>
          </cell>
        </row>
        <row r="179">
          <cell r="B179" t="str">
            <v>02E01200</v>
          </cell>
          <cell r="C179" t="str">
            <v>DOT 3 200ML</v>
          </cell>
          <cell r="D179">
            <v>2.4</v>
          </cell>
          <cell r="F179">
            <v>2.4</v>
          </cell>
          <cell r="G179">
            <v>2.4</v>
          </cell>
        </row>
        <row r="180">
          <cell r="B180" t="str">
            <v>09482-00605-000</v>
          </cell>
          <cell r="C180" t="str">
            <v>BUJIA K16HPR-U11</v>
          </cell>
          <cell r="D180">
            <v>5.29</v>
          </cell>
          <cell r="F180">
            <v>7.62</v>
          </cell>
          <cell r="G180">
            <v>7.62</v>
          </cell>
        </row>
        <row r="181">
          <cell r="B181" t="str">
            <v>11407-71C00-000</v>
          </cell>
          <cell r="C181" t="str">
            <v>CORREA DE DISTRIBUCION</v>
          </cell>
          <cell r="D181">
            <v>27.68</v>
          </cell>
          <cell r="F181">
            <v>39.89</v>
          </cell>
          <cell r="G181">
            <v>39.89</v>
          </cell>
        </row>
        <row r="182">
          <cell r="B182" t="str">
            <v>12761-78400-000</v>
          </cell>
          <cell r="C182" t="str">
            <v>CORREA REPARTICION</v>
          </cell>
          <cell r="D182">
            <v>17.98</v>
          </cell>
          <cell r="F182">
            <v>25.91</v>
          </cell>
          <cell r="G182">
            <v>25.91</v>
          </cell>
        </row>
        <row r="183">
          <cell r="B183" t="str">
            <v>12810-53A00-000</v>
          </cell>
          <cell r="C183" t="str">
            <v>TENSOR CORREA REPARTICION</v>
          </cell>
          <cell r="D183">
            <v>28.47</v>
          </cell>
          <cell r="F183">
            <v>41.03</v>
          </cell>
          <cell r="G183">
            <v>41.03</v>
          </cell>
        </row>
        <row r="184">
          <cell r="B184" t="str">
            <v>12810-71C02-000</v>
          </cell>
          <cell r="C184" t="str">
            <v>RODILLO  TENSOR CORREA REPARTI</v>
          </cell>
          <cell r="D184">
            <v>31.59</v>
          </cell>
          <cell r="F184">
            <v>45.52</v>
          </cell>
          <cell r="G184">
            <v>45.52</v>
          </cell>
        </row>
        <row r="185">
          <cell r="B185" t="str">
            <v>13780-65J00-000</v>
          </cell>
          <cell r="C185" t="str">
            <v>ELEMENTO FILTRO AIRE</v>
          </cell>
          <cell r="D185">
            <v>12.08</v>
          </cell>
          <cell r="F185">
            <v>17.41</v>
          </cell>
          <cell r="G185">
            <v>17.41</v>
          </cell>
        </row>
        <row r="186">
          <cell r="B186" t="str">
            <v>13780-78K00-000</v>
          </cell>
          <cell r="C186" t="str">
            <v>FILTRO DE AIRE ( ELEMENTO)</v>
          </cell>
          <cell r="D186">
            <v>21.53</v>
          </cell>
          <cell r="F186">
            <v>31.03</v>
          </cell>
          <cell r="G186">
            <v>31.03</v>
          </cell>
        </row>
        <row r="187">
          <cell r="B187" t="str">
            <v>15410-52D00-000</v>
          </cell>
          <cell r="C187" t="str">
            <v>FILTRO DE GASOLINA       JA627</v>
          </cell>
          <cell r="D187">
            <v>19.05</v>
          </cell>
          <cell r="F187">
            <v>27.45</v>
          </cell>
          <cell r="G187">
            <v>27.45</v>
          </cell>
        </row>
        <row r="188">
          <cell r="B188" t="str">
            <v>15410-61A00-000</v>
          </cell>
          <cell r="C188" t="str">
            <v>FILTRO COMBUSTIBLE</v>
          </cell>
          <cell r="D188">
            <v>19.05</v>
          </cell>
          <cell r="F188">
            <v>27.45</v>
          </cell>
          <cell r="G188">
            <v>27.45</v>
          </cell>
        </row>
        <row r="189">
          <cell r="B189" t="str">
            <v>15410-85200-000</v>
          </cell>
          <cell r="C189" t="str">
            <v>FILTRO COMBUSTIBLE</v>
          </cell>
          <cell r="D189">
            <v>4.42</v>
          </cell>
          <cell r="F189">
            <v>6.37</v>
          </cell>
          <cell r="G189">
            <v>6.37</v>
          </cell>
        </row>
        <row r="190">
          <cell r="B190" t="str">
            <v>17144-77E00-000</v>
          </cell>
          <cell r="C190" t="str">
            <v>CORREA VENTILADOR</v>
          </cell>
          <cell r="D190">
            <v>13.85</v>
          </cell>
          <cell r="F190">
            <v>19.96</v>
          </cell>
          <cell r="G190">
            <v>19.96</v>
          </cell>
        </row>
        <row r="191">
          <cell r="B191" t="str">
            <v>17521-54L31-000</v>
          </cell>
          <cell r="C191" t="str">
            <v>BANDA DE AGUA</v>
          </cell>
          <cell r="D191">
            <v>46.78</v>
          </cell>
          <cell r="F191">
            <v>71.12</v>
          </cell>
          <cell r="G191">
            <v>71.12</v>
          </cell>
        </row>
        <row r="192">
          <cell r="B192" t="str">
            <v>17521-66J00-000</v>
          </cell>
          <cell r="C192" t="str">
            <v>CORREA ALTERNADOR BOMBA AGUA</v>
          </cell>
          <cell r="D192">
            <v>6.25</v>
          </cell>
          <cell r="F192">
            <v>9.01</v>
          </cell>
          <cell r="G192">
            <v>9.01</v>
          </cell>
        </row>
        <row r="193">
          <cell r="B193" t="str">
            <v>17521-71520-000</v>
          </cell>
          <cell r="C193" t="str">
            <v>CORREA VENTILAD</v>
          </cell>
          <cell r="D193">
            <v>5.9</v>
          </cell>
          <cell r="F193">
            <v>8.5</v>
          </cell>
          <cell r="G193">
            <v>8.5</v>
          </cell>
        </row>
        <row r="194">
          <cell r="B194" t="str">
            <v>17521-77E20-000</v>
          </cell>
          <cell r="C194" t="str">
            <v>CORREA BOMBA AGUA</v>
          </cell>
          <cell r="D194">
            <v>37.82</v>
          </cell>
          <cell r="F194">
            <v>54.5</v>
          </cell>
          <cell r="G194">
            <v>54.5</v>
          </cell>
        </row>
        <row r="195">
          <cell r="B195" t="str">
            <v>17521-85FA0-000</v>
          </cell>
          <cell r="C195" t="str">
            <v>CORREA BOMBA AGUA</v>
          </cell>
          <cell r="D195">
            <v>17.75</v>
          </cell>
          <cell r="F195">
            <v>25.58</v>
          </cell>
          <cell r="G195">
            <v>25.58</v>
          </cell>
        </row>
        <row r="196">
          <cell r="B196" t="str">
            <v>17521-86500-000</v>
          </cell>
          <cell r="C196" t="str">
            <v>CORREA BOMBA AGUA MOTOR</v>
          </cell>
          <cell r="D196">
            <v>10.94</v>
          </cell>
          <cell r="F196">
            <v>15.77</v>
          </cell>
          <cell r="G196">
            <v>15.77</v>
          </cell>
        </row>
        <row r="197">
          <cell r="B197" t="str">
            <v>17600-60814-000</v>
          </cell>
          <cell r="C197" t="str">
            <v>TERMOSTATO BOMBA AGUA MOTOR</v>
          </cell>
          <cell r="D197">
            <v>14.83</v>
          </cell>
          <cell r="F197">
            <v>21.37</v>
          </cell>
          <cell r="G197">
            <v>21.37</v>
          </cell>
        </row>
        <row r="198">
          <cell r="B198" t="str">
            <v>17600-85831-000</v>
          </cell>
          <cell r="C198" t="str">
            <v>TERMOSTATO BOMBA AGUA MOTOR</v>
          </cell>
          <cell r="D198">
            <v>13.42</v>
          </cell>
          <cell r="F198">
            <v>19.34</v>
          </cell>
          <cell r="G198">
            <v>19.34</v>
          </cell>
        </row>
        <row r="199">
          <cell r="B199" t="str">
            <v>17670-63J00-000</v>
          </cell>
          <cell r="C199" t="str">
            <v>TERMOSTATO</v>
          </cell>
          <cell r="D199">
            <v>19.77</v>
          </cell>
          <cell r="F199">
            <v>28.49</v>
          </cell>
          <cell r="G199">
            <v>28.49</v>
          </cell>
        </row>
        <row r="200">
          <cell r="B200" t="str">
            <v>17670-65D00-000</v>
          </cell>
          <cell r="C200" t="str">
            <v>TERMOSTATO *</v>
          </cell>
          <cell r="D200">
            <v>15.45</v>
          </cell>
          <cell r="F200">
            <v>22.26</v>
          </cell>
          <cell r="G200">
            <v>22.26</v>
          </cell>
        </row>
        <row r="201">
          <cell r="B201" t="str">
            <v>17670-66D01-000</v>
          </cell>
          <cell r="C201" t="str">
            <v>TERMOSTATO SQ416</v>
          </cell>
          <cell r="D201">
            <v>15.45</v>
          </cell>
          <cell r="F201">
            <v>22.26</v>
          </cell>
          <cell r="G201">
            <v>22.26</v>
          </cell>
        </row>
        <row r="202">
          <cell r="B202" t="str">
            <v>17670-77E11-000</v>
          </cell>
          <cell r="C202" t="str">
            <v>TERMOSTATO SQ625W</v>
          </cell>
          <cell r="D202">
            <v>16.84</v>
          </cell>
          <cell r="F202">
            <v>24.27</v>
          </cell>
          <cell r="G202">
            <v>24.27</v>
          </cell>
        </row>
        <row r="203">
          <cell r="B203" t="str">
            <v>49181-56B10-000</v>
          </cell>
          <cell r="C203" t="str">
            <v>CORREA BOMBA DIRECCION HIDRAUL</v>
          </cell>
          <cell r="D203">
            <v>16.05</v>
          </cell>
          <cell r="F203">
            <v>23.13</v>
          </cell>
          <cell r="G203">
            <v>23.13</v>
          </cell>
        </row>
        <row r="204">
          <cell r="B204" t="str">
            <v>541065D0</v>
          </cell>
          <cell r="C204" t="str">
            <v>FILTRO COMBUSTIBLE</v>
          </cell>
          <cell r="D204">
            <v>5.64</v>
          </cell>
          <cell r="F204">
            <v>8.1300000000000008</v>
          </cell>
          <cell r="G204">
            <v>8.1300000000000008</v>
          </cell>
        </row>
        <row r="205">
          <cell r="B205" t="str">
            <v>95861-54J00-000</v>
          </cell>
          <cell r="C205" t="str">
            <v>FILTRO VENTILADOR CALEFACTOR</v>
          </cell>
          <cell r="D205">
            <v>17.329999999999998</v>
          </cell>
          <cell r="F205">
            <v>24.98</v>
          </cell>
          <cell r="G205">
            <v>24.98</v>
          </cell>
        </row>
        <row r="206">
          <cell r="B206" t="str">
            <v>95861-64J10-000</v>
          </cell>
          <cell r="C206" t="str">
            <v>FILTRO AIRE</v>
          </cell>
          <cell r="D206">
            <v>23.3</v>
          </cell>
          <cell r="F206">
            <v>35.42</v>
          </cell>
          <cell r="G206">
            <v>35.42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ES PLAN DE MANT"/>
      <sheetName val="Sheet1"/>
    </sheetNames>
    <sheetDataSet>
      <sheetData sheetId="0">
        <row r="3">
          <cell r="D3">
            <v>96570765</v>
          </cell>
          <cell r="E3" t="str">
            <v>FILTRO DE ACEITE</v>
          </cell>
          <cell r="F3">
            <v>3.23</v>
          </cell>
          <cell r="G3">
            <v>0</v>
          </cell>
          <cell r="H3">
            <v>4.6500000000000004</v>
          </cell>
          <cell r="I3">
            <v>4.6500000000000004</v>
          </cell>
          <cell r="J3" t="str">
            <v>SPARK</v>
          </cell>
        </row>
        <row r="4">
          <cell r="D4">
            <v>2601223</v>
          </cell>
          <cell r="E4" t="str">
            <v>ACEITE MOTOR DRIVE CLEAN 10W30</v>
          </cell>
          <cell r="F4">
            <v>876.28</v>
          </cell>
          <cell r="G4">
            <v>0</v>
          </cell>
          <cell r="H4">
            <v>1390.99</v>
          </cell>
          <cell r="I4">
            <v>6.6874519230769227</v>
          </cell>
          <cell r="J4" t="str">
            <v>SPARK</v>
          </cell>
        </row>
        <row r="5">
          <cell r="D5">
            <v>95628748</v>
          </cell>
          <cell r="E5" t="str">
            <v>FILTRO DE COMBUSTIBLE</v>
          </cell>
          <cell r="F5">
            <v>3.8</v>
          </cell>
          <cell r="G5">
            <v>0</v>
          </cell>
          <cell r="H5">
            <v>5.48</v>
          </cell>
          <cell r="I5">
            <v>5.48</v>
          </cell>
          <cell r="J5" t="str">
            <v>SPARK</v>
          </cell>
        </row>
        <row r="6">
          <cell r="D6">
            <v>95628749</v>
          </cell>
          <cell r="E6" t="str">
            <v>ELEMENTO FILTRO DE AIRE</v>
          </cell>
          <cell r="F6">
            <v>3.47</v>
          </cell>
          <cell r="G6">
            <v>0</v>
          </cell>
          <cell r="H6">
            <v>5</v>
          </cell>
          <cell r="I6">
            <v>5</v>
          </cell>
          <cell r="J6" t="str">
            <v>SPARK</v>
          </cell>
        </row>
        <row r="7">
          <cell r="D7">
            <v>93744701</v>
          </cell>
          <cell r="E7" t="str">
            <v>KIT CORREA DE TIEMPO Y TENSOR S</v>
          </cell>
          <cell r="F7">
            <v>46.52</v>
          </cell>
          <cell r="G7">
            <v>0</v>
          </cell>
          <cell r="H7">
            <v>62.61</v>
          </cell>
          <cell r="I7">
            <v>62.61</v>
          </cell>
          <cell r="J7" t="str">
            <v>SPARK</v>
          </cell>
        </row>
        <row r="8">
          <cell r="D8">
            <v>94580182</v>
          </cell>
          <cell r="E8" t="str">
            <v>TERMOSTATO MOTOR</v>
          </cell>
          <cell r="F8">
            <v>7.49</v>
          </cell>
          <cell r="G8">
            <v>0</v>
          </cell>
          <cell r="H8">
            <v>10.8</v>
          </cell>
          <cell r="I8">
            <v>10.8</v>
          </cell>
          <cell r="J8" t="str">
            <v>SPARK</v>
          </cell>
        </row>
        <row r="9">
          <cell r="D9">
            <v>25183061</v>
          </cell>
          <cell r="E9" t="str">
            <v>CORREA ALTERNADOR</v>
          </cell>
          <cell r="F9">
            <v>5.71</v>
          </cell>
          <cell r="G9">
            <v>0</v>
          </cell>
          <cell r="H9">
            <v>8.23</v>
          </cell>
          <cell r="I9">
            <v>8.23</v>
          </cell>
          <cell r="J9" t="str">
            <v>SPARK</v>
          </cell>
        </row>
        <row r="10">
          <cell r="D10">
            <v>89063261</v>
          </cell>
          <cell r="E10" t="str">
            <v>BUJIA R42XLS</v>
          </cell>
          <cell r="F10">
            <v>1.77</v>
          </cell>
          <cell r="G10">
            <v>0</v>
          </cell>
          <cell r="H10">
            <v>2.58</v>
          </cell>
          <cell r="I10">
            <v>2.58</v>
          </cell>
          <cell r="J10" t="str">
            <v>SPARK</v>
          </cell>
        </row>
        <row r="11">
          <cell r="D11">
            <v>2602458</v>
          </cell>
          <cell r="E11" t="str">
            <v>ACEITE DE TRANSMISION 75W90 TAN</v>
          </cell>
          <cell r="F11">
            <v>1470.88</v>
          </cell>
          <cell r="G11">
            <v>0</v>
          </cell>
          <cell r="H11">
            <v>2278.1</v>
          </cell>
          <cell r="I11">
            <v>10.952403846153846</v>
          </cell>
          <cell r="J11" t="str">
            <v>SPARK</v>
          </cell>
        </row>
        <row r="12">
          <cell r="D12" t="str">
            <v>02e01200</v>
          </cell>
          <cell r="E12" t="str">
            <v>DOT 3 200ML</v>
          </cell>
          <cell r="F12">
            <v>2.4</v>
          </cell>
          <cell r="G12">
            <v>0</v>
          </cell>
          <cell r="H12">
            <v>2.4</v>
          </cell>
          <cell r="I12">
            <v>2.4</v>
          </cell>
          <cell r="J12" t="str">
            <v>SPARK</v>
          </cell>
        </row>
        <row r="13">
          <cell r="D13">
            <v>96425700</v>
          </cell>
          <cell r="E13" t="str">
            <v>FILTRO AIRE MODULO CALEFACTOR</v>
          </cell>
          <cell r="F13">
            <v>11.3</v>
          </cell>
          <cell r="G13">
            <v>0</v>
          </cell>
          <cell r="H13">
            <v>16.28</v>
          </cell>
          <cell r="I13">
            <v>16.28</v>
          </cell>
          <cell r="J13" t="str">
            <v>SPARK</v>
          </cell>
        </row>
        <row r="14">
          <cell r="D14">
            <v>88900181</v>
          </cell>
          <cell r="E14" t="str">
            <v>LIMPIADOR PARTES DE FRENOROJO</v>
          </cell>
          <cell r="F14">
            <v>6.18</v>
          </cell>
          <cell r="G14">
            <v>0</v>
          </cell>
          <cell r="H14">
            <v>6.18</v>
          </cell>
          <cell r="I14">
            <v>6.18</v>
          </cell>
          <cell r="J14" t="str">
            <v>SPARK</v>
          </cell>
        </row>
        <row r="15">
          <cell r="D15">
            <v>96985730</v>
          </cell>
          <cell r="E15" t="str">
            <v>FILTRO ACEITE</v>
          </cell>
          <cell r="F15">
            <v>4.96</v>
          </cell>
          <cell r="G15">
            <v>0</v>
          </cell>
          <cell r="H15">
            <v>7.54</v>
          </cell>
          <cell r="I15">
            <v>7.54</v>
          </cell>
          <cell r="J15" t="str">
            <v>SPARK GT</v>
          </cell>
        </row>
        <row r="16">
          <cell r="D16">
            <v>2601223</v>
          </cell>
          <cell r="E16" t="str">
            <v>ACEITE MOTOR DRIVE CLEAN 10W30</v>
          </cell>
          <cell r="F16">
            <v>876.28</v>
          </cell>
          <cell r="G16">
            <v>0</v>
          </cell>
          <cell r="H16">
            <v>1390.99</v>
          </cell>
          <cell r="I16">
            <v>6.6874519230769227</v>
          </cell>
          <cell r="J16" t="str">
            <v>SPARK GT</v>
          </cell>
        </row>
        <row r="17">
          <cell r="D17">
            <v>96827723</v>
          </cell>
          <cell r="E17" t="str">
            <v>ELEMENTO FILTRO AIRE PURIFICADO</v>
          </cell>
          <cell r="F17">
            <v>8.91</v>
          </cell>
          <cell r="G17">
            <v>0</v>
          </cell>
          <cell r="H17">
            <v>12.85</v>
          </cell>
          <cell r="I17">
            <v>12.85</v>
          </cell>
          <cell r="J17" t="str">
            <v>SPARK GT</v>
          </cell>
        </row>
        <row r="18">
          <cell r="D18">
            <v>96988257</v>
          </cell>
          <cell r="E18" t="str">
            <v>TERMOSTATO</v>
          </cell>
          <cell r="F18">
            <v>45.97</v>
          </cell>
          <cell r="G18">
            <v>0</v>
          </cell>
          <cell r="H18">
            <v>66.25</v>
          </cell>
          <cell r="I18">
            <v>66.25</v>
          </cell>
          <cell r="J18" t="str">
            <v>SPARK GT</v>
          </cell>
        </row>
        <row r="19">
          <cell r="D19">
            <v>25182776</v>
          </cell>
          <cell r="E19" t="str">
            <v>CORREA ALTERNADOR &amp; BOMBA AGUA</v>
          </cell>
          <cell r="F19">
            <v>7.52</v>
          </cell>
          <cell r="G19">
            <v>0</v>
          </cell>
          <cell r="H19">
            <v>11.43</v>
          </cell>
          <cell r="I19">
            <v>11.43</v>
          </cell>
          <cell r="J19" t="str">
            <v>SPARK GT</v>
          </cell>
        </row>
        <row r="20">
          <cell r="D20">
            <v>25182778</v>
          </cell>
          <cell r="E20" t="str">
            <v>CORREA BOMBA DIRECCION &amp; COMPRE</v>
          </cell>
          <cell r="F20">
            <v>8.32</v>
          </cell>
          <cell r="G20">
            <v>0</v>
          </cell>
          <cell r="H20">
            <v>12</v>
          </cell>
          <cell r="I20">
            <v>12</v>
          </cell>
          <cell r="J20" t="str">
            <v>SPARK GT</v>
          </cell>
        </row>
        <row r="21">
          <cell r="D21">
            <v>96464000</v>
          </cell>
          <cell r="E21" t="str">
            <v>BUJIA MOTOR</v>
          </cell>
          <cell r="F21">
            <v>3.47</v>
          </cell>
          <cell r="G21">
            <v>0</v>
          </cell>
          <cell r="H21">
            <v>5</v>
          </cell>
          <cell r="I21">
            <v>5</v>
          </cell>
          <cell r="J21" t="str">
            <v>SPARK GT</v>
          </cell>
        </row>
        <row r="22">
          <cell r="D22">
            <v>2602458</v>
          </cell>
          <cell r="E22" t="str">
            <v>ACEITE DE TRANSMISION 75W90 TAN</v>
          </cell>
          <cell r="F22">
            <v>1470.88</v>
          </cell>
          <cell r="G22">
            <v>0</v>
          </cell>
          <cell r="H22">
            <v>2278.1</v>
          </cell>
          <cell r="I22">
            <v>10.952403846153846</v>
          </cell>
          <cell r="J22" t="str">
            <v>SPARK GT</v>
          </cell>
        </row>
        <row r="23">
          <cell r="D23">
            <v>2601234</v>
          </cell>
          <cell r="E23" t="str">
            <v>ACEITE CAJA AUTOMATICA M-MUL PU</v>
          </cell>
          <cell r="F23">
            <v>1219.8</v>
          </cell>
          <cell r="G23">
            <v>0</v>
          </cell>
          <cell r="H23">
            <v>1936.28</v>
          </cell>
          <cell r="I23">
            <v>9.3090384615384618</v>
          </cell>
          <cell r="J23" t="str">
            <v>SPARK GT</v>
          </cell>
        </row>
        <row r="24">
          <cell r="D24">
            <v>95947238</v>
          </cell>
          <cell r="E24" t="str">
            <v>FILTRO AIRE ACONDICIONADO</v>
          </cell>
          <cell r="F24">
            <v>17.03</v>
          </cell>
          <cell r="G24">
            <v>0</v>
          </cell>
          <cell r="H24">
            <v>24.54</v>
          </cell>
          <cell r="I24">
            <v>24.54</v>
          </cell>
          <cell r="J24" t="str">
            <v>SPARK GT</v>
          </cell>
        </row>
        <row r="25">
          <cell r="D25">
            <v>88900181</v>
          </cell>
          <cell r="E25" t="str">
            <v>LIMPIADOR PARTES DE FRENOROJO</v>
          </cell>
          <cell r="F25">
            <v>6.18</v>
          </cell>
          <cell r="G25">
            <v>0</v>
          </cell>
          <cell r="H25">
            <v>6.18</v>
          </cell>
          <cell r="I25">
            <v>6.18</v>
          </cell>
          <cell r="J25" t="str">
            <v>SPARK GT</v>
          </cell>
        </row>
        <row r="26">
          <cell r="D26">
            <v>96879797</v>
          </cell>
          <cell r="E26" t="str">
            <v>FILTRO ACEITE</v>
          </cell>
          <cell r="F26">
            <v>3.23</v>
          </cell>
          <cell r="G26">
            <v>0</v>
          </cell>
          <cell r="H26">
            <v>4.6500000000000004</v>
          </cell>
          <cell r="I26">
            <v>4.6500000000000004</v>
          </cell>
          <cell r="J26" t="str">
            <v>AVEO 1.6 y 1.4</v>
          </cell>
        </row>
        <row r="27">
          <cell r="D27">
            <v>2601223</v>
          </cell>
          <cell r="E27" t="str">
            <v>ACEITE MOTOR DRIVE CLEAN 10W30</v>
          </cell>
          <cell r="F27">
            <v>876.28</v>
          </cell>
          <cell r="G27">
            <v>0</v>
          </cell>
          <cell r="H27">
            <v>1390.99</v>
          </cell>
          <cell r="I27">
            <v>6.6874519230769227</v>
          </cell>
          <cell r="J27" t="str">
            <v>AVEO 1.6 y 1.4</v>
          </cell>
        </row>
        <row r="28">
          <cell r="D28">
            <v>95628746</v>
          </cell>
          <cell r="E28" t="str">
            <v>FILTRO DE COMBUSTIBLE</v>
          </cell>
          <cell r="F28">
            <v>3.79</v>
          </cell>
          <cell r="G28">
            <v>0</v>
          </cell>
          <cell r="H28">
            <v>5.46</v>
          </cell>
          <cell r="I28">
            <v>5.46</v>
          </cell>
          <cell r="J28" t="str">
            <v>AVEO 1.6 y 1.4</v>
          </cell>
        </row>
        <row r="29">
          <cell r="D29">
            <v>95627134</v>
          </cell>
          <cell r="E29" t="str">
            <v>ELEMENTO FILTRO AIRE</v>
          </cell>
          <cell r="F29">
            <v>4.18</v>
          </cell>
          <cell r="G29">
            <v>0</v>
          </cell>
          <cell r="H29">
            <v>6.02</v>
          </cell>
          <cell r="I29">
            <v>6.02</v>
          </cell>
          <cell r="J29" t="str">
            <v>AVEO 1.6 y 1.4</v>
          </cell>
        </row>
        <row r="30">
          <cell r="D30">
            <v>93744703</v>
          </cell>
          <cell r="E30" t="str">
            <v>KIT CORREA DE TIEMPO TENSOR Y P</v>
          </cell>
          <cell r="F30">
            <v>84.62</v>
          </cell>
          <cell r="G30">
            <v>0</v>
          </cell>
          <cell r="H30">
            <v>113.9</v>
          </cell>
          <cell r="I30">
            <v>113.9</v>
          </cell>
          <cell r="J30" t="str">
            <v>AVEO 1.6 y 1.4</v>
          </cell>
        </row>
        <row r="31">
          <cell r="D31">
            <v>93746917</v>
          </cell>
          <cell r="E31" t="str">
            <v>KIT CORREA DE TIEMPO TENSOR Y P</v>
          </cell>
          <cell r="F31">
            <v>126.59</v>
          </cell>
          <cell r="G31">
            <v>0</v>
          </cell>
          <cell r="H31">
            <v>192.46</v>
          </cell>
          <cell r="I31">
            <v>192.46</v>
          </cell>
          <cell r="J31" t="str">
            <v>AVEO 1.6 y 1.4</v>
          </cell>
        </row>
        <row r="32">
          <cell r="D32">
            <v>96282726</v>
          </cell>
          <cell r="E32" t="str">
            <v>CARCASA-TERMOSTATO</v>
          </cell>
          <cell r="F32">
            <v>13.57</v>
          </cell>
          <cell r="G32">
            <v>0</v>
          </cell>
          <cell r="H32">
            <v>19.55</v>
          </cell>
          <cell r="I32">
            <v>19.55</v>
          </cell>
          <cell r="J32" t="str">
            <v>AVEO 1.6 y 1.4</v>
          </cell>
        </row>
        <row r="33">
          <cell r="D33">
            <v>25183021</v>
          </cell>
          <cell r="E33" t="str">
            <v>CORREA MULTISERVICIO ALTERNADOR</v>
          </cell>
          <cell r="F33">
            <v>17.54</v>
          </cell>
          <cell r="G33">
            <v>0</v>
          </cell>
          <cell r="H33">
            <v>25.28</v>
          </cell>
          <cell r="I33">
            <v>25.28</v>
          </cell>
          <cell r="J33" t="str">
            <v>AVEO 1.6 y 1.4</v>
          </cell>
        </row>
        <row r="34">
          <cell r="D34">
            <v>89063273</v>
          </cell>
          <cell r="E34" t="str">
            <v>BUJIA FR3LS</v>
          </cell>
          <cell r="F34">
            <v>1.9</v>
          </cell>
          <cell r="G34">
            <v>0</v>
          </cell>
          <cell r="H34">
            <v>2.74</v>
          </cell>
          <cell r="I34">
            <v>2.74</v>
          </cell>
          <cell r="J34" t="str">
            <v>AVEO 1.6 y 1.4</v>
          </cell>
        </row>
        <row r="35">
          <cell r="D35">
            <v>2602458</v>
          </cell>
          <cell r="E35" t="str">
            <v>ACEITE DE TRANSMISION 75W90 TAN</v>
          </cell>
          <cell r="F35">
            <v>1470.88</v>
          </cell>
          <cell r="G35">
            <v>0</v>
          </cell>
          <cell r="H35">
            <v>2278.1</v>
          </cell>
          <cell r="I35">
            <v>10.952403846153846</v>
          </cell>
          <cell r="J35" t="str">
            <v>AVEO 1.6 y 1.4</v>
          </cell>
        </row>
        <row r="36">
          <cell r="D36" t="str">
            <v>02e01200</v>
          </cell>
          <cell r="E36" t="str">
            <v>DOT 3 200ML</v>
          </cell>
          <cell r="F36">
            <v>2.4</v>
          </cell>
          <cell r="G36">
            <v>0</v>
          </cell>
          <cell r="H36">
            <v>2.4</v>
          </cell>
          <cell r="I36">
            <v>2.4</v>
          </cell>
          <cell r="J36" t="str">
            <v>AVEO 1.6 y 1.4</v>
          </cell>
        </row>
        <row r="37">
          <cell r="D37">
            <v>95629562</v>
          </cell>
          <cell r="E37" t="str">
            <v>FILTRO AIRE ACONDICIONADO</v>
          </cell>
          <cell r="F37">
            <v>12.16</v>
          </cell>
          <cell r="G37">
            <v>0</v>
          </cell>
          <cell r="H37">
            <v>17.52</v>
          </cell>
          <cell r="I37">
            <v>17.52</v>
          </cell>
          <cell r="J37" t="str">
            <v>AVEO 1.6 y 1.4</v>
          </cell>
        </row>
        <row r="38">
          <cell r="D38">
            <v>2601234</v>
          </cell>
          <cell r="E38" t="str">
            <v>ACEITE CAJA AUTOMATICA M-MUL PU</v>
          </cell>
          <cell r="F38">
            <v>1219.8</v>
          </cell>
          <cell r="G38">
            <v>0</v>
          </cell>
          <cell r="H38">
            <v>1936.28</v>
          </cell>
          <cell r="I38">
            <v>9.3090384615384618</v>
          </cell>
          <cell r="J38" t="str">
            <v>AVEO 1.6 y 1.4</v>
          </cell>
        </row>
        <row r="39">
          <cell r="D39">
            <v>88900181</v>
          </cell>
          <cell r="E39" t="str">
            <v>LIMPIADOR PARTES DE FRENOROJO</v>
          </cell>
          <cell r="F39">
            <v>6.18</v>
          </cell>
          <cell r="G39">
            <v>0</v>
          </cell>
          <cell r="H39">
            <v>9.3963813288733462</v>
          </cell>
          <cell r="I39">
            <v>6.18</v>
          </cell>
          <cell r="J39" t="str">
            <v>AVEO 1.6 y 1.4</v>
          </cell>
        </row>
        <row r="40">
          <cell r="D40">
            <v>96879797</v>
          </cell>
          <cell r="E40" t="str">
            <v>FILTRO ACEITE</v>
          </cell>
          <cell r="F40">
            <v>3.23</v>
          </cell>
          <cell r="G40">
            <v>0</v>
          </cell>
          <cell r="H40">
            <v>4.6500000000000004</v>
          </cell>
          <cell r="I40">
            <v>4.6500000000000004</v>
          </cell>
          <cell r="J40" t="str">
            <v>AVEO CHEVYTAXI</v>
          </cell>
        </row>
        <row r="41">
          <cell r="D41">
            <v>2601223</v>
          </cell>
          <cell r="E41" t="str">
            <v>ACEITE MOTOR DRIVE CLEAN 10W30</v>
          </cell>
          <cell r="F41">
            <v>876.28</v>
          </cell>
          <cell r="G41">
            <v>0</v>
          </cell>
          <cell r="H41">
            <v>1390.99</v>
          </cell>
          <cell r="I41">
            <v>6.6874519230769227</v>
          </cell>
          <cell r="J41" t="str">
            <v>AVEO CHEVYTAXI</v>
          </cell>
        </row>
        <row r="42">
          <cell r="D42">
            <v>95628746</v>
          </cell>
          <cell r="E42" t="str">
            <v>FILTRO DE COMBUSTIBLE</v>
          </cell>
          <cell r="F42">
            <v>3.79</v>
          </cell>
          <cell r="G42">
            <v>0</v>
          </cell>
          <cell r="H42">
            <v>5.46</v>
          </cell>
          <cell r="I42">
            <v>5.46</v>
          </cell>
          <cell r="J42" t="str">
            <v>AVEO CHEVYTAXI</v>
          </cell>
        </row>
        <row r="43">
          <cell r="D43">
            <v>95627134</v>
          </cell>
          <cell r="E43" t="str">
            <v>ELEMENTO FILTRO AIRE</v>
          </cell>
          <cell r="F43">
            <v>4.18</v>
          </cell>
          <cell r="G43">
            <v>0</v>
          </cell>
          <cell r="H43">
            <v>6.02</v>
          </cell>
          <cell r="I43">
            <v>6.02</v>
          </cell>
          <cell r="J43" t="str">
            <v>AVEO CHEVYTAXI</v>
          </cell>
        </row>
        <row r="44">
          <cell r="D44">
            <v>93744702</v>
          </cell>
          <cell r="E44" t="str">
            <v>KIT CORREA DE TIEMPO Y TENSOR A</v>
          </cell>
          <cell r="F44">
            <v>54.75</v>
          </cell>
          <cell r="G44">
            <v>0</v>
          </cell>
          <cell r="H44">
            <v>73.7</v>
          </cell>
          <cell r="I44">
            <v>73.7</v>
          </cell>
          <cell r="J44" t="str">
            <v>AVEO CHEVYTAXI</v>
          </cell>
        </row>
        <row r="45">
          <cell r="D45">
            <v>96143939</v>
          </cell>
          <cell r="E45" t="str">
            <v>TERMOSTATO DE MOTOR (SOHC)</v>
          </cell>
          <cell r="F45">
            <v>5.7</v>
          </cell>
          <cell r="G45">
            <v>0</v>
          </cell>
          <cell r="H45">
            <v>8.2100000000000009</v>
          </cell>
          <cell r="I45">
            <v>8.2100000000000009</v>
          </cell>
          <cell r="J45" t="str">
            <v>AVEO CHEVYTAXI</v>
          </cell>
        </row>
        <row r="46">
          <cell r="D46">
            <v>25183021</v>
          </cell>
          <cell r="E46" t="str">
            <v>CORREA MULTISERVICIO ALTERNADOR</v>
          </cell>
          <cell r="F46">
            <v>17.54</v>
          </cell>
          <cell r="G46">
            <v>0</v>
          </cell>
          <cell r="H46">
            <v>25.28</v>
          </cell>
          <cell r="I46">
            <v>25.28</v>
          </cell>
          <cell r="J46" t="str">
            <v>AVEO CHEVYTAXI</v>
          </cell>
        </row>
        <row r="47">
          <cell r="D47">
            <v>89063261</v>
          </cell>
          <cell r="E47" t="str">
            <v>BUJIA R42XLS</v>
          </cell>
          <cell r="F47">
            <v>1.77</v>
          </cell>
          <cell r="G47">
            <v>0</v>
          </cell>
          <cell r="H47">
            <v>2.58</v>
          </cell>
          <cell r="I47">
            <v>2.58</v>
          </cell>
          <cell r="J47" t="str">
            <v>AVEO CHEVYTAXI</v>
          </cell>
        </row>
        <row r="48">
          <cell r="D48">
            <v>2602458</v>
          </cell>
          <cell r="E48" t="str">
            <v>ACEITE DE TRANSMISION 75W90 TAN</v>
          </cell>
          <cell r="F48">
            <v>1470.88</v>
          </cell>
          <cell r="G48">
            <v>0</v>
          </cell>
          <cell r="H48">
            <v>2278.1</v>
          </cell>
          <cell r="I48">
            <v>10.952403846153846</v>
          </cell>
          <cell r="J48" t="str">
            <v>AVEO CHEVYTAXI</v>
          </cell>
        </row>
        <row r="49">
          <cell r="D49" t="str">
            <v>02e01200</v>
          </cell>
          <cell r="E49" t="str">
            <v>DOT 3 200ML</v>
          </cell>
          <cell r="F49">
            <v>2.4</v>
          </cell>
          <cell r="G49">
            <v>0</v>
          </cell>
          <cell r="H49">
            <v>2.4</v>
          </cell>
          <cell r="I49">
            <v>2.4</v>
          </cell>
          <cell r="J49" t="str">
            <v>AVEO CHEVYTAXI</v>
          </cell>
        </row>
        <row r="50">
          <cell r="D50">
            <v>95629562</v>
          </cell>
          <cell r="E50" t="str">
            <v>FILTRO AIRE ACONDICIONADO</v>
          </cell>
          <cell r="F50">
            <v>12.16</v>
          </cell>
          <cell r="G50">
            <v>0</v>
          </cell>
          <cell r="H50">
            <v>17.52</v>
          </cell>
          <cell r="I50">
            <v>17.52</v>
          </cell>
          <cell r="J50" t="str">
            <v>AVEO CHEVYTAXI</v>
          </cell>
        </row>
        <row r="51">
          <cell r="D51">
            <v>2601234</v>
          </cell>
          <cell r="E51" t="str">
            <v>ACEITE CAJA AUTOMATICA M-MUL PU</v>
          </cell>
          <cell r="F51">
            <v>1219.8</v>
          </cell>
          <cell r="G51">
            <v>0</v>
          </cell>
          <cell r="H51">
            <v>1936.28</v>
          </cell>
          <cell r="I51">
            <v>9.3090384615384618</v>
          </cell>
          <cell r="J51" t="str">
            <v>AVEO CHEVYTAXI</v>
          </cell>
        </row>
        <row r="52">
          <cell r="D52">
            <v>88900181</v>
          </cell>
          <cell r="E52" t="str">
            <v>LIMPIADOR PARTES DE FRENOROJO</v>
          </cell>
          <cell r="F52">
            <v>6.18</v>
          </cell>
          <cell r="G52">
            <v>0</v>
          </cell>
          <cell r="H52">
            <v>6.18</v>
          </cell>
          <cell r="I52">
            <v>6.18</v>
          </cell>
          <cell r="J52" t="str">
            <v>AVEO CHEVYTAXI</v>
          </cell>
        </row>
        <row r="53">
          <cell r="D53">
            <v>24103565</v>
          </cell>
          <cell r="E53" t="str">
            <v>FILTRO ACEITE</v>
          </cell>
          <cell r="F53">
            <v>3.18</v>
          </cell>
          <cell r="G53">
            <v>0</v>
          </cell>
          <cell r="H53">
            <v>4.58</v>
          </cell>
          <cell r="I53">
            <v>4.58</v>
          </cell>
          <cell r="J53" t="str">
            <v>Sail 1.4</v>
          </cell>
        </row>
        <row r="54">
          <cell r="D54">
            <v>2601223</v>
          </cell>
          <cell r="E54" t="str">
            <v>ACEITE MOTOR DRIVE CLEAN 10W30</v>
          </cell>
          <cell r="F54">
            <v>876.28</v>
          </cell>
          <cell r="G54">
            <v>0</v>
          </cell>
          <cell r="H54">
            <v>1390.99</v>
          </cell>
          <cell r="I54">
            <v>6.6874519230769227</v>
          </cell>
          <cell r="J54" t="str">
            <v>Sail 1.4</v>
          </cell>
        </row>
        <row r="55">
          <cell r="D55">
            <v>9040408</v>
          </cell>
          <cell r="E55" t="str">
            <v>FILTRO DE COMBUSTIBLE</v>
          </cell>
          <cell r="F55">
            <v>7.64</v>
          </cell>
          <cell r="G55">
            <v>0</v>
          </cell>
          <cell r="H55">
            <v>11.01</v>
          </cell>
          <cell r="I55">
            <v>11.01</v>
          </cell>
          <cell r="J55" t="str">
            <v>Sail 1.4</v>
          </cell>
        </row>
        <row r="56">
          <cell r="D56">
            <v>9041833</v>
          </cell>
          <cell r="E56" t="str">
            <v>FILTRO DE AIRE</v>
          </cell>
          <cell r="F56">
            <v>13.01</v>
          </cell>
          <cell r="G56">
            <v>0</v>
          </cell>
          <cell r="H56">
            <v>18.75</v>
          </cell>
          <cell r="I56">
            <v>18.75</v>
          </cell>
          <cell r="J56" t="str">
            <v>Sail 1.4</v>
          </cell>
        </row>
        <row r="57">
          <cell r="D57">
            <v>9025192</v>
          </cell>
          <cell r="E57" t="str">
            <v>TERMOSTATO REFRIGERANTE MTR</v>
          </cell>
          <cell r="F57">
            <v>7.87</v>
          </cell>
          <cell r="G57">
            <v>0</v>
          </cell>
          <cell r="H57">
            <v>11.34</v>
          </cell>
          <cell r="I57">
            <v>11.34</v>
          </cell>
          <cell r="J57" t="str">
            <v>Sail 1.4</v>
          </cell>
        </row>
        <row r="58">
          <cell r="D58">
            <v>24100556</v>
          </cell>
          <cell r="E58" t="str">
            <v>CORREA BOMBA DIR HID Y BOMBA AG</v>
          </cell>
          <cell r="F58">
            <v>6.48</v>
          </cell>
          <cell r="G58">
            <v>0</v>
          </cell>
          <cell r="H58">
            <v>9.33</v>
          </cell>
          <cell r="I58">
            <v>9.33</v>
          </cell>
          <cell r="J58" t="str">
            <v>Sail 1.4</v>
          </cell>
        </row>
        <row r="59">
          <cell r="D59">
            <v>24100558</v>
          </cell>
          <cell r="E59" t="str">
            <v>CORREA GENERADOR</v>
          </cell>
          <cell r="F59">
            <v>16.149999999999999</v>
          </cell>
          <cell r="G59">
            <v>0</v>
          </cell>
          <cell r="H59">
            <v>23.28</v>
          </cell>
          <cell r="I59">
            <v>23.28</v>
          </cell>
          <cell r="J59" t="str">
            <v>Sail 1.4</v>
          </cell>
        </row>
        <row r="60">
          <cell r="D60">
            <v>24102199</v>
          </cell>
          <cell r="E60" t="str">
            <v>BUJIA MOTOR</v>
          </cell>
          <cell r="F60">
            <v>3.04</v>
          </cell>
          <cell r="G60">
            <v>0</v>
          </cell>
          <cell r="H60">
            <v>4.37</v>
          </cell>
          <cell r="I60">
            <v>4.37</v>
          </cell>
          <cell r="J60" t="str">
            <v>Sail 1.4</v>
          </cell>
        </row>
        <row r="61">
          <cell r="D61">
            <v>2602458</v>
          </cell>
          <cell r="E61" t="str">
            <v>ACEITE DE TRANSMISION 75W90 TAN</v>
          </cell>
          <cell r="F61">
            <v>1470.88</v>
          </cell>
          <cell r="G61">
            <v>0</v>
          </cell>
          <cell r="H61">
            <v>2278.1</v>
          </cell>
          <cell r="I61">
            <v>10.952403846153846</v>
          </cell>
          <cell r="J61" t="str">
            <v>Sail 1.4</v>
          </cell>
        </row>
        <row r="62">
          <cell r="D62">
            <v>9029858</v>
          </cell>
          <cell r="E62" t="str">
            <v>FILTRO AIRE COMPT PAS</v>
          </cell>
          <cell r="F62">
            <v>19.350000000000001</v>
          </cell>
          <cell r="G62">
            <v>0</v>
          </cell>
          <cell r="H62">
            <v>27.89</v>
          </cell>
          <cell r="I62">
            <v>27.89</v>
          </cell>
          <cell r="J62" t="str">
            <v>Sail 1.4</v>
          </cell>
        </row>
        <row r="63">
          <cell r="D63">
            <v>2601234</v>
          </cell>
          <cell r="E63" t="str">
            <v>ACEITE CAJA AUTOMATICA M-MUL PU</v>
          </cell>
          <cell r="F63">
            <v>1219.8</v>
          </cell>
          <cell r="G63">
            <v>0</v>
          </cell>
          <cell r="H63">
            <v>1936.28</v>
          </cell>
          <cell r="I63">
            <v>9.3090384615384618</v>
          </cell>
          <cell r="J63" t="str">
            <v>Sail 1.4</v>
          </cell>
        </row>
        <row r="64">
          <cell r="D64">
            <v>88900181</v>
          </cell>
          <cell r="E64" t="str">
            <v>LIMPIADOR PARTES DE FRENOROJO</v>
          </cell>
          <cell r="F64">
            <v>6.18</v>
          </cell>
          <cell r="G64">
            <v>0</v>
          </cell>
          <cell r="H64">
            <v>6.18</v>
          </cell>
          <cell r="I64">
            <v>6.18</v>
          </cell>
          <cell r="J64" t="str">
            <v>Sail 1.4</v>
          </cell>
        </row>
        <row r="65">
          <cell r="D65">
            <v>94632619</v>
          </cell>
          <cell r="E65" t="str">
            <v>FILTRO DE ACEITE</v>
          </cell>
          <cell r="F65">
            <v>3.03</v>
          </cell>
          <cell r="G65">
            <v>0</v>
          </cell>
          <cell r="H65">
            <v>4.3600000000000003</v>
          </cell>
          <cell r="I65">
            <v>4.3600000000000003</v>
          </cell>
          <cell r="J65" t="str">
            <v>CORSA EVOLUTION</v>
          </cell>
        </row>
        <row r="66">
          <cell r="D66">
            <v>2601223</v>
          </cell>
          <cell r="E66" t="str">
            <v>ACEITE MOTOR DRIVE CLEAN 10W30</v>
          </cell>
          <cell r="F66">
            <v>876.28</v>
          </cell>
          <cell r="G66">
            <v>0</v>
          </cell>
          <cell r="H66">
            <v>1390.99</v>
          </cell>
          <cell r="I66">
            <v>6.6874519230769227</v>
          </cell>
          <cell r="J66" t="str">
            <v>CORSA EVOLUTION</v>
          </cell>
        </row>
        <row r="67">
          <cell r="D67">
            <v>93281612</v>
          </cell>
          <cell r="E67" t="str">
            <v>FILTRO DE COMBUSTIBLE</v>
          </cell>
          <cell r="F67">
            <v>6.32</v>
          </cell>
          <cell r="G67">
            <v>0</v>
          </cell>
          <cell r="H67">
            <v>9.11</v>
          </cell>
          <cell r="I67">
            <v>9.11</v>
          </cell>
          <cell r="J67" t="str">
            <v>CORSA EVOLUTION</v>
          </cell>
        </row>
        <row r="68">
          <cell r="D68">
            <v>95627133</v>
          </cell>
          <cell r="E68" t="str">
            <v>ELEMENTO FILTRO AIRE</v>
          </cell>
          <cell r="F68">
            <v>2.95</v>
          </cell>
          <cell r="G68">
            <v>0</v>
          </cell>
          <cell r="H68">
            <v>4.25</v>
          </cell>
          <cell r="I68">
            <v>4.25</v>
          </cell>
          <cell r="J68" t="str">
            <v>CORSA EVOLUTION</v>
          </cell>
        </row>
        <row r="69">
          <cell r="D69">
            <v>90531677</v>
          </cell>
          <cell r="E69" t="str">
            <v>CORREA DISTRIBUCION</v>
          </cell>
          <cell r="F69">
            <v>27</v>
          </cell>
          <cell r="G69">
            <v>0</v>
          </cell>
          <cell r="H69">
            <v>38.909999999999997</v>
          </cell>
          <cell r="I69">
            <v>38.909999999999997</v>
          </cell>
          <cell r="J69" t="str">
            <v>CORSA EVOLUTION</v>
          </cell>
        </row>
        <row r="70">
          <cell r="D70">
            <v>90499401</v>
          </cell>
          <cell r="E70" t="str">
            <v>TENSOR CORREA DISTRIBUCIO</v>
          </cell>
          <cell r="F70">
            <v>43.88</v>
          </cell>
          <cell r="G70">
            <v>0</v>
          </cell>
          <cell r="H70">
            <v>63.23</v>
          </cell>
          <cell r="I70">
            <v>63.23</v>
          </cell>
          <cell r="J70" t="str">
            <v>CORSA EVOLUTION</v>
          </cell>
        </row>
        <row r="71">
          <cell r="D71">
            <v>93275736</v>
          </cell>
          <cell r="E71" t="str">
            <v>TERMOSTATO BOMBA AGUA MOTOR</v>
          </cell>
          <cell r="F71">
            <v>12.28</v>
          </cell>
          <cell r="G71">
            <v>0</v>
          </cell>
          <cell r="H71">
            <v>17.7</v>
          </cell>
          <cell r="I71">
            <v>17.7</v>
          </cell>
          <cell r="J71" t="str">
            <v>CORSA EVOLUTION</v>
          </cell>
        </row>
        <row r="72">
          <cell r="D72">
            <v>93363910</v>
          </cell>
          <cell r="E72" t="str">
            <v>CORREA DE ALTERNADOR</v>
          </cell>
          <cell r="F72">
            <v>18.920000000000002</v>
          </cell>
          <cell r="G72">
            <v>0</v>
          </cell>
          <cell r="H72">
            <v>27.26</v>
          </cell>
          <cell r="I72">
            <v>27.26</v>
          </cell>
          <cell r="J72" t="str">
            <v>CORSA EVOLUTION</v>
          </cell>
        </row>
        <row r="73">
          <cell r="D73">
            <v>89063261</v>
          </cell>
          <cell r="E73" t="str">
            <v>BUJIA R42XLS</v>
          </cell>
          <cell r="F73">
            <v>1.77</v>
          </cell>
          <cell r="G73">
            <v>0</v>
          </cell>
          <cell r="H73">
            <v>2.58</v>
          </cell>
          <cell r="I73">
            <v>2.58</v>
          </cell>
          <cell r="J73" t="str">
            <v>CORSA EVOLUTION</v>
          </cell>
        </row>
        <row r="74">
          <cell r="D74">
            <v>2601230</v>
          </cell>
          <cell r="E74" t="str">
            <v>ACEITE TRANSMISION M-LUBE HD 80</v>
          </cell>
          <cell r="F74">
            <v>883.03</v>
          </cell>
          <cell r="G74">
            <v>0</v>
          </cell>
          <cell r="H74">
            <v>1401.7</v>
          </cell>
          <cell r="I74">
            <v>6.7389423076923078</v>
          </cell>
          <cell r="J74" t="str">
            <v>CORSA EVOLUTION</v>
          </cell>
        </row>
        <row r="75">
          <cell r="D75" t="str">
            <v>02e01200</v>
          </cell>
          <cell r="E75" t="str">
            <v>DOT 3 200ML</v>
          </cell>
          <cell r="F75">
            <v>2.4</v>
          </cell>
          <cell r="G75">
            <v>0</v>
          </cell>
          <cell r="H75">
            <v>2.4</v>
          </cell>
          <cell r="I75">
            <v>2.4</v>
          </cell>
          <cell r="J75" t="str">
            <v>CORSA EVOLUTION</v>
          </cell>
        </row>
        <row r="76">
          <cell r="D76">
            <v>90535131</v>
          </cell>
          <cell r="E76" t="str">
            <v>FILTRO DEL ALOJAMIENTO DE PASO</v>
          </cell>
          <cell r="F76">
            <v>18.920000000000002</v>
          </cell>
          <cell r="G76">
            <v>0</v>
          </cell>
          <cell r="H76">
            <v>27.26</v>
          </cell>
          <cell r="I76">
            <v>27.26</v>
          </cell>
          <cell r="J76" t="str">
            <v>CORSA EVOLUTION</v>
          </cell>
        </row>
        <row r="77">
          <cell r="D77">
            <v>2601234</v>
          </cell>
          <cell r="E77" t="str">
            <v>ACEITE CAJA AUTOMATICA M-MUL PU</v>
          </cell>
          <cell r="F77">
            <v>1219.8</v>
          </cell>
          <cell r="G77">
            <v>0</v>
          </cell>
          <cell r="H77">
            <v>1936.28</v>
          </cell>
          <cell r="I77">
            <v>9.3090384615384618</v>
          </cell>
          <cell r="J77" t="str">
            <v>CORSA EVOLUTION</v>
          </cell>
        </row>
        <row r="78">
          <cell r="D78">
            <v>88900181</v>
          </cell>
          <cell r="E78" t="str">
            <v>LIMPIADOR PARTES DE FRENOROJO</v>
          </cell>
          <cell r="F78">
            <v>6.18</v>
          </cell>
          <cell r="G78">
            <v>0</v>
          </cell>
          <cell r="H78">
            <v>6.18</v>
          </cell>
          <cell r="I78">
            <v>6.18</v>
          </cell>
          <cell r="J78" t="str">
            <v>CORSA EVOLUTION</v>
          </cell>
        </row>
        <row r="79">
          <cell r="D79">
            <v>96879797</v>
          </cell>
          <cell r="E79" t="str">
            <v>FILTRO ACEITE</v>
          </cell>
          <cell r="F79">
            <v>3.23</v>
          </cell>
          <cell r="G79">
            <v>0</v>
          </cell>
          <cell r="H79">
            <v>4.6500000000000004</v>
          </cell>
          <cell r="I79">
            <v>4.6500000000000004</v>
          </cell>
          <cell r="J79" t="str">
            <v>OPTRA 1.8</v>
          </cell>
        </row>
        <row r="80">
          <cell r="D80">
            <v>2601223</v>
          </cell>
          <cell r="E80" t="str">
            <v>ACEITE MOTOR DRIVE CLEAN 10W30</v>
          </cell>
          <cell r="F80">
            <v>876.28</v>
          </cell>
          <cell r="G80">
            <v>0</v>
          </cell>
          <cell r="H80">
            <v>1390.99</v>
          </cell>
          <cell r="I80">
            <v>6.6874519230769227</v>
          </cell>
          <cell r="J80" t="str">
            <v>OPTRA 1.8</v>
          </cell>
        </row>
        <row r="81">
          <cell r="D81">
            <v>95628748</v>
          </cell>
          <cell r="E81" t="str">
            <v>FILTRO DE COMBUSTIBLE</v>
          </cell>
          <cell r="F81">
            <v>3.8</v>
          </cell>
          <cell r="G81">
            <v>0</v>
          </cell>
          <cell r="H81">
            <v>5.48</v>
          </cell>
          <cell r="I81">
            <v>5.48</v>
          </cell>
          <cell r="J81" t="str">
            <v>OPTRA 1.8</v>
          </cell>
        </row>
        <row r="82">
          <cell r="D82">
            <v>95627135</v>
          </cell>
          <cell r="E82" t="str">
            <v>ELEMENTO FILTRO AIRE</v>
          </cell>
          <cell r="F82">
            <v>4.91</v>
          </cell>
          <cell r="G82">
            <v>0</v>
          </cell>
          <cell r="H82">
            <v>7.08</v>
          </cell>
          <cell r="I82">
            <v>7.08</v>
          </cell>
          <cell r="J82" t="str">
            <v>OPTRA 1.8</v>
          </cell>
        </row>
        <row r="83">
          <cell r="D83">
            <v>93745368</v>
          </cell>
          <cell r="E83" t="str">
            <v>KIT CORREA TENSOR POLEA LHRH FA</v>
          </cell>
          <cell r="F83">
            <v>153.11000000000001</v>
          </cell>
          <cell r="G83">
            <v>0</v>
          </cell>
          <cell r="H83">
            <v>206.06</v>
          </cell>
          <cell r="I83">
            <v>206.06</v>
          </cell>
          <cell r="J83" t="str">
            <v>OPTRA 1.8</v>
          </cell>
        </row>
        <row r="84">
          <cell r="D84">
            <v>96414627</v>
          </cell>
          <cell r="E84" t="str">
            <v>CARCASA TERMOSTATO</v>
          </cell>
          <cell r="F84">
            <v>54.91</v>
          </cell>
          <cell r="G84">
            <v>0</v>
          </cell>
          <cell r="H84">
            <v>79.13</v>
          </cell>
          <cell r="I84">
            <v>79.13</v>
          </cell>
          <cell r="J84" t="str">
            <v>OPTRA 1.8</v>
          </cell>
        </row>
        <row r="85">
          <cell r="D85">
            <v>25183021</v>
          </cell>
          <cell r="E85" t="str">
            <v>CORREA MULTISERVICIO ALTERNADOR</v>
          </cell>
          <cell r="F85">
            <v>17.54</v>
          </cell>
          <cell r="G85">
            <v>0</v>
          </cell>
          <cell r="H85">
            <v>25.28</v>
          </cell>
          <cell r="I85">
            <v>25.28</v>
          </cell>
          <cell r="J85" t="str">
            <v>OPTRA 1.8</v>
          </cell>
        </row>
        <row r="86">
          <cell r="D86">
            <v>96307729</v>
          </cell>
          <cell r="E86" t="str">
            <v>BUJIAS MOTOR</v>
          </cell>
          <cell r="F86">
            <v>7.8</v>
          </cell>
          <cell r="G86">
            <v>0</v>
          </cell>
          <cell r="H86">
            <v>11.24</v>
          </cell>
          <cell r="I86">
            <v>11.24</v>
          </cell>
          <cell r="J86" t="str">
            <v>OPTRA 1.8</v>
          </cell>
        </row>
        <row r="87">
          <cell r="D87">
            <v>2601230</v>
          </cell>
          <cell r="E87" t="str">
            <v>ACEITE TRANSMISION M-LUBE HD 80</v>
          </cell>
          <cell r="F87">
            <v>883.03</v>
          </cell>
          <cell r="G87">
            <v>0</v>
          </cell>
          <cell r="H87">
            <v>1401.7</v>
          </cell>
          <cell r="I87">
            <v>6.7389423076923078</v>
          </cell>
          <cell r="J87" t="str">
            <v>OPTRA 1.8</v>
          </cell>
        </row>
        <row r="88">
          <cell r="D88" t="str">
            <v>02e01200</v>
          </cell>
          <cell r="E88" t="str">
            <v>DOT 3 200ML</v>
          </cell>
          <cell r="F88">
            <v>2.4</v>
          </cell>
          <cell r="G88">
            <v>0</v>
          </cell>
          <cell r="H88">
            <v>2.4</v>
          </cell>
          <cell r="I88">
            <v>2.4</v>
          </cell>
          <cell r="J88" t="str">
            <v>OPTRA 1.8</v>
          </cell>
        </row>
        <row r="89">
          <cell r="D89">
            <v>95629072</v>
          </cell>
          <cell r="E89" t="str">
            <v>FILTRO AIRE EVAPORADOR A/A</v>
          </cell>
          <cell r="F89">
            <v>15.22</v>
          </cell>
          <cell r="G89">
            <v>0</v>
          </cell>
          <cell r="H89">
            <v>21.93</v>
          </cell>
          <cell r="I89">
            <v>21.93</v>
          </cell>
          <cell r="J89" t="str">
            <v>OPTRA 1.8</v>
          </cell>
        </row>
        <row r="90">
          <cell r="D90">
            <v>2601234</v>
          </cell>
          <cell r="E90" t="str">
            <v>ACEITE CAJA AUTOMATICA M-MUL PU</v>
          </cell>
          <cell r="F90">
            <v>1219.8</v>
          </cell>
          <cell r="G90">
            <v>0</v>
          </cell>
          <cell r="H90">
            <v>1936.28</v>
          </cell>
          <cell r="I90">
            <v>9.3090384615384618</v>
          </cell>
          <cell r="J90" t="str">
            <v>OPTRA 1.8</v>
          </cell>
        </row>
        <row r="91">
          <cell r="D91">
            <v>88900181</v>
          </cell>
          <cell r="E91" t="str">
            <v>LIMPIADOR PARTES DE FRENOROJO</v>
          </cell>
          <cell r="F91">
            <v>6.18</v>
          </cell>
          <cell r="G91">
            <v>0</v>
          </cell>
          <cell r="H91">
            <v>6.18</v>
          </cell>
          <cell r="I91">
            <v>6.18</v>
          </cell>
          <cell r="J91" t="str">
            <v>OPTRA 1.8</v>
          </cell>
        </row>
        <row r="92">
          <cell r="D92">
            <v>96879797</v>
          </cell>
          <cell r="E92" t="str">
            <v>FILTRO ACEITE</v>
          </cell>
          <cell r="F92">
            <v>3.23</v>
          </cell>
          <cell r="G92">
            <v>0</v>
          </cell>
          <cell r="H92">
            <v>4.6500000000000004</v>
          </cell>
          <cell r="I92">
            <v>4.6500000000000004</v>
          </cell>
          <cell r="J92" t="str">
            <v>OPTRA 1.8 AT</v>
          </cell>
        </row>
        <row r="93">
          <cell r="D93">
            <v>2601223</v>
          </cell>
          <cell r="E93" t="str">
            <v>ACEITE MOTOR DRIVE CLEAN 10W30</v>
          </cell>
          <cell r="F93">
            <v>876.28</v>
          </cell>
          <cell r="G93">
            <v>0</v>
          </cell>
          <cell r="H93">
            <v>1390.99</v>
          </cell>
          <cell r="I93">
            <v>6.6874519230769227</v>
          </cell>
          <cell r="J93" t="str">
            <v>OPTRA 1.8 AT</v>
          </cell>
        </row>
        <row r="94">
          <cell r="D94">
            <v>95628748</v>
          </cell>
          <cell r="E94" t="str">
            <v>FILTRO DE COMBUSTIBLE</v>
          </cell>
          <cell r="F94">
            <v>3.8</v>
          </cell>
          <cell r="G94">
            <v>0</v>
          </cell>
          <cell r="H94">
            <v>5.48</v>
          </cell>
          <cell r="I94">
            <v>5.48</v>
          </cell>
          <cell r="J94" t="str">
            <v>OPTRA 1.8 AT</v>
          </cell>
        </row>
        <row r="95">
          <cell r="D95">
            <v>95627135</v>
          </cell>
          <cell r="E95" t="str">
            <v>ELEMENTO FILTRO AIRE</v>
          </cell>
          <cell r="F95">
            <v>4.91</v>
          </cell>
          <cell r="G95">
            <v>0</v>
          </cell>
          <cell r="H95">
            <v>7.08</v>
          </cell>
          <cell r="I95">
            <v>7.08</v>
          </cell>
          <cell r="J95" t="str">
            <v>OPTRA 1.8 AT</v>
          </cell>
        </row>
        <row r="96">
          <cell r="D96">
            <v>93745368</v>
          </cell>
          <cell r="E96" t="str">
            <v>KIT CORREA TENSOR POLEA LHRH FA</v>
          </cell>
          <cell r="F96">
            <v>153.11000000000001</v>
          </cell>
          <cell r="G96">
            <v>0</v>
          </cell>
          <cell r="H96">
            <v>206.06</v>
          </cell>
          <cell r="I96">
            <v>206.06</v>
          </cell>
          <cell r="J96" t="str">
            <v>OPTRA 1.8 AT</v>
          </cell>
        </row>
        <row r="97">
          <cell r="D97">
            <v>96414627</v>
          </cell>
          <cell r="E97" t="str">
            <v>CARCASA TERMOSTATO</v>
          </cell>
          <cell r="F97">
            <v>54.91</v>
          </cell>
          <cell r="G97">
            <v>0</v>
          </cell>
          <cell r="H97">
            <v>79.13</v>
          </cell>
          <cell r="I97">
            <v>79.13</v>
          </cell>
          <cell r="J97" t="str">
            <v>OPTRA 1.8 AT</v>
          </cell>
        </row>
        <row r="98">
          <cell r="D98">
            <v>25183021</v>
          </cell>
          <cell r="E98" t="str">
            <v>CORREA MULTISERVICIO ALTERNADOR</v>
          </cell>
          <cell r="F98">
            <v>17.54</v>
          </cell>
          <cell r="G98">
            <v>0</v>
          </cell>
          <cell r="H98">
            <v>25.28</v>
          </cell>
          <cell r="I98">
            <v>25.28</v>
          </cell>
          <cell r="J98" t="str">
            <v>OPTRA 1.8 AT</v>
          </cell>
        </row>
        <row r="99">
          <cell r="D99">
            <v>96307729</v>
          </cell>
          <cell r="E99" t="str">
            <v>BUJIAS MOTOR</v>
          </cell>
          <cell r="F99">
            <v>7.8</v>
          </cell>
          <cell r="G99">
            <v>0</v>
          </cell>
          <cell r="H99">
            <v>11.24</v>
          </cell>
          <cell r="I99">
            <v>11.24</v>
          </cell>
          <cell r="J99" t="str">
            <v>OPTRA 1.8 AT</v>
          </cell>
        </row>
        <row r="100">
          <cell r="D100">
            <v>2601234</v>
          </cell>
          <cell r="E100" t="str">
            <v>ACEITE CAJA AUTOMATICA M-MUL PU</v>
          </cell>
          <cell r="F100">
            <v>1219.8</v>
          </cell>
          <cell r="G100">
            <v>0</v>
          </cell>
          <cell r="H100">
            <v>1936.28</v>
          </cell>
          <cell r="I100">
            <v>9.3090384615384618</v>
          </cell>
          <cell r="J100" t="str">
            <v>OPTRA 1.8 AT</v>
          </cell>
        </row>
        <row r="101">
          <cell r="D101" t="str">
            <v>02e01200</v>
          </cell>
          <cell r="E101" t="str">
            <v>DOT 3 200ML</v>
          </cell>
          <cell r="F101">
            <v>2.4</v>
          </cell>
          <cell r="G101">
            <v>0</v>
          </cell>
          <cell r="H101">
            <v>2.4</v>
          </cell>
          <cell r="I101">
            <v>2.4</v>
          </cell>
          <cell r="J101" t="str">
            <v>OPTRA 1.8 AT</v>
          </cell>
        </row>
        <row r="102">
          <cell r="D102">
            <v>95629072</v>
          </cell>
          <cell r="E102" t="str">
            <v>FILTRO AIRE EVAPORADOR A/A</v>
          </cell>
          <cell r="F102">
            <v>15.22</v>
          </cell>
          <cell r="G102">
            <v>0</v>
          </cell>
          <cell r="H102">
            <v>21.93</v>
          </cell>
          <cell r="I102">
            <v>21.93</v>
          </cell>
          <cell r="J102" t="str">
            <v>OPTRA 1.8 AT</v>
          </cell>
        </row>
        <row r="103">
          <cell r="D103">
            <v>2601234</v>
          </cell>
          <cell r="E103" t="str">
            <v>ACEITE CAJA AUTOMATICA M-MUL PU</v>
          </cell>
          <cell r="F103">
            <v>1219.8</v>
          </cell>
          <cell r="G103">
            <v>0</v>
          </cell>
          <cell r="H103">
            <v>1936.28</v>
          </cell>
          <cell r="I103">
            <v>9.3090384615384618</v>
          </cell>
          <cell r="J103" t="str">
            <v>OPTRA 1.8 AT</v>
          </cell>
        </row>
        <row r="104">
          <cell r="D104">
            <v>88900181</v>
          </cell>
          <cell r="E104" t="str">
            <v>LIMPIADOR PARTES DE FRENOROJO</v>
          </cell>
          <cell r="F104">
            <v>6.18</v>
          </cell>
          <cell r="G104">
            <v>0</v>
          </cell>
          <cell r="H104">
            <v>6.18</v>
          </cell>
          <cell r="I104">
            <v>6.18</v>
          </cell>
          <cell r="J104" t="str">
            <v>OPTRA 1.8 AT</v>
          </cell>
        </row>
        <row r="105">
          <cell r="D105">
            <v>96879797</v>
          </cell>
          <cell r="E105" t="str">
            <v>FILTRO ACEITE</v>
          </cell>
          <cell r="F105">
            <v>3.23</v>
          </cell>
          <cell r="G105">
            <v>0</v>
          </cell>
          <cell r="H105">
            <v>4.6500000000000004</v>
          </cell>
          <cell r="I105">
            <v>4.6500000000000004</v>
          </cell>
          <cell r="J105" t="str">
            <v>VIVANT 2.0</v>
          </cell>
        </row>
        <row r="106">
          <cell r="D106">
            <v>2601223</v>
          </cell>
          <cell r="E106" t="str">
            <v>ACEITE MOTOR DRIVE CLEAN 10W30</v>
          </cell>
          <cell r="F106">
            <v>876.28</v>
          </cell>
          <cell r="G106">
            <v>0</v>
          </cell>
          <cell r="H106">
            <v>1390.99</v>
          </cell>
          <cell r="I106">
            <v>6.6874519230769227</v>
          </cell>
          <cell r="J106" t="str">
            <v>VIVANT 2.0</v>
          </cell>
        </row>
        <row r="107">
          <cell r="D107">
            <v>95628748</v>
          </cell>
          <cell r="E107" t="str">
            <v>FILTRO DE COMBUSTIBLE</v>
          </cell>
          <cell r="F107">
            <v>3.8</v>
          </cell>
          <cell r="G107">
            <v>0</v>
          </cell>
          <cell r="H107">
            <v>5.48</v>
          </cell>
          <cell r="I107">
            <v>5.48</v>
          </cell>
          <cell r="J107" t="str">
            <v>VIVANT 2.0</v>
          </cell>
        </row>
        <row r="108">
          <cell r="D108">
            <v>96263897</v>
          </cell>
          <cell r="E108" t="str">
            <v>FILTRO DE AIRE</v>
          </cell>
          <cell r="F108">
            <v>8.2100000000000009</v>
          </cell>
          <cell r="G108">
            <v>0</v>
          </cell>
          <cell r="H108">
            <v>11.83</v>
          </cell>
          <cell r="I108">
            <v>11.83</v>
          </cell>
          <cell r="J108" t="str">
            <v>VIVANT 2.0</v>
          </cell>
        </row>
        <row r="109">
          <cell r="D109">
            <v>92066312</v>
          </cell>
          <cell r="E109" t="str">
            <v>CORREA REPARTICION MOTOR</v>
          </cell>
          <cell r="F109">
            <v>87.09</v>
          </cell>
          <cell r="G109">
            <v>0</v>
          </cell>
          <cell r="H109">
            <v>125.51</v>
          </cell>
          <cell r="I109">
            <v>125.51</v>
          </cell>
          <cell r="J109" t="str">
            <v>VIVANT 2.0</v>
          </cell>
        </row>
        <row r="110">
          <cell r="D110">
            <v>9158004</v>
          </cell>
          <cell r="E110" t="str">
            <v>TENSOR CORREA REPARTICION</v>
          </cell>
          <cell r="F110">
            <v>115.06</v>
          </cell>
          <cell r="G110">
            <v>0</v>
          </cell>
          <cell r="H110">
            <v>165.82</v>
          </cell>
          <cell r="I110">
            <v>165.82</v>
          </cell>
          <cell r="J110" t="str">
            <v>VIVANT 2.0</v>
          </cell>
        </row>
        <row r="111">
          <cell r="D111">
            <v>96460002</v>
          </cell>
          <cell r="E111" t="str">
            <v>CARCAZA TERMOSTATO</v>
          </cell>
          <cell r="F111">
            <v>12.4</v>
          </cell>
          <cell r="G111">
            <v>0</v>
          </cell>
          <cell r="H111">
            <v>17.87</v>
          </cell>
          <cell r="I111">
            <v>17.87</v>
          </cell>
          <cell r="J111" t="str">
            <v>VIVANT 2.0</v>
          </cell>
        </row>
        <row r="112">
          <cell r="D112">
            <v>25183022</v>
          </cell>
          <cell r="E112" t="str">
            <v>CORREA MULTISERVICIO ALTERNADOR</v>
          </cell>
          <cell r="F112">
            <v>25.12</v>
          </cell>
          <cell r="G112">
            <v>0</v>
          </cell>
          <cell r="H112">
            <v>36.200000000000003</v>
          </cell>
          <cell r="I112">
            <v>36.200000000000003</v>
          </cell>
          <cell r="J112" t="str">
            <v>VIVANT 2.0</v>
          </cell>
        </row>
        <row r="113">
          <cell r="D113">
            <v>89063261</v>
          </cell>
          <cell r="E113" t="str">
            <v>BUJIA R42XLS</v>
          </cell>
          <cell r="F113">
            <v>1.77</v>
          </cell>
          <cell r="G113">
            <v>0</v>
          </cell>
          <cell r="H113">
            <v>2.58</v>
          </cell>
          <cell r="I113">
            <v>2.58</v>
          </cell>
          <cell r="J113" t="str">
            <v>VIVANT 2.0</v>
          </cell>
        </row>
        <row r="114">
          <cell r="D114">
            <v>2601230</v>
          </cell>
          <cell r="E114" t="str">
            <v>ACEITE TRANSMISION M-LUBE HD 80</v>
          </cell>
          <cell r="F114">
            <v>883.03</v>
          </cell>
          <cell r="G114">
            <v>0</v>
          </cell>
          <cell r="H114">
            <v>1401.7</v>
          </cell>
          <cell r="I114">
            <v>6.7389423076923078</v>
          </cell>
          <cell r="J114" t="str">
            <v>VIVANT 2.0</v>
          </cell>
        </row>
        <row r="115">
          <cell r="D115" t="str">
            <v>02e01200</v>
          </cell>
          <cell r="E115" t="str">
            <v>DOT 3 200ML</v>
          </cell>
          <cell r="F115">
            <v>2.4</v>
          </cell>
          <cell r="G115">
            <v>0</v>
          </cell>
          <cell r="H115">
            <v>2.4</v>
          </cell>
          <cell r="I115">
            <v>2.4</v>
          </cell>
          <cell r="J115" t="str">
            <v>VIVANT 2.0</v>
          </cell>
        </row>
        <row r="116">
          <cell r="D116">
            <v>93740495</v>
          </cell>
          <cell r="E116" t="str">
            <v>FILTRO AIRE</v>
          </cell>
          <cell r="F116">
            <v>39.4</v>
          </cell>
          <cell r="G116">
            <v>0</v>
          </cell>
          <cell r="H116">
            <v>56.79</v>
          </cell>
          <cell r="I116">
            <v>56.79</v>
          </cell>
          <cell r="J116" t="str">
            <v>VIVANT 2.0</v>
          </cell>
        </row>
        <row r="117">
          <cell r="D117">
            <v>2601234</v>
          </cell>
          <cell r="E117" t="str">
            <v>ACEITE CAJA AUTOMATICA M-MUL PU</v>
          </cell>
          <cell r="F117">
            <v>1219.8</v>
          </cell>
          <cell r="G117">
            <v>0</v>
          </cell>
          <cell r="H117">
            <v>1936.28</v>
          </cell>
          <cell r="I117">
            <v>9.3090384615384618</v>
          </cell>
          <cell r="J117" t="str">
            <v>VIVANT 2.0</v>
          </cell>
        </row>
        <row r="118">
          <cell r="D118">
            <v>88900181</v>
          </cell>
          <cell r="E118" t="str">
            <v>LIMPIADOR PARTES DE FRENOROJO</v>
          </cell>
          <cell r="F118">
            <v>6.18</v>
          </cell>
          <cell r="G118">
            <v>0</v>
          </cell>
          <cell r="H118">
            <v>6.18</v>
          </cell>
          <cell r="I118">
            <v>6.18</v>
          </cell>
          <cell r="J118" t="str">
            <v>VIVANT 2.0</v>
          </cell>
        </row>
        <row r="119">
          <cell r="D119">
            <v>95608735</v>
          </cell>
          <cell r="E119" t="str">
            <v>FILTRO  ACEITEMOTOR</v>
          </cell>
          <cell r="F119">
            <v>3.05</v>
          </cell>
          <cell r="G119">
            <v>0</v>
          </cell>
          <cell r="H119">
            <v>4.3899999999999997</v>
          </cell>
          <cell r="I119">
            <v>4.3899999999999997</v>
          </cell>
          <cell r="J119" t="str">
            <v>VITARA BASICO</v>
          </cell>
        </row>
        <row r="120">
          <cell r="D120">
            <v>2601236</v>
          </cell>
          <cell r="E120" t="str">
            <v>ACEITE MOTOR M-SUP HP 20W50 DRU</v>
          </cell>
          <cell r="F120">
            <v>841.24</v>
          </cell>
          <cell r="G120">
            <v>0</v>
          </cell>
          <cell r="H120">
            <v>1335.37</v>
          </cell>
          <cell r="I120">
            <v>6.4200480769230763</v>
          </cell>
          <cell r="J120" t="str">
            <v>VITARA BASICO</v>
          </cell>
        </row>
        <row r="121">
          <cell r="D121" t="str">
            <v>15410-61A00-000</v>
          </cell>
          <cell r="E121" t="str">
            <v>FILTRO COMBUSTIBLE</v>
          </cell>
          <cell r="F121">
            <v>19.05</v>
          </cell>
          <cell r="G121">
            <v>0</v>
          </cell>
          <cell r="H121">
            <v>27.45</v>
          </cell>
          <cell r="I121">
            <v>27.45</v>
          </cell>
          <cell r="J121" t="str">
            <v>VITARA BASICO</v>
          </cell>
        </row>
        <row r="122">
          <cell r="D122">
            <v>95622337</v>
          </cell>
          <cell r="E122" t="str">
            <v>FILTRO AIRE HCA-1500</v>
          </cell>
          <cell r="F122">
            <v>5.9</v>
          </cell>
          <cell r="G122">
            <v>0</v>
          </cell>
          <cell r="H122">
            <v>8.5</v>
          </cell>
          <cell r="I122">
            <v>8.5</v>
          </cell>
          <cell r="J122" t="str">
            <v>VITARA BASICO</v>
          </cell>
        </row>
        <row r="123">
          <cell r="D123" t="str">
            <v>11407-71C00-000</v>
          </cell>
          <cell r="E123" t="str">
            <v>CORREA DE DISTRIBUCION</v>
          </cell>
          <cell r="F123">
            <v>27.68</v>
          </cell>
          <cell r="G123">
            <v>0</v>
          </cell>
          <cell r="H123">
            <v>39.89</v>
          </cell>
          <cell r="I123">
            <v>39.89</v>
          </cell>
          <cell r="J123" t="str">
            <v>VITARA BASICO</v>
          </cell>
        </row>
        <row r="124">
          <cell r="D124" t="str">
            <v>12810-71C02-000</v>
          </cell>
          <cell r="E124" t="str">
            <v>RODILLO  TENSOR CORREA REPARTIC</v>
          </cell>
          <cell r="F124">
            <v>31.59</v>
          </cell>
          <cell r="G124">
            <v>0</v>
          </cell>
          <cell r="H124">
            <v>45.52</v>
          </cell>
          <cell r="I124">
            <v>45.52</v>
          </cell>
          <cell r="J124" t="str">
            <v>VITARA BASICO</v>
          </cell>
        </row>
        <row r="125">
          <cell r="D125" t="str">
            <v>17600-60814-000</v>
          </cell>
          <cell r="E125" t="str">
            <v>TERMOSTATO BOMBA AGUA MOTOR</v>
          </cell>
          <cell r="F125">
            <v>14.83</v>
          </cell>
          <cell r="G125">
            <v>0</v>
          </cell>
          <cell r="H125">
            <v>21.37</v>
          </cell>
          <cell r="I125">
            <v>21.37</v>
          </cell>
          <cell r="J125" t="str">
            <v>VITARA BASICO</v>
          </cell>
        </row>
        <row r="126">
          <cell r="D126" t="str">
            <v>17521-86500-000</v>
          </cell>
          <cell r="E126" t="str">
            <v>CORREA BOMBA AGUA MOTOR</v>
          </cell>
          <cell r="F126">
            <v>10.94</v>
          </cell>
          <cell r="G126">
            <v>0</v>
          </cell>
          <cell r="H126">
            <v>15.77</v>
          </cell>
          <cell r="I126">
            <v>15.77</v>
          </cell>
          <cell r="J126" t="str">
            <v>VITARA BASICO</v>
          </cell>
        </row>
        <row r="127">
          <cell r="D127" t="str">
            <v>49181-56B10-000</v>
          </cell>
          <cell r="E127" t="str">
            <v>CORREA BOMBA DIRECCION HIDRAULI</v>
          </cell>
          <cell r="F127">
            <v>16.05</v>
          </cell>
          <cell r="G127">
            <v>0</v>
          </cell>
          <cell r="H127">
            <v>23.13</v>
          </cell>
          <cell r="I127">
            <v>23.13</v>
          </cell>
          <cell r="J127" t="str">
            <v>VITARA BASICO</v>
          </cell>
        </row>
        <row r="128">
          <cell r="D128">
            <v>89063273</v>
          </cell>
          <cell r="E128" t="str">
            <v>BUJIA FR3LS</v>
          </cell>
          <cell r="F128">
            <v>1.9</v>
          </cell>
          <cell r="G128">
            <v>0</v>
          </cell>
          <cell r="H128">
            <v>2.74</v>
          </cell>
          <cell r="I128">
            <v>2.74</v>
          </cell>
          <cell r="J128" t="str">
            <v>VITARA BASICO</v>
          </cell>
        </row>
        <row r="129">
          <cell r="D129">
            <v>2601230</v>
          </cell>
          <cell r="E129" t="str">
            <v>ACEITE TRANSMISION M-LUBE HD 80</v>
          </cell>
          <cell r="F129">
            <v>883.03</v>
          </cell>
          <cell r="G129">
            <v>0</v>
          </cell>
          <cell r="H129">
            <v>1401.7</v>
          </cell>
          <cell r="I129">
            <v>6.7389423076923078</v>
          </cell>
          <cell r="J129" t="str">
            <v>VITARA BASICO</v>
          </cell>
        </row>
        <row r="130">
          <cell r="D130">
            <v>2601230</v>
          </cell>
          <cell r="E130" t="str">
            <v>ACEITE TRANSMISION M-LUBE HD 80</v>
          </cell>
          <cell r="F130">
            <v>883.03</v>
          </cell>
          <cell r="G130">
            <v>0</v>
          </cell>
          <cell r="H130">
            <v>1401.7</v>
          </cell>
          <cell r="I130">
            <v>6.7389423076923078</v>
          </cell>
          <cell r="J130" t="str">
            <v>VITARA BASICO</v>
          </cell>
        </row>
        <row r="131">
          <cell r="D131">
            <v>2601230</v>
          </cell>
          <cell r="E131" t="str">
            <v>ACEITE TRANSMISION M-LUBE HD 80</v>
          </cell>
          <cell r="F131">
            <v>883.03</v>
          </cell>
          <cell r="G131">
            <v>0</v>
          </cell>
          <cell r="H131">
            <v>1401.7</v>
          </cell>
          <cell r="I131">
            <v>6.7389423076923078</v>
          </cell>
          <cell r="J131" t="str">
            <v>VITARA BASICO</v>
          </cell>
        </row>
        <row r="132">
          <cell r="D132">
            <v>2601230</v>
          </cell>
          <cell r="E132" t="str">
            <v>ACEITE TRANSMISION M-LUBE HD 80</v>
          </cell>
          <cell r="F132">
            <v>883.03</v>
          </cell>
          <cell r="G132">
            <v>0</v>
          </cell>
          <cell r="H132">
            <v>1401.7</v>
          </cell>
          <cell r="I132">
            <v>6.7389423076923078</v>
          </cell>
          <cell r="J132" t="str">
            <v>VITARA BASICO</v>
          </cell>
        </row>
        <row r="133">
          <cell r="D133" t="str">
            <v>02e01200</v>
          </cell>
          <cell r="E133" t="str">
            <v>DOT 3 200ML</v>
          </cell>
          <cell r="F133">
            <v>2.4</v>
          </cell>
          <cell r="G133">
            <v>0</v>
          </cell>
          <cell r="H133">
            <v>2.4</v>
          </cell>
          <cell r="I133">
            <v>2.4</v>
          </cell>
          <cell r="J133" t="str">
            <v>VITARA BASICO</v>
          </cell>
        </row>
        <row r="134">
          <cell r="D134">
            <v>2601234</v>
          </cell>
          <cell r="E134" t="str">
            <v>ACEITE CAJA AUTOMATICA M-MUL PU</v>
          </cell>
          <cell r="F134">
            <v>1219.8</v>
          </cell>
          <cell r="G134">
            <v>0</v>
          </cell>
          <cell r="H134">
            <v>1936.28</v>
          </cell>
          <cell r="I134">
            <v>9.3090384615384618</v>
          </cell>
          <cell r="J134" t="str">
            <v>VITARA BASICO</v>
          </cell>
        </row>
        <row r="135">
          <cell r="D135">
            <v>88900181</v>
          </cell>
          <cell r="E135" t="str">
            <v>LIMPIADOR PARTES DE FRENOROJO</v>
          </cell>
          <cell r="F135">
            <v>6.18</v>
          </cell>
          <cell r="G135">
            <v>0</v>
          </cell>
          <cell r="H135">
            <v>6.18</v>
          </cell>
          <cell r="I135">
            <v>6.18</v>
          </cell>
          <cell r="J135" t="str">
            <v>VITARA BASICO</v>
          </cell>
        </row>
        <row r="136">
          <cell r="D136">
            <v>95620989</v>
          </cell>
          <cell r="E136" t="str">
            <v>FILTRO ACEITE MOTOR</v>
          </cell>
          <cell r="F136">
            <v>3.05</v>
          </cell>
          <cell r="G136">
            <v>0</v>
          </cell>
          <cell r="H136">
            <v>4.4000000000000004</v>
          </cell>
          <cell r="I136">
            <v>4.4000000000000004</v>
          </cell>
          <cell r="J136" t="str">
            <v>G . VITARA 3P</v>
          </cell>
        </row>
        <row r="137">
          <cell r="D137">
            <v>2601223</v>
          </cell>
          <cell r="E137" t="str">
            <v>ACEITE MOTOR DRIVE CLEAN 10W30</v>
          </cell>
          <cell r="F137">
            <v>876.28</v>
          </cell>
          <cell r="G137">
            <v>0</v>
          </cell>
          <cell r="H137">
            <v>1390.99</v>
          </cell>
          <cell r="I137">
            <v>6.6874519230769227</v>
          </cell>
          <cell r="J137" t="str">
            <v>G . VITARA 3P</v>
          </cell>
        </row>
        <row r="138">
          <cell r="D138" t="str">
            <v>541065D0</v>
          </cell>
          <cell r="E138" t="str">
            <v>FILTRO COMBUSTIBLE</v>
          </cell>
          <cell r="F138">
            <v>5.64</v>
          </cell>
          <cell r="G138">
            <v>0</v>
          </cell>
          <cell r="H138">
            <v>8.1300000000000008</v>
          </cell>
          <cell r="I138">
            <v>8.1300000000000008</v>
          </cell>
          <cell r="J138" t="str">
            <v>G . VITARA 3P</v>
          </cell>
        </row>
        <row r="139">
          <cell r="D139">
            <v>95622340</v>
          </cell>
          <cell r="E139" t="str">
            <v>FILTRO AIRE HCA-1503</v>
          </cell>
          <cell r="F139">
            <v>7.7</v>
          </cell>
          <cell r="G139">
            <v>0</v>
          </cell>
          <cell r="H139">
            <v>11.1</v>
          </cell>
          <cell r="I139">
            <v>11.1</v>
          </cell>
          <cell r="J139" t="str">
            <v>G . VITARA 3P</v>
          </cell>
        </row>
        <row r="140">
          <cell r="D140" t="str">
            <v>11407-71C00-000</v>
          </cell>
          <cell r="E140" t="str">
            <v>CORREA DE DISTRIBUCION</v>
          </cell>
          <cell r="F140">
            <v>27.68</v>
          </cell>
          <cell r="G140">
            <v>0</v>
          </cell>
          <cell r="H140">
            <v>39.89</v>
          </cell>
          <cell r="I140">
            <v>39.89</v>
          </cell>
          <cell r="J140" t="str">
            <v>G . VITARA 3P</v>
          </cell>
        </row>
        <row r="141">
          <cell r="D141" t="str">
            <v>12810-71C02-000</v>
          </cell>
          <cell r="E141" t="str">
            <v>RODILLO  TENSOR CORREA REPARTIC</v>
          </cell>
          <cell r="F141">
            <v>31.59</v>
          </cell>
          <cell r="G141">
            <v>0</v>
          </cell>
          <cell r="H141">
            <v>45.52</v>
          </cell>
          <cell r="I141">
            <v>45.52</v>
          </cell>
          <cell r="J141" t="str">
            <v>G . VITARA 3P</v>
          </cell>
        </row>
        <row r="142">
          <cell r="D142" t="str">
            <v>17670-66D01-000</v>
          </cell>
          <cell r="E142" t="str">
            <v>TERMOSTATO SQ416</v>
          </cell>
          <cell r="F142">
            <v>15.45</v>
          </cell>
          <cell r="G142">
            <v>0</v>
          </cell>
          <cell r="H142">
            <v>22.26</v>
          </cell>
          <cell r="I142">
            <v>22.26</v>
          </cell>
          <cell r="J142" t="str">
            <v>G . VITARA 3P</v>
          </cell>
        </row>
        <row r="143">
          <cell r="D143" t="str">
            <v>17521-86500-000</v>
          </cell>
          <cell r="E143" t="str">
            <v>CORREA BOMBA AGUA MOTOR</v>
          </cell>
          <cell r="F143">
            <v>10.94</v>
          </cell>
          <cell r="G143">
            <v>0</v>
          </cell>
          <cell r="H143">
            <v>15.77</v>
          </cell>
          <cell r="I143">
            <v>15.77</v>
          </cell>
          <cell r="J143" t="str">
            <v>G . VITARA 3P</v>
          </cell>
        </row>
        <row r="144">
          <cell r="D144">
            <v>89063273</v>
          </cell>
          <cell r="E144" t="str">
            <v>BUJIA FR3LS</v>
          </cell>
          <cell r="F144">
            <v>1.9</v>
          </cell>
          <cell r="G144">
            <v>0</v>
          </cell>
          <cell r="H144">
            <v>2.74</v>
          </cell>
          <cell r="I144">
            <v>2.74</v>
          </cell>
          <cell r="J144" t="str">
            <v>G . VITARA 3P</v>
          </cell>
        </row>
        <row r="145">
          <cell r="D145">
            <v>2602458</v>
          </cell>
          <cell r="E145" t="str">
            <v>ACEITE DE TRANSMISION 75W90 TAN</v>
          </cell>
          <cell r="F145">
            <v>1470.88</v>
          </cell>
          <cell r="G145">
            <v>0</v>
          </cell>
          <cell r="H145">
            <v>2278.1</v>
          </cell>
          <cell r="I145">
            <v>10.952403846153846</v>
          </cell>
          <cell r="J145" t="str">
            <v>G . VITARA 3P</v>
          </cell>
        </row>
        <row r="146">
          <cell r="D146">
            <v>2601230</v>
          </cell>
          <cell r="E146" t="str">
            <v>ACEITE TRANSMISION M-LUBE HD 80</v>
          </cell>
          <cell r="F146">
            <v>883.03</v>
          </cell>
          <cell r="G146">
            <v>0</v>
          </cell>
          <cell r="H146">
            <v>1401.7</v>
          </cell>
          <cell r="I146">
            <v>6.7389423076923078</v>
          </cell>
          <cell r="J146" t="str">
            <v>G . VITARA 3P</v>
          </cell>
        </row>
        <row r="147">
          <cell r="D147">
            <v>2601230</v>
          </cell>
          <cell r="E147" t="str">
            <v>ACEITE TRANSMISION M-LUBE HD 80</v>
          </cell>
          <cell r="F147">
            <v>883.03</v>
          </cell>
          <cell r="G147">
            <v>0</v>
          </cell>
          <cell r="H147">
            <v>1401.7</v>
          </cell>
          <cell r="I147">
            <v>6.7389423076923078</v>
          </cell>
          <cell r="J147" t="str">
            <v>G . VITARA 3P</v>
          </cell>
        </row>
        <row r="148">
          <cell r="D148">
            <v>2601230</v>
          </cell>
          <cell r="E148" t="str">
            <v>ACEITE TRANSMISION M-LUBE HD 80</v>
          </cell>
          <cell r="F148">
            <v>883.03</v>
          </cell>
          <cell r="G148">
            <v>0</v>
          </cell>
          <cell r="H148">
            <v>1401.7</v>
          </cell>
          <cell r="I148">
            <v>6.7389423076923078</v>
          </cell>
          <cell r="J148" t="str">
            <v>G . VITARA 3P</v>
          </cell>
        </row>
        <row r="149">
          <cell r="D149" t="str">
            <v>95861-54J00-000</v>
          </cell>
          <cell r="E149" t="str">
            <v>FILTRO VENTILADOR CALEFACTOR</v>
          </cell>
          <cell r="F149">
            <v>17.329999999999998</v>
          </cell>
          <cell r="G149">
            <v>0</v>
          </cell>
          <cell r="H149">
            <v>24.98</v>
          </cell>
          <cell r="I149">
            <v>24.98</v>
          </cell>
          <cell r="J149" t="str">
            <v>G . VITARA 3P</v>
          </cell>
        </row>
        <row r="150">
          <cell r="D150" t="str">
            <v>02e01200</v>
          </cell>
          <cell r="E150" t="str">
            <v>DOT 3 200ML</v>
          </cell>
          <cell r="F150">
            <v>2.4</v>
          </cell>
          <cell r="G150">
            <v>0</v>
          </cell>
          <cell r="H150">
            <v>2.4</v>
          </cell>
          <cell r="I150">
            <v>2.4</v>
          </cell>
          <cell r="J150" t="str">
            <v>G . VITARA 3P</v>
          </cell>
        </row>
        <row r="151">
          <cell r="D151">
            <v>2601234</v>
          </cell>
          <cell r="E151" t="str">
            <v>ACEITE CAJA AUTOMATICA M-MUL PU</v>
          </cell>
          <cell r="F151">
            <v>1219.8</v>
          </cell>
          <cell r="G151">
            <v>0</v>
          </cell>
          <cell r="H151">
            <v>1936.28</v>
          </cell>
          <cell r="I151">
            <v>9.3090384615384618</v>
          </cell>
          <cell r="J151" t="str">
            <v>G . VITARA 3P</v>
          </cell>
        </row>
        <row r="152">
          <cell r="D152">
            <v>88900181</v>
          </cell>
          <cell r="E152" t="str">
            <v>LIMPIADOR PARTES DE FRENOROJO</v>
          </cell>
          <cell r="F152">
            <v>6.18</v>
          </cell>
          <cell r="G152">
            <v>0</v>
          </cell>
          <cell r="H152">
            <v>6.18</v>
          </cell>
          <cell r="I152">
            <v>6.18</v>
          </cell>
          <cell r="J152" t="str">
            <v>G . VITARA 3P</v>
          </cell>
        </row>
        <row r="153">
          <cell r="D153">
            <v>95620989</v>
          </cell>
          <cell r="E153" t="str">
            <v>FILTRO ACEITE MOTOR</v>
          </cell>
          <cell r="F153">
            <v>3.05</v>
          </cell>
          <cell r="G153">
            <v>0</v>
          </cell>
          <cell r="H153">
            <v>4.4000000000000004</v>
          </cell>
          <cell r="I153">
            <v>4.4000000000000004</v>
          </cell>
          <cell r="J153" t="str">
            <v>G. VITARA 5P 2.0 4x4</v>
          </cell>
        </row>
        <row r="154">
          <cell r="D154">
            <v>2601223</v>
          </cell>
          <cell r="E154" t="str">
            <v>ACEITE MOTOR DRIVE CLEAN 10W30</v>
          </cell>
          <cell r="F154">
            <v>876.28</v>
          </cell>
          <cell r="G154">
            <v>0</v>
          </cell>
          <cell r="H154">
            <v>1390.99</v>
          </cell>
          <cell r="I154">
            <v>6.6874519230769227</v>
          </cell>
          <cell r="J154" t="str">
            <v>G. VITARA 5P 2.0 4x4</v>
          </cell>
        </row>
        <row r="155">
          <cell r="D155" t="str">
            <v>541065D0</v>
          </cell>
          <cell r="E155" t="str">
            <v>FILTRO COMBUSTIBLE</v>
          </cell>
          <cell r="F155">
            <v>5.64</v>
          </cell>
          <cell r="G155">
            <v>0</v>
          </cell>
          <cell r="H155">
            <v>8.1300000000000008</v>
          </cell>
          <cell r="I155">
            <v>8.1300000000000008</v>
          </cell>
          <cell r="J155" t="str">
            <v>G. VITARA 5P 2.0 4x4</v>
          </cell>
        </row>
        <row r="156">
          <cell r="D156">
            <v>95622340</v>
          </cell>
          <cell r="E156" t="str">
            <v>FILTRO AIRE HCA-1503</v>
          </cell>
          <cell r="F156">
            <v>7.7</v>
          </cell>
          <cell r="G156">
            <v>0</v>
          </cell>
          <cell r="H156">
            <v>11.1</v>
          </cell>
          <cell r="I156">
            <v>11.1</v>
          </cell>
          <cell r="J156" t="str">
            <v>G. VITARA 5P 2.0 4x4</v>
          </cell>
        </row>
        <row r="157">
          <cell r="D157" t="str">
            <v>17670-65D00-000</v>
          </cell>
          <cell r="E157" t="str">
            <v>TERMOSTATO *</v>
          </cell>
          <cell r="F157">
            <v>15.45</v>
          </cell>
          <cell r="G157">
            <v>0</v>
          </cell>
          <cell r="H157">
            <v>22.26</v>
          </cell>
          <cell r="I157">
            <v>22.26</v>
          </cell>
          <cell r="J157" t="str">
            <v>G. VITARA 5P 2.0 4x4</v>
          </cell>
        </row>
        <row r="158">
          <cell r="D158" t="str">
            <v>17521-77E20-000</v>
          </cell>
          <cell r="E158" t="str">
            <v>CORREA BOMBA AGUA</v>
          </cell>
          <cell r="F158">
            <v>37.82</v>
          </cell>
          <cell r="G158">
            <v>0</v>
          </cell>
          <cell r="H158">
            <v>54.5</v>
          </cell>
          <cell r="I158">
            <v>54.5</v>
          </cell>
          <cell r="J158" t="str">
            <v>G. VITARA 5P 2.0 4x4</v>
          </cell>
        </row>
        <row r="159">
          <cell r="D159" t="str">
            <v>17144-77E00-000</v>
          </cell>
          <cell r="E159" t="str">
            <v>CORREA VENTILADOR</v>
          </cell>
          <cell r="F159">
            <v>13.85</v>
          </cell>
          <cell r="G159">
            <v>0</v>
          </cell>
          <cell r="H159">
            <v>19.96</v>
          </cell>
          <cell r="I159">
            <v>19.96</v>
          </cell>
          <cell r="J159" t="str">
            <v>G. VITARA 5P 2.0 4x4</v>
          </cell>
        </row>
        <row r="160">
          <cell r="D160">
            <v>89063273</v>
          </cell>
          <cell r="E160" t="str">
            <v>BUJIA FR3LS</v>
          </cell>
          <cell r="F160">
            <v>1.9</v>
          </cell>
          <cell r="G160">
            <v>0</v>
          </cell>
          <cell r="H160">
            <v>2.74</v>
          </cell>
          <cell r="I160">
            <v>2.74</v>
          </cell>
          <cell r="J160" t="str">
            <v>G. VITARA 5P 2.0 4x4</v>
          </cell>
        </row>
        <row r="161">
          <cell r="D161">
            <v>2602458</v>
          </cell>
          <cell r="E161" t="str">
            <v>ACEITE DE TRANSMISION 75W90 TAN</v>
          </cell>
          <cell r="F161">
            <v>1470.88</v>
          </cell>
          <cell r="G161">
            <v>0</v>
          </cell>
          <cell r="H161">
            <v>2278.1</v>
          </cell>
          <cell r="I161">
            <v>10.952403846153846</v>
          </cell>
          <cell r="J161" t="str">
            <v>G. VITARA 5P 2.0 4x4</v>
          </cell>
        </row>
        <row r="162">
          <cell r="D162">
            <v>2601230</v>
          </cell>
          <cell r="E162" t="str">
            <v>ACEITE TRANSMISION M-LUBE HD 80</v>
          </cell>
          <cell r="F162">
            <v>883.03</v>
          </cell>
          <cell r="G162">
            <v>0</v>
          </cell>
          <cell r="H162">
            <v>1401.7</v>
          </cell>
          <cell r="I162">
            <v>6.7389423076923078</v>
          </cell>
          <cell r="J162" t="str">
            <v>G. VITARA 5P 2.0 4x4</v>
          </cell>
        </row>
        <row r="163">
          <cell r="D163">
            <v>2601230</v>
          </cell>
          <cell r="E163" t="str">
            <v>ACEITE TRANSMISION M-LUBE HD 80</v>
          </cell>
          <cell r="F163">
            <v>883.03</v>
          </cell>
          <cell r="G163">
            <v>0</v>
          </cell>
          <cell r="H163">
            <v>1401.7</v>
          </cell>
          <cell r="I163">
            <v>6.7389423076923078</v>
          </cell>
          <cell r="J163" t="str">
            <v>G. VITARA 5P 2.0 4x4</v>
          </cell>
        </row>
        <row r="164">
          <cell r="D164">
            <v>2601230</v>
          </cell>
          <cell r="E164" t="str">
            <v>ACEITE TRANSMISION M-LUBE HD 80</v>
          </cell>
          <cell r="F164">
            <v>883.03</v>
          </cell>
          <cell r="G164">
            <v>0</v>
          </cell>
          <cell r="H164">
            <v>1401.7</v>
          </cell>
          <cell r="I164">
            <v>6.7389423076923078</v>
          </cell>
          <cell r="J164" t="str">
            <v>G. VITARA 5P 2.0 4x4</v>
          </cell>
        </row>
        <row r="165">
          <cell r="D165" t="str">
            <v>95861-54J00-000</v>
          </cell>
          <cell r="E165" t="str">
            <v>FILTRO VENTILADOR CALEFACTOR</v>
          </cell>
          <cell r="F165">
            <v>17.329999999999998</v>
          </cell>
          <cell r="G165">
            <v>0</v>
          </cell>
          <cell r="H165">
            <v>24.98</v>
          </cell>
          <cell r="I165">
            <v>24.98</v>
          </cell>
          <cell r="J165" t="str">
            <v>G. VITARA 5P 2.0 4x4</v>
          </cell>
        </row>
        <row r="166">
          <cell r="D166" t="str">
            <v>02e01200</v>
          </cell>
          <cell r="E166" t="str">
            <v>DOT 3 200ML</v>
          </cell>
          <cell r="F166">
            <v>2.4</v>
          </cell>
          <cell r="G166">
            <v>0</v>
          </cell>
          <cell r="H166">
            <v>2.4</v>
          </cell>
          <cell r="I166">
            <v>2.4</v>
          </cell>
          <cell r="J166" t="str">
            <v>G. VITARA 5P 2.0 4x4</v>
          </cell>
        </row>
        <row r="167">
          <cell r="D167">
            <v>2601234</v>
          </cell>
          <cell r="E167" t="str">
            <v>ACEITE CAJA AUTOMATICA M-MUL PU</v>
          </cell>
          <cell r="F167">
            <v>1219.8</v>
          </cell>
          <cell r="G167">
            <v>0</v>
          </cell>
          <cell r="H167">
            <v>1936.28</v>
          </cell>
          <cell r="I167">
            <v>9.3090384615384618</v>
          </cell>
          <cell r="J167" t="str">
            <v>G. VITARA 5P 2.0 4x4</v>
          </cell>
        </row>
        <row r="168">
          <cell r="D168">
            <v>88900181</v>
          </cell>
          <cell r="E168" t="str">
            <v>LIMPIADOR PARTES DE FRENOROJO</v>
          </cell>
          <cell r="F168">
            <v>6.18</v>
          </cell>
          <cell r="G168">
            <v>0</v>
          </cell>
          <cell r="H168">
            <v>6.18</v>
          </cell>
          <cell r="I168">
            <v>6.18</v>
          </cell>
          <cell r="J168" t="str">
            <v>G. VITARA 5P 2.0 4x4</v>
          </cell>
        </row>
        <row r="169">
          <cell r="D169">
            <v>95620989</v>
          </cell>
          <cell r="E169" t="str">
            <v>FILTRO ACEITE MOTOR</v>
          </cell>
          <cell r="F169">
            <v>3.05</v>
          </cell>
          <cell r="G169">
            <v>0</v>
          </cell>
          <cell r="H169">
            <v>4.4000000000000004</v>
          </cell>
          <cell r="I169">
            <v>4.4000000000000004</v>
          </cell>
          <cell r="J169" t="str">
            <v>G. VITARA 5P 2.0 4x2</v>
          </cell>
        </row>
        <row r="170">
          <cell r="D170">
            <v>2601223</v>
          </cell>
          <cell r="E170" t="str">
            <v>ACEITE MOTOR DRIVE CLEAN 10W30</v>
          </cell>
          <cell r="F170">
            <v>876.28</v>
          </cell>
          <cell r="G170">
            <v>0</v>
          </cell>
          <cell r="H170">
            <v>1390.99</v>
          </cell>
          <cell r="I170">
            <v>6.6874519230769227</v>
          </cell>
          <cell r="J170" t="str">
            <v>G. VITARA 5P 2.0 4x2</v>
          </cell>
        </row>
        <row r="171">
          <cell r="D171" t="str">
            <v>541065D0</v>
          </cell>
          <cell r="E171" t="str">
            <v>FILTRO COMBUSTIBLE</v>
          </cell>
          <cell r="F171">
            <v>5.64</v>
          </cell>
          <cell r="G171">
            <v>0</v>
          </cell>
          <cell r="H171">
            <v>8.1300000000000008</v>
          </cell>
          <cell r="I171">
            <v>8.1300000000000008</v>
          </cell>
          <cell r="J171" t="str">
            <v>G. VITARA 5P 2.0 4x2</v>
          </cell>
        </row>
        <row r="172">
          <cell r="D172">
            <v>95622340</v>
          </cell>
          <cell r="E172" t="str">
            <v>FILTRO AIRE HCA-1503</v>
          </cell>
          <cell r="F172">
            <v>7.7</v>
          </cell>
          <cell r="G172">
            <v>0</v>
          </cell>
          <cell r="H172">
            <v>11.1</v>
          </cell>
          <cell r="I172">
            <v>11.1</v>
          </cell>
          <cell r="J172" t="str">
            <v>G. VITARA 5P 2.0 4x2</v>
          </cell>
        </row>
        <row r="173">
          <cell r="D173" t="str">
            <v>17670-65D00-000</v>
          </cell>
          <cell r="E173" t="str">
            <v>TERMOSTATO *</v>
          </cell>
          <cell r="F173">
            <v>15.45</v>
          </cell>
          <cell r="G173">
            <v>0</v>
          </cell>
          <cell r="H173">
            <v>22.26</v>
          </cell>
          <cell r="I173">
            <v>22.26</v>
          </cell>
          <cell r="J173" t="str">
            <v>G. VITARA 5P 2.0 4x2</v>
          </cell>
        </row>
        <row r="174">
          <cell r="D174" t="str">
            <v>17521-77E20-000</v>
          </cell>
          <cell r="E174" t="str">
            <v>CORREA BOMBA AGUA</v>
          </cell>
          <cell r="F174">
            <v>37.82</v>
          </cell>
          <cell r="G174">
            <v>0</v>
          </cell>
          <cell r="H174">
            <v>54.5</v>
          </cell>
          <cell r="I174">
            <v>54.5</v>
          </cell>
          <cell r="J174" t="str">
            <v>G. VITARA 5P 2.0 4x2</v>
          </cell>
        </row>
        <row r="175">
          <cell r="D175" t="str">
            <v>17144-77E00-000</v>
          </cell>
          <cell r="E175" t="str">
            <v>CORREA VENTILADOR</v>
          </cell>
          <cell r="F175">
            <v>13.85</v>
          </cell>
          <cell r="G175">
            <v>0</v>
          </cell>
          <cell r="H175">
            <v>19.96</v>
          </cell>
          <cell r="I175">
            <v>19.96</v>
          </cell>
          <cell r="J175" t="str">
            <v>G. VITARA 5P 2.0 4x2</v>
          </cell>
        </row>
        <row r="176">
          <cell r="D176">
            <v>89063273</v>
          </cell>
          <cell r="E176" t="str">
            <v>BUJIA FR3LS</v>
          </cell>
          <cell r="F176">
            <v>1.9</v>
          </cell>
          <cell r="G176">
            <v>0</v>
          </cell>
          <cell r="H176">
            <v>2.74</v>
          </cell>
          <cell r="I176">
            <v>2.74</v>
          </cell>
          <cell r="J176" t="str">
            <v>G. VITARA 5P 2.0 4x2</v>
          </cell>
        </row>
        <row r="177">
          <cell r="D177">
            <v>2602458</v>
          </cell>
          <cell r="E177" t="str">
            <v>ACEITE DE TRANSMISION 75W90 TAN</v>
          </cell>
          <cell r="F177">
            <v>1470.88</v>
          </cell>
          <cell r="G177">
            <v>0</v>
          </cell>
          <cell r="H177">
            <v>2278.1</v>
          </cell>
          <cell r="I177">
            <v>10.952403846153846</v>
          </cell>
          <cell r="J177" t="str">
            <v>G. VITARA 5P 2.0 4x2</v>
          </cell>
        </row>
        <row r="178">
          <cell r="D178">
            <v>2601230</v>
          </cell>
          <cell r="E178" t="str">
            <v>ACEITE TRANSMISION M-LUBE HD 80</v>
          </cell>
          <cell r="F178">
            <v>883.03</v>
          </cell>
          <cell r="G178">
            <v>0</v>
          </cell>
          <cell r="H178">
            <v>1401.7</v>
          </cell>
          <cell r="I178">
            <v>6.7389423076923078</v>
          </cell>
          <cell r="J178" t="str">
            <v>G. VITARA 5P 2.0 4x2</v>
          </cell>
        </row>
        <row r="179">
          <cell r="D179" t="str">
            <v>95861-54J00-000</v>
          </cell>
          <cell r="E179" t="str">
            <v>FILTRO VENTILADOR CALEFACTOR</v>
          </cell>
          <cell r="F179">
            <v>17.329999999999998</v>
          </cell>
          <cell r="G179">
            <v>0</v>
          </cell>
          <cell r="H179">
            <v>24.98</v>
          </cell>
          <cell r="I179">
            <v>24.98</v>
          </cell>
          <cell r="J179" t="str">
            <v>G. VITARA 5P 2.0 4x2</v>
          </cell>
        </row>
        <row r="180">
          <cell r="D180" t="str">
            <v>02e01200</v>
          </cell>
          <cell r="E180" t="str">
            <v>DOT 3 200ML</v>
          </cell>
          <cell r="F180">
            <v>2.4</v>
          </cell>
          <cell r="G180">
            <v>0</v>
          </cell>
          <cell r="H180">
            <v>2.4</v>
          </cell>
          <cell r="I180">
            <v>2.4</v>
          </cell>
          <cell r="J180" t="str">
            <v>G. VITARA 5P 2.0 4x2</v>
          </cell>
        </row>
        <row r="181">
          <cell r="D181">
            <v>2601234</v>
          </cell>
          <cell r="E181" t="str">
            <v>ACEITE CAJA AUTOMATICA M-MUL PU</v>
          </cell>
          <cell r="F181">
            <v>1219.8</v>
          </cell>
          <cell r="G181">
            <v>0</v>
          </cell>
          <cell r="H181">
            <v>1936.28</v>
          </cell>
          <cell r="I181">
            <v>9.3090384615384618</v>
          </cell>
          <cell r="J181" t="str">
            <v>G. VITARA 5P 2.0 4x2</v>
          </cell>
        </row>
        <row r="182">
          <cell r="D182">
            <v>88900181</v>
          </cell>
          <cell r="E182" t="str">
            <v>LIMPIADOR PARTES DE FRENOROJO</v>
          </cell>
          <cell r="F182">
            <v>6.18</v>
          </cell>
          <cell r="G182">
            <v>0</v>
          </cell>
          <cell r="H182">
            <v>6.18</v>
          </cell>
          <cell r="I182">
            <v>6.18</v>
          </cell>
          <cell r="J182" t="str">
            <v>G. VITARA 5P 2.0 4x2</v>
          </cell>
        </row>
        <row r="183">
          <cell r="D183">
            <v>95621989</v>
          </cell>
          <cell r="E183" t="str">
            <v>FILTRO DE ACEITE</v>
          </cell>
          <cell r="F183">
            <v>3.05</v>
          </cell>
          <cell r="G183">
            <v>0</v>
          </cell>
          <cell r="H183">
            <v>4.4000000000000004</v>
          </cell>
          <cell r="I183">
            <v>4.4000000000000004</v>
          </cell>
          <cell r="J183" t="str">
            <v>G. VITARA 5P 2.5</v>
          </cell>
        </row>
        <row r="184">
          <cell r="D184">
            <v>2601223</v>
          </cell>
          <cell r="E184" t="str">
            <v>ACEITE MOTOR DRIVE CLEAN 10W30</v>
          </cell>
          <cell r="F184">
            <v>876.28</v>
          </cell>
          <cell r="G184">
            <v>0</v>
          </cell>
          <cell r="H184">
            <v>1390.99</v>
          </cell>
          <cell r="I184">
            <v>6.6874519230769227</v>
          </cell>
          <cell r="J184" t="str">
            <v>G. VITARA 5P 2.5</v>
          </cell>
        </row>
        <row r="185">
          <cell r="D185" t="str">
            <v>541065D0</v>
          </cell>
          <cell r="E185" t="str">
            <v>FILTRO COMBUSTIBLE</v>
          </cell>
          <cell r="F185">
            <v>5.64</v>
          </cell>
          <cell r="G185">
            <v>0</v>
          </cell>
          <cell r="H185">
            <v>8.1300000000000008</v>
          </cell>
          <cell r="I185">
            <v>8.1300000000000008</v>
          </cell>
          <cell r="J185" t="str">
            <v>G. VITARA 5P 2.5</v>
          </cell>
        </row>
        <row r="186">
          <cell r="D186">
            <v>95622340</v>
          </cell>
          <cell r="E186" t="str">
            <v>FILTRO AIRE HCA-1503</v>
          </cell>
          <cell r="F186">
            <v>7.7</v>
          </cell>
          <cell r="G186">
            <v>0</v>
          </cell>
          <cell r="H186">
            <v>11.1</v>
          </cell>
          <cell r="I186">
            <v>11.1</v>
          </cell>
          <cell r="J186" t="str">
            <v>G. VITARA 5P 2.5</v>
          </cell>
        </row>
        <row r="187">
          <cell r="D187" t="str">
            <v>17670-77E11-000</v>
          </cell>
          <cell r="E187" t="str">
            <v>TERMOSTATO SQ625W</v>
          </cell>
          <cell r="F187">
            <v>16.84</v>
          </cell>
          <cell r="G187">
            <v>0</v>
          </cell>
          <cell r="H187">
            <v>24.27</v>
          </cell>
          <cell r="I187">
            <v>24.27</v>
          </cell>
          <cell r="J187" t="str">
            <v>G. VITARA 5P 2.5</v>
          </cell>
        </row>
        <row r="188">
          <cell r="D188" t="str">
            <v>17521-85FA0-000</v>
          </cell>
          <cell r="E188" t="str">
            <v>CORREA BOMBA AGUA</v>
          </cell>
          <cell r="F188">
            <v>17.75</v>
          </cell>
          <cell r="G188">
            <v>0</v>
          </cell>
          <cell r="H188">
            <v>25.58</v>
          </cell>
          <cell r="I188">
            <v>25.58</v>
          </cell>
          <cell r="J188" t="str">
            <v>G. VITARA 5P 2.5</v>
          </cell>
        </row>
        <row r="189">
          <cell r="D189">
            <v>89063273</v>
          </cell>
          <cell r="E189" t="str">
            <v>BUJIA FR3LS</v>
          </cell>
          <cell r="F189">
            <v>1.9</v>
          </cell>
          <cell r="G189">
            <v>0</v>
          </cell>
          <cell r="H189">
            <v>2.74</v>
          </cell>
          <cell r="I189">
            <v>2.74</v>
          </cell>
          <cell r="J189" t="str">
            <v>G. VITARA 5P 2.5</v>
          </cell>
        </row>
        <row r="190">
          <cell r="D190">
            <v>2602458</v>
          </cell>
          <cell r="E190" t="str">
            <v>ACEITE DE TRANSMISION 75W90 TAN</v>
          </cell>
          <cell r="F190">
            <v>1470.88</v>
          </cell>
          <cell r="G190">
            <v>0</v>
          </cell>
          <cell r="H190">
            <v>2278.1</v>
          </cell>
          <cell r="I190">
            <v>10.952403846153846</v>
          </cell>
          <cell r="J190" t="str">
            <v>G. VITARA 5P 2.5</v>
          </cell>
        </row>
        <row r="191">
          <cell r="D191">
            <v>2601230</v>
          </cell>
          <cell r="E191" t="str">
            <v>ACEITE TRANSMISION M-LUBE HD 80</v>
          </cell>
          <cell r="F191">
            <v>883.03</v>
          </cell>
          <cell r="G191">
            <v>0</v>
          </cell>
          <cell r="H191">
            <v>1401.7</v>
          </cell>
          <cell r="I191">
            <v>6.7389423076923078</v>
          </cell>
          <cell r="J191" t="str">
            <v>G. VITARA 5P 2.5</v>
          </cell>
        </row>
        <row r="192">
          <cell r="D192">
            <v>2601230</v>
          </cell>
          <cell r="E192" t="str">
            <v>ACEITE TRANSMISION M-LUBE HD 80</v>
          </cell>
          <cell r="F192">
            <v>883.03</v>
          </cell>
          <cell r="G192">
            <v>0</v>
          </cell>
          <cell r="H192">
            <v>1401.7</v>
          </cell>
          <cell r="I192">
            <v>6.7389423076923078</v>
          </cell>
          <cell r="J192" t="str">
            <v>G. VITARA 5P 2.5</v>
          </cell>
        </row>
        <row r="193">
          <cell r="D193">
            <v>2601230</v>
          </cell>
          <cell r="E193" t="str">
            <v>ACEITE TRANSMISION M-LUBE HD 80</v>
          </cell>
          <cell r="F193">
            <v>883.03</v>
          </cell>
          <cell r="G193">
            <v>0</v>
          </cell>
          <cell r="H193">
            <v>1401.7</v>
          </cell>
          <cell r="I193">
            <v>6.7389423076923078</v>
          </cell>
          <cell r="J193" t="str">
            <v>G. VITARA 5P 2.5</v>
          </cell>
        </row>
        <row r="194">
          <cell r="D194" t="str">
            <v>95861-54J00-000</v>
          </cell>
          <cell r="E194" t="str">
            <v>FILTRO VENTILADOR CALEFACTOR</v>
          </cell>
          <cell r="F194">
            <v>17.329999999999998</v>
          </cell>
          <cell r="G194">
            <v>0</v>
          </cell>
          <cell r="H194">
            <v>24.98</v>
          </cell>
          <cell r="I194">
            <v>24.98</v>
          </cell>
          <cell r="J194" t="str">
            <v>G. VITARA 5P 2.5</v>
          </cell>
        </row>
        <row r="195">
          <cell r="D195" t="str">
            <v>02e01200</v>
          </cell>
          <cell r="E195" t="str">
            <v>DOT 3 200ML</v>
          </cell>
          <cell r="F195">
            <v>2.4</v>
          </cell>
          <cell r="G195">
            <v>0</v>
          </cell>
          <cell r="H195">
            <v>2.4</v>
          </cell>
          <cell r="I195">
            <v>2.4</v>
          </cell>
          <cell r="J195" t="str">
            <v>G. VITARA 5P 2.5</v>
          </cell>
        </row>
        <row r="196">
          <cell r="D196">
            <v>2601234</v>
          </cell>
          <cell r="E196" t="str">
            <v>ACEITE CAJA AUTOMATICA M-MUL PU</v>
          </cell>
          <cell r="F196">
            <v>1219.8</v>
          </cell>
          <cell r="G196">
            <v>0</v>
          </cell>
          <cell r="H196">
            <v>1936.28</v>
          </cell>
          <cell r="I196">
            <v>9.3090384615384618</v>
          </cell>
          <cell r="J196" t="str">
            <v>G. VITARA 5P 2.5</v>
          </cell>
        </row>
        <row r="197">
          <cell r="D197">
            <v>88900181</v>
          </cell>
          <cell r="E197" t="str">
            <v>LIMPIADOR PARTES DE FRENOROJO</v>
          </cell>
          <cell r="F197">
            <v>6.18</v>
          </cell>
          <cell r="G197">
            <v>0</v>
          </cell>
          <cell r="H197">
            <v>6.18</v>
          </cell>
          <cell r="I197">
            <v>6.18</v>
          </cell>
          <cell r="J197" t="str">
            <v>G. VITARA 5P 2.5</v>
          </cell>
        </row>
        <row r="198">
          <cell r="D198">
            <v>95621989</v>
          </cell>
          <cell r="E198" t="str">
            <v>FILTRO DE ACEITE</v>
          </cell>
          <cell r="F198">
            <v>3.05</v>
          </cell>
          <cell r="G198">
            <v>0</v>
          </cell>
          <cell r="H198">
            <v>4.4000000000000004</v>
          </cell>
          <cell r="I198">
            <v>4.4000000000000004</v>
          </cell>
          <cell r="J198" t="str">
            <v>G. VITARA 5P 2.7</v>
          </cell>
        </row>
        <row r="199">
          <cell r="D199">
            <v>2601223</v>
          </cell>
          <cell r="E199" t="str">
            <v>ACEITE MOTOR DRIVE CLEAN 10W30</v>
          </cell>
          <cell r="F199">
            <v>876.28</v>
          </cell>
          <cell r="G199">
            <v>0</v>
          </cell>
          <cell r="H199">
            <v>1390.99</v>
          </cell>
          <cell r="I199">
            <v>6.6874519230769227</v>
          </cell>
          <cell r="J199" t="str">
            <v>G. VITARA 5P 2.7</v>
          </cell>
        </row>
        <row r="200">
          <cell r="D200" t="str">
            <v>15410-52D00-000</v>
          </cell>
          <cell r="E200" t="str">
            <v>FILTRO DE GASOLINA       JA627W</v>
          </cell>
          <cell r="F200">
            <v>19.05</v>
          </cell>
          <cell r="G200">
            <v>0</v>
          </cell>
          <cell r="H200">
            <v>27.45</v>
          </cell>
          <cell r="I200">
            <v>27.45</v>
          </cell>
          <cell r="J200" t="str">
            <v>G. VITARA 5P 2.7</v>
          </cell>
        </row>
        <row r="201">
          <cell r="D201">
            <v>95622340</v>
          </cell>
          <cell r="E201" t="str">
            <v>FILTRO AIRE HCA-1503</v>
          </cell>
          <cell r="F201">
            <v>7.7</v>
          </cell>
          <cell r="G201">
            <v>0</v>
          </cell>
          <cell r="H201">
            <v>11.1</v>
          </cell>
          <cell r="I201">
            <v>11.1</v>
          </cell>
          <cell r="J201" t="str">
            <v>G. VITARA 5P 2.7</v>
          </cell>
        </row>
        <row r="202">
          <cell r="D202" t="str">
            <v>17670-77E11-000</v>
          </cell>
          <cell r="E202" t="str">
            <v>TERMOSTATO SQ625W</v>
          </cell>
          <cell r="F202">
            <v>16.84</v>
          </cell>
          <cell r="G202">
            <v>0</v>
          </cell>
          <cell r="H202">
            <v>24.27</v>
          </cell>
          <cell r="I202">
            <v>24.27</v>
          </cell>
          <cell r="J202" t="str">
            <v>G. VITARA 5P 2.7</v>
          </cell>
        </row>
        <row r="203">
          <cell r="D203" t="str">
            <v>17521-85FA0-000</v>
          </cell>
          <cell r="E203" t="str">
            <v>CORREA BOMBA AGUA</v>
          </cell>
          <cell r="F203">
            <v>17.75</v>
          </cell>
          <cell r="G203">
            <v>0</v>
          </cell>
          <cell r="H203">
            <v>25.58</v>
          </cell>
          <cell r="I203">
            <v>25.58</v>
          </cell>
          <cell r="J203" t="str">
            <v>G. VITARA 5P 2.7</v>
          </cell>
        </row>
        <row r="204">
          <cell r="D204">
            <v>89063273</v>
          </cell>
          <cell r="E204" t="str">
            <v>BUJIA FR3LS</v>
          </cell>
          <cell r="F204">
            <v>1.9</v>
          </cell>
          <cell r="G204">
            <v>0</v>
          </cell>
          <cell r="H204">
            <v>2.74</v>
          </cell>
          <cell r="I204">
            <v>2.74</v>
          </cell>
          <cell r="J204" t="str">
            <v>G. VITARA 5P 2.7</v>
          </cell>
        </row>
        <row r="205">
          <cell r="D205">
            <v>2602458</v>
          </cell>
          <cell r="E205" t="str">
            <v>ACEITE DE TRANSMISION 75W90 TAN</v>
          </cell>
          <cell r="F205">
            <v>1470.88</v>
          </cell>
          <cell r="G205">
            <v>0</v>
          </cell>
          <cell r="H205">
            <v>2278.1</v>
          </cell>
          <cell r="I205">
            <v>10.952403846153846</v>
          </cell>
          <cell r="J205" t="str">
            <v>G. VITARA 5P 2.7</v>
          </cell>
        </row>
        <row r="206">
          <cell r="D206">
            <v>2601230</v>
          </cell>
          <cell r="E206" t="str">
            <v>ACEITE TRANSMISION M-LUBE HD 80</v>
          </cell>
          <cell r="F206">
            <v>883.03</v>
          </cell>
          <cell r="G206">
            <v>0</v>
          </cell>
          <cell r="H206">
            <v>1401.7</v>
          </cell>
          <cell r="I206">
            <v>6.7389423076923078</v>
          </cell>
          <cell r="J206" t="str">
            <v>G. VITARA 5P 2.7</v>
          </cell>
        </row>
        <row r="207">
          <cell r="D207">
            <v>2601230</v>
          </cell>
          <cell r="E207" t="str">
            <v>ACEITE TRANSMISION M-LUBE HD 80</v>
          </cell>
          <cell r="F207">
            <v>883.03</v>
          </cell>
          <cell r="G207">
            <v>0</v>
          </cell>
          <cell r="H207">
            <v>1401.7</v>
          </cell>
          <cell r="I207">
            <v>6.7389423076923078</v>
          </cell>
          <cell r="J207" t="str">
            <v>G. VITARA 5P 2.7</v>
          </cell>
        </row>
        <row r="208">
          <cell r="D208">
            <v>2601230</v>
          </cell>
          <cell r="E208" t="str">
            <v>ACEITE TRANSMISION M-LUBE HD 80</v>
          </cell>
          <cell r="F208">
            <v>883.03</v>
          </cell>
          <cell r="G208">
            <v>0</v>
          </cell>
          <cell r="H208">
            <v>1401.7</v>
          </cell>
          <cell r="I208">
            <v>6.7389423076923078</v>
          </cell>
          <cell r="J208" t="str">
            <v>G. VITARA 5P 2.7</v>
          </cell>
        </row>
        <row r="209">
          <cell r="D209" t="str">
            <v>02e01200</v>
          </cell>
          <cell r="E209" t="str">
            <v>DOT 3 200ML</v>
          </cell>
          <cell r="F209">
            <v>2.4</v>
          </cell>
          <cell r="G209">
            <v>0</v>
          </cell>
          <cell r="H209">
            <v>2.4</v>
          </cell>
          <cell r="I209">
            <v>2.4</v>
          </cell>
          <cell r="J209" t="str">
            <v>G. VITARA 5P 2.7</v>
          </cell>
        </row>
        <row r="210">
          <cell r="D210" t="str">
            <v>95861-54J00-000</v>
          </cell>
          <cell r="E210" t="str">
            <v>FILTRO VENTILADOR CALEFACTOR</v>
          </cell>
          <cell r="F210">
            <v>17.329999999999998</v>
          </cell>
          <cell r="G210">
            <v>0</v>
          </cell>
          <cell r="H210">
            <v>24.98</v>
          </cell>
          <cell r="I210">
            <v>24.98</v>
          </cell>
          <cell r="J210" t="str">
            <v>G. VITARA 5P 2.7</v>
          </cell>
        </row>
        <row r="211">
          <cell r="D211">
            <v>2601234</v>
          </cell>
          <cell r="E211" t="str">
            <v>ACEITE CAJA AUTOMATICA M-MUL PU</v>
          </cell>
          <cell r="F211">
            <v>1219.8</v>
          </cell>
          <cell r="G211">
            <v>0</v>
          </cell>
          <cell r="H211">
            <v>1936.28</v>
          </cell>
          <cell r="I211">
            <v>9.3090384615384618</v>
          </cell>
          <cell r="J211" t="str">
            <v>G. VITARA 5P 2.7</v>
          </cell>
        </row>
        <row r="212">
          <cell r="D212">
            <v>88900181</v>
          </cell>
          <cell r="E212" t="str">
            <v>LIMPIADOR PARTES DE FRENOROJO</v>
          </cell>
          <cell r="F212">
            <v>6.18</v>
          </cell>
          <cell r="G212">
            <v>0</v>
          </cell>
          <cell r="H212">
            <v>6.18</v>
          </cell>
          <cell r="I212">
            <v>6.18</v>
          </cell>
          <cell r="J212" t="str">
            <v>G. VITARA 5P 2.7</v>
          </cell>
        </row>
        <row r="213">
          <cell r="D213">
            <v>95621989</v>
          </cell>
          <cell r="E213" t="str">
            <v>FILTRO DE ACEITE</v>
          </cell>
          <cell r="F213">
            <v>3.05</v>
          </cell>
          <cell r="G213">
            <v>0</v>
          </cell>
          <cell r="H213">
            <v>4.4000000000000004</v>
          </cell>
          <cell r="I213">
            <v>4.4000000000000004</v>
          </cell>
          <cell r="J213" t="str">
            <v>G. VITARA 5P 2.7 AT</v>
          </cell>
        </row>
        <row r="214">
          <cell r="D214">
            <v>2601223</v>
          </cell>
          <cell r="E214" t="str">
            <v>ACEITE MOTOR DRIVE CLEAN 10W30</v>
          </cell>
          <cell r="F214">
            <v>876.28</v>
          </cell>
          <cell r="G214">
            <v>0</v>
          </cell>
          <cell r="H214">
            <v>1390.99</v>
          </cell>
          <cell r="I214">
            <v>6.6874519230769227</v>
          </cell>
          <cell r="J214" t="str">
            <v>G. VITARA 5P 2.7 AT</v>
          </cell>
        </row>
        <row r="215">
          <cell r="D215" t="str">
            <v>15410-52D00-000</v>
          </cell>
          <cell r="E215" t="str">
            <v>FILTRO DE GASOLINA       JA627W</v>
          </cell>
          <cell r="F215">
            <v>19.05</v>
          </cell>
          <cell r="G215">
            <v>0</v>
          </cell>
          <cell r="H215">
            <v>27.45</v>
          </cell>
          <cell r="I215">
            <v>27.45</v>
          </cell>
          <cell r="J215" t="str">
            <v>G. VITARA 5P 2.7 AT</v>
          </cell>
        </row>
        <row r="216">
          <cell r="D216">
            <v>95622340</v>
          </cell>
          <cell r="E216" t="str">
            <v>FILTRO AIRE HCA-1503</v>
          </cell>
          <cell r="F216">
            <v>7.7</v>
          </cell>
          <cell r="G216">
            <v>0</v>
          </cell>
          <cell r="H216">
            <v>11.1</v>
          </cell>
          <cell r="I216">
            <v>11.1</v>
          </cell>
          <cell r="J216" t="str">
            <v>G. VITARA 5P 2.7 AT</v>
          </cell>
        </row>
        <row r="217">
          <cell r="D217" t="str">
            <v>17670-77E11-000</v>
          </cell>
          <cell r="E217" t="str">
            <v>TERMOSTATO SQ625W</v>
          </cell>
          <cell r="F217">
            <v>16.84</v>
          </cell>
          <cell r="G217">
            <v>0</v>
          </cell>
          <cell r="H217">
            <v>24.27</v>
          </cell>
          <cell r="I217">
            <v>24.27</v>
          </cell>
          <cell r="J217" t="str">
            <v>G. VITARA 5P 2.7 AT</v>
          </cell>
        </row>
        <row r="218">
          <cell r="D218" t="str">
            <v>17521-85FA0-000</v>
          </cell>
          <cell r="E218" t="str">
            <v>CORREA BOMBA AGUA</v>
          </cell>
          <cell r="F218">
            <v>17.75</v>
          </cell>
          <cell r="G218">
            <v>0</v>
          </cell>
          <cell r="H218">
            <v>25.58</v>
          </cell>
          <cell r="I218">
            <v>25.58</v>
          </cell>
          <cell r="J218" t="str">
            <v>G. VITARA 5P 2.7 AT</v>
          </cell>
        </row>
        <row r="219">
          <cell r="D219">
            <v>89063273</v>
          </cell>
          <cell r="E219" t="str">
            <v>BUJIA FR3LS</v>
          </cell>
          <cell r="F219">
            <v>1.9</v>
          </cell>
          <cell r="G219">
            <v>0</v>
          </cell>
          <cell r="H219">
            <v>2.74</v>
          </cell>
          <cell r="I219">
            <v>2.74</v>
          </cell>
          <cell r="J219" t="str">
            <v>G. VITARA 5P 2.7 AT</v>
          </cell>
        </row>
        <row r="220">
          <cell r="D220">
            <v>2601234</v>
          </cell>
          <cell r="E220" t="str">
            <v>ACEITE CAJA AUTOMATICA M-MUL PU</v>
          </cell>
          <cell r="F220">
            <v>1219.8</v>
          </cell>
          <cell r="G220">
            <v>0</v>
          </cell>
          <cell r="H220">
            <v>1936.28</v>
          </cell>
          <cell r="I220">
            <v>9.3090384615384618</v>
          </cell>
          <cell r="J220" t="str">
            <v>G. VITARA 5P 2.7 AT</v>
          </cell>
        </row>
        <row r="221">
          <cell r="D221">
            <v>2601230</v>
          </cell>
          <cell r="E221" t="str">
            <v>ACEITE TRANSMISION M-LUBE HD 80</v>
          </cell>
          <cell r="F221">
            <v>883.03</v>
          </cell>
          <cell r="G221">
            <v>0</v>
          </cell>
          <cell r="H221">
            <v>1401.7</v>
          </cell>
          <cell r="I221">
            <v>6.7389423076923078</v>
          </cell>
          <cell r="J221" t="str">
            <v>G. VITARA 5P 2.7 AT</v>
          </cell>
        </row>
        <row r="222">
          <cell r="D222">
            <v>2601230</v>
          </cell>
          <cell r="E222" t="str">
            <v>ACEITE TRANSMISION M-LUBE HD 80</v>
          </cell>
          <cell r="F222">
            <v>883.03</v>
          </cell>
          <cell r="G222">
            <v>0</v>
          </cell>
          <cell r="H222">
            <v>1401.7</v>
          </cell>
          <cell r="I222">
            <v>6.7389423076923078</v>
          </cell>
          <cell r="J222" t="str">
            <v>G. VITARA 5P 2.7 AT</v>
          </cell>
        </row>
        <row r="223">
          <cell r="D223">
            <v>2601230</v>
          </cell>
          <cell r="E223" t="str">
            <v>ACEITE TRANSMISION M-LUBE HD 80</v>
          </cell>
          <cell r="F223">
            <v>883.03</v>
          </cell>
          <cell r="G223">
            <v>0</v>
          </cell>
          <cell r="H223">
            <v>1401.7</v>
          </cell>
          <cell r="I223">
            <v>6.7389423076923078</v>
          </cell>
          <cell r="J223" t="str">
            <v>G. VITARA 5P 2.7 AT</v>
          </cell>
        </row>
        <row r="224">
          <cell r="D224" t="str">
            <v>02e01200</v>
          </cell>
          <cell r="E224" t="str">
            <v>DOT 3 200ML</v>
          </cell>
          <cell r="F224">
            <v>2.4</v>
          </cell>
          <cell r="G224">
            <v>0</v>
          </cell>
          <cell r="H224">
            <v>2.4</v>
          </cell>
          <cell r="I224">
            <v>2.4</v>
          </cell>
          <cell r="J224" t="str">
            <v>G. VITARA 5P 2.7 AT</v>
          </cell>
        </row>
        <row r="225">
          <cell r="D225" t="str">
            <v>95861-54J00-000</v>
          </cell>
          <cell r="E225" t="str">
            <v>FILTRO VENTILADOR CALEFACTOR</v>
          </cell>
          <cell r="F225">
            <v>17.329999999999998</v>
          </cell>
          <cell r="G225">
            <v>0</v>
          </cell>
          <cell r="H225">
            <v>24.98</v>
          </cell>
          <cell r="I225">
            <v>24.98</v>
          </cell>
          <cell r="J225" t="str">
            <v>G. VITARA 5P 2.7 AT</v>
          </cell>
        </row>
        <row r="226">
          <cell r="D226">
            <v>2601234</v>
          </cell>
          <cell r="E226" t="str">
            <v>ACEITE CAJA AUTOMATICA M-MUL PU</v>
          </cell>
          <cell r="F226">
            <v>1219.8</v>
          </cell>
          <cell r="G226">
            <v>0</v>
          </cell>
          <cell r="H226">
            <v>1936.28</v>
          </cell>
          <cell r="I226">
            <v>9.3090384615384618</v>
          </cell>
          <cell r="J226" t="str">
            <v>G. VITARA 5P 2.7 AT</v>
          </cell>
        </row>
        <row r="227">
          <cell r="D227">
            <v>88900181</v>
          </cell>
          <cell r="E227" t="str">
            <v>LIMPIADOR PARTES DE FRENOROJO</v>
          </cell>
          <cell r="F227">
            <v>6.18</v>
          </cell>
          <cell r="G227">
            <v>0</v>
          </cell>
          <cell r="H227">
            <v>6.18</v>
          </cell>
          <cell r="I227">
            <v>6.18</v>
          </cell>
          <cell r="J227" t="str">
            <v>G. VITARA 5P 2.7 AT</v>
          </cell>
        </row>
        <row r="228">
          <cell r="D228">
            <v>95620989</v>
          </cell>
          <cell r="E228" t="str">
            <v>FILTRO ACEITE MOTOR</v>
          </cell>
          <cell r="F228">
            <v>3.05</v>
          </cell>
          <cell r="G228">
            <v>0</v>
          </cell>
          <cell r="H228">
            <v>4.4000000000000004</v>
          </cell>
          <cell r="I228">
            <v>4.4000000000000004</v>
          </cell>
          <cell r="J228" t="str">
            <v>G. VITARA 5P 2.0  SZ -  2WD  MT</v>
          </cell>
        </row>
        <row r="229">
          <cell r="D229">
            <v>2601223</v>
          </cell>
          <cell r="E229" t="str">
            <v>ACEITE MOTOR DRIVE CLEAN 10W30</v>
          </cell>
          <cell r="F229">
            <v>876.28</v>
          </cell>
          <cell r="G229">
            <v>0</v>
          </cell>
          <cell r="H229">
            <v>1390.99</v>
          </cell>
          <cell r="I229">
            <v>6.6874519230769227</v>
          </cell>
          <cell r="J229" t="str">
            <v>G. VITARA 5P 2.0  SZ -  2WD  MT</v>
          </cell>
        </row>
        <row r="230">
          <cell r="D230" t="str">
            <v>13780-65J00-000</v>
          </cell>
          <cell r="E230" t="str">
            <v>ELEMENTO FILTRO AIRE</v>
          </cell>
          <cell r="F230">
            <v>12.08</v>
          </cell>
          <cell r="G230">
            <v>0</v>
          </cell>
          <cell r="H230">
            <v>17.41</v>
          </cell>
          <cell r="I230">
            <v>17.41</v>
          </cell>
          <cell r="J230" t="str">
            <v>G. VITARA 5P 2.0  SZ -  2WD  MT</v>
          </cell>
        </row>
        <row r="231">
          <cell r="D231" t="str">
            <v>17670-65D00-000</v>
          </cell>
          <cell r="E231" t="str">
            <v>TERMOSTATO *</v>
          </cell>
          <cell r="F231">
            <v>15.45</v>
          </cell>
          <cell r="G231">
            <v>0</v>
          </cell>
          <cell r="H231">
            <v>22.26</v>
          </cell>
          <cell r="I231">
            <v>22.26</v>
          </cell>
          <cell r="J231" t="str">
            <v>G. VITARA 5P 2.0  SZ -  2WD  MT</v>
          </cell>
        </row>
        <row r="232">
          <cell r="D232" t="str">
            <v>17521-77E20-000</v>
          </cell>
          <cell r="E232" t="str">
            <v>CORREA BOMBA AGUA</v>
          </cell>
          <cell r="F232">
            <v>37.82</v>
          </cell>
          <cell r="G232">
            <v>0</v>
          </cell>
          <cell r="H232">
            <v>54.5</v>
          </cell>
          <cell r="I232">
            <v>54.5</v>
          </cell>
          <cell r="J232" t="str">
            <v>G. VITARA 5P 2.0  SZ -  2WD  MT</v>
          </cell>
        </row>
        <row r="233">
          <cell r="D233" t="str">
            <v>17521-66J00-000</v>
          </cell>
          <cell r="E233" t="str">
            <v>CORREA ALTERNADOR BOMBA AGUA</v>
          </cell>
          <cell r="F233">
            <v>6.25</v>
          </cell>
          <cell r="G233">
            <v>0</v>
          </cell>
          <cell r="H233">
            <v>9.01</v>
          </cell>
          <cell r="I233">
            <v>9.01</v>
          </cell>
          <cell r="J233" t="str">
            <v>G. VITARA 5P 2.0  SZ -  2WD  MT</v>
          </cell>
        </row>
        <row r="234">
          <cell r="D234">
            <v>89063273</v>
          </cell>
          <cell r="E234" t="str">
            <v>BUJIA FR3LS</v>
          </cell>
          <cell r="F234">
            <v>1.9</v>
          </cell>
          <cell r="G234">
            <v>0</v>
          </cell>
          <cell r="H234">
            <v>2.74</v>
          </cell>
          <cell r="I234">
            <v>2.74</v>
          </cell>
          <cell r="J234" t="str">
            <v>G. VITARA 5P 2.0  SZ -  2WD  MT</v>
          </cell>
        </row>
        <row r="235">
          <cell r="D235">
            <v>2602458</v>
          </cell>
          <cell r="E235" t="str">
            <v>ACEITE DE TRANSMISION 75W90 TAN</v>
          </cell>
          <cell r="F235">
            <v>1470.88</v>
          </cell>
          <cell r="G235">
            <v>0</v>
          </cell>
          <cell r="H235">
            <v>2278.1</v>
          </cell>
          <cell r="I235">
            <v>10.952403846153846</v>
          </cell>
          <cell r="J235" t="str">
            <v>G. VITARA 5P 2.0  SZ -  2WD  MT</v>
          </cell>
        </row>
        <row r="236">
          <cell r="D236">
            <v>2601230</v>
          </cell>
          <cell r="E236" t="str">
            <v>ACEITE TRANSMISION M-LUBE HD 80</v>
          </cell>
          <cell r="F236">
            <v>883.03</v>
          </cell>
          <cell r="G236">
            <v>0</v>
          </cell>
          <cell r="H236">
            <v>1401.7</v>
          </cell>
          <cell r="I236">
            <v>6.7389423076923078</v>
          </cell>
          <cell r="J236" t="str">
            <v>G. VITARA 5P 2.0  SZ -  2WD  MT</v>
          </cell>
        </row>
        <row r="237">
          <cell r="D237" t="str">
            <v>95861-64J10-000</v>
          </cell>
          <cell r="E237" t="str">
            <v>FILTRO AIRE</v>
          </cell>
          <cell r="F237">
            <v>23.3</v>
          </cell>
          <cell r="G237">
            <v>0</v>
          </cell>
          <cell r="H237">
            <v>35.42</v>
          </cell>
          <cell r="I237">
            <v>35.42</v>
          </cell>
          <cell r="J237" t="str">
            <v>G. VITARA 5P 2.0  SZ -  2WD  MT</v>
          </cell>
        </row>
        <row r="238">
          <cell r="D238" t="str">
            <v>02e01200</v>
          </cell>
          <cell r="E238" t="str">
            <v>DOT 3 200ML</v>
          </cell>
          <cell r="F238">
            <v>2.4</v>
          </cell>
          <cell r="G238">
            <v>0</v>
          </cell>
          <cell r="H238">
            <v>2.4</v>
          </cell>
          <cell r="I238">
            <v>2.4</v>
          </cell>
          <cell r="J238" t="str">
            <v>G. VITARA 5P 2.0  SZ -  2WD  MT</v>
          </cell>
        </row>
        <row r="239">
          <cell r="D239">
            <v>2601234</v>
          </cell>
          <cell r="E239" t="str">
            <v>ACEITE CAJA AUTOMATICA M-MUL PU</v>
          </cell>
          <cell r="F239">
            <v>1219.8</v>
          </cell>
          <cell r="G239">
            <v>0</v>
          </cell>
          <cell r="H239">
            <v>1936.28</v>
          </cell>
          <cell r="I239">
            <v>9.3090384615384618</v>
          </cell>
          <cell r="J239" t="str">
            <v>G. VITARA 5P 2.0  SZ -  2WD  MT</v>
          </cell>
        </row>
        <row r="240">
          <cell r="D240">
            <v>88900181</v>
          </cell>
          <cell r="E240" t="str">
            <v>LIMPIADOR PARTES DE FRENOROJO</v>
          </cell>
          <cell r="F240">
            <v>6.18</v>
          </cell>
          <cell r="G240">
            <v>0</v>
          </cell>
          <cell r="H240">
            <v>6.18</v>
          </cell>
          <cell r="I240">
            <v>6.18</v>
          </cell>
          <cell r="J240" t="str">
            <v>G. VITARA 5P 2.0  SZ -  2WD  MT</v>
          </cell>
        </row>
        <row r="241">
          <cell r="D241">
            <v>95620989</v>
          </cell>
          <cell r="E241" t="str">
            <v>FILTRO ACEITE MOTOR</v>
          </cell>
          <cell r="F241">
            <v>3.05</v>
          </cell>
          <cell r="G241">
            <v>0</v>
          </cell>
          <cell r="H241">
            <v>4.4000000000000004</v>
          </cell>
          <cell r="I241">
            <v>4.4000000000000004</v>
          </cell>
          <cell r="J241" t="str">
            <v>G. VITARA 5P 2.0  SZ -  4WD  MT</v>
          </cell>
        </row>
        <row r="242">
          <cell r="D242">
            <v>2601223</v>
          </cell>
          <cell r="E242" t="str">
            <v>ACEITE MOTOR DRIVE CLEAN 10W30</v>
          </cell>
          <cell r="F242">
            <v>876.28</v>
          </cell>
          <cell r="G242">
            <v>0</v>
          </cell>
          <cell r="H242">
            <v>1390.99</v>
          </cell>
          <cell r="I242">
            <v>6.6874519230769227</v>
          </cell>
          <cell r="J242" t="str">
            <v>G. VITARA 5P 2.0  SZ -  4WD  MT</v>
          </cell>
        </row>
        <row r="243">
          <cell r="D243" t="str">
            <v>13780-65J00-000</v>
          </cell>
          <cell r="E243" t="str">
            <v>ELEMENTO FILTRO AIRE</v>
          </cell>
          <cell r="F243">
            <v>12.08</v>
          </cell>
          <cell r="G243">
            <v>0</v>
          </cell>
          <cell r="H243">
            <v>17.41</v>
          </cell>
          <cell r="I243">
            <v>17.41</v>
          </cell>
          <cell r="J243" t="str">
            <v>G. VITARA 5P 2.0  SZ -  4WD  MT</v>
          </cell>
        </row>
        <row r="244">
          <cell r="D244" t="str">
            <v>17670-65D00-000</v>
          </cell>
          <cell r="E244" t="str">
            <v>TERMOSTATO *</v>
          </cell>
          <cell r="F244">
            <v>15.45</v>
          </cell>
          <cell r="G244">
            <v>0</v>
          </cell>
          <cell r="H244">
            <v>22.26</v>
          </cell>
          <cell r="I244">
            <v>22.26</v>
          </cell>
          <cell r="J244" t="str">
            <v>G. VITARA 5P 2.0  SZ -  4WD  MT</v>
          </cell>
        </row>
        <row r="245">
          <cell r="D245" t="str">
            <v>17521-77E20-000</v>
          </cell>
          <cell r="E245" t="str">
            <v>CORREA BOMBA AGUA</v>
          </cell>
          <cell r="F245">
            <v>37.82</v>
          </cell>
          <cell r="G245">
            <v>0</v>
          </cell>
          <cell r="H245">
            <v>54.5</v>
          </cell>
          <cell r="I245">
            <v>54.5</v>
          </cell>
          <cell r="J245" t="str">
            <v>G. VITARA 5P 2.0  SZ -  4WD  MT</v>
          </cell>
        </row>
        <row r="246">
          <cell r="D246" t="str">
            <v>17521-66J00-000</v>
          </cell>
          <cell r="E246" t="str">
            <v>CORREA ALTERNADOR BOMBA AGUA</v>
          </cell>
          <cell r="F246">
            <v>6.25</v>
          </cell>
          <cell r="G246">
            <v>0</v>
          </cell>
          <cell r="H246">
            <v>9.01</v>
          </cell>
          <cell r="I246">
            <v>9.01</v>
          </cell>
          <cell r="J246" t="str">
            <v>G. VITARA 5P 2.0  SZ -  4WD  MT</v>
          </cell>
        </row>
        <row r="247">
          <cell r="D247">
            <v>89063273</v>
          </cell>
          <cell r="E247" t="str">
            <v>BUJIA FR3LS</v>
          </cell>
          <cell r="F247">
            <v>1.9</v>
          </cell>
          <cell r="G247">
            <v>0</v>
          </cell>
          <cell r="H247">
            <v>2.74</v>
          </cell>
          <cell r="I247">
            <v>2.74</v>
          </cell>
          <cell r="J247" t="str">
            <v>G. VITARA 5P 2.0  SZ -  4WD  MT</v>
          </cell>
        </row>
        <row r="248">
          <cell r="D248">
            <v>2602458</v>
          </cell>
          <cell r="E248" t="str">
            <v>ACEITE DE TRANSMISION 75W90 TAN</v>
          </cell>
          <cell r="F248">
            <v>1470.88</v>
          </cell>
          <cell r="G248">
            <v>0</v>
          </cell>
          <cell r="H248">
            <v>2278.1</v>
          </cell>
          <cell r="I248">
            <v>10.952403846153846</v>
          </cell>
          <cell r="J248" t="str">
            <v>G. VITARA 5P 2.0  SZ -  4WD  MT</v>
          </cell>
        </row>
        <row r="249">
          <cell r="D249">
            <v>2601230</v>
          </cell>
          <cell r="E249" t="str">
            <v>ACEITE TRANSMISION M-LUBE HD 80</v>
          </cell>
          <cell r="F249">
            <v>883.03</v>
          </cell>
          <cell r="G249">
            <v>0</v>
          </cell>
          <cell r="H249">
            <v>1401.7</v>
          </cell>
          <cell r="I249">
            <v>6.7389423076923078</v>
          </cell>
          <cell r="J249" t="str">
            <v>G. VITARA 5P 2.0  SZ -  4WD  MT</v>
          </cell>
        </row>
        <row r="250">
          <cell r="D250">
            <v>2601230</v>
          </cell>
          <cell r="E250" t="str">
            <v>ACEITE TRANSMISION M-LUBE HD 80</v>
          </cell>
          <cell r="F250">
            <v>883.03</v>
          </cell>
          <cell r="G250">
            <v>0</v>
          </cell>
          <cell r="H250">
            <v>1401.7</v>
          </cell>
          <cell r="I250">
            <v>6.7389423076923078</v>
          </cell>
          <cell r="J250" t="str">
            <v>G. VITARA 5P 2.0  SZ -  4WD  MT</v>
          </cell>
        </row>
        <row r="251">
          <cell r="D251">
            <v>2601230</v>
          </cell>
          <cell r="E251" t="str">
            <v>ACEITE TRANSMISION M-LUBE HD 80</v>
          </cell>
          <cell r="F251">
            <v>883.03</v>
          </cell>
          <cell r="G251">
            <v>0</v>
          </cell>
          <cell r="H251">
            <v>1401.7</v>
          </cell>
          <cell r="I251">
            <v>6.7389423076923078</v>
          </cell>
          <cell r="J251" t="str">
            <v>G. VITARA 5P 2.0  SZ -  4WD  MT</v>
          </cell>
        </row>
        <row r="252">
          <cell r="D252" t="str">
            <v>95861-64J10-000</v>
          </cell>
          <cell r="E252" t="str">
            <v>FILTRO AIRE</v>
          </cell>
          <cell r="F252">
            <v>23.3</v>
          </cell>
          <cell r="G252">
            <v>0</v>
          </cell>
          <cell r="H252">
            <v>35.42</v>
          </cell>
          <cell r="I252">
            <v>35.42</v>
          </cell>
          <cell r="J252" t="str">
            <v>G. VITARA 5P 2.0  SZ -  4WD  MT</v>
          </cell>
        </row>
        <row r="253">
          <cell r="D253" t="str">
            <v>02e01200</v>
          </cell>
          <cell r="E253" t="str">
            <v>DOT 3 200ML</v>
          </cell>
          <cell r="F253">
            <v>2.4</v>
          </cell>
          <cell r="G253">
            <v>0</v>
          </cell>
          <cell r="H253">
            <v>2.4</v>
          </cell>
          <cell r="I253">
            <v>2.4</v>
          </cell>
          <cell r="J253" t="str">
            <v>G. VITARA 5P 2.0  SZ -  4WD  MT</v>
          </cell>
        </row>
        <row r="254">
          <cell r="D254">
            <v>2601234</v>
          </cell>
          <cell r="E254" t="str">
            <v>ACEITE CAJA AUTOMATICA M-MUL PU</v>
          </cell>
          <cell r="F254">
            <v>1219.8</v>
          </cell>
          <cell r="G254">
            <v>0</v>
          </cell>
          <cell r="H254">
            <v>1936.28</v>
          </cell>
          <cell r="I254">
            <v>9.3090384615384618</v>
          </cell>
          <cell r="J254" t="str">
            <v>G. VITARA 5P 2.0  SZ -  4WD  MT</v>
          </cell>
        </row>
        <row r="255">
          <cell r="D255">
            <v>88900181</v>
          </cell>
          <cell r="E255" t="str">
            <v>LIMPIADOR PARTES DE FRENOROJO</v>
          </cell>
          <cell r="F255">
            <v>6.18</v>
          </cell>
          <cell r="G255">
            <v>0</v>
          </cell>
          <cell r="H255">
            <v>6.18</v>
          </cell>
          <cell r="I255">
            <v>6.18</v>
          </cell>
          <cell r="J255" t="str">
            <v>G. VITARA 5P 2.0  SZ -  4WD  MT</v>
          </cell>
        </row>
        <row r="256">
          <cell r="D256">
            <v>95620989</v>
          </cell>
          <cell r="E256" t="str">
            <v>FILTRO ACEITE MOTOR</v>
          </cell>
          <cell r="F256">
            <v>3.05</v>
          </cell>
          <cell r="G256">
            <v>0</v>
          </cell>
          <cell r="H256">
            <v>4.4000000000000004</v>
          </cell>
          <cell r="I256">
            <v>4.4000000000000004</v>
          </cell>
          <cell r="J256" t="str">
            <v>G. VITARA 5P 2.0  SZ - 2WD AT</v>
          </cell>
        </row>
        <row r="257">
          <cell r="D257">
            <v>2601223</v>
          </cell>
          <cell r="E257" t="str">
            <v>ACEITE MOTOR DRIVE CLEAN 10W30</v>
          </cell>
          <cell r="F257">
            <v>876.28</v>
          </cell>
          <cell r="G257">
            <v>0</v>
          </cell>
          <cell r="H257">
            <v>1390.99</v>
          </cell>
          <cell r="I257">
            <v>6.6874519230769227</v>
          </cell>
          <cell r="J257" t="str">
            <v>G. VITARA 5P 2.0  SZ - 2WD AT</v>
          </cell>
        </row>
        <row r="258">
          <cell r="D258" t="str">
            <v>13780-65J00-000</v>
          </cell>
          <cell r="E258" t="str">
            <v>ELEMENTO FILTRO AIRE</v>
          </cell>
          <cell r="F258">
            <v>12.08</v>
          </cell>
          <cell r="G258">
            <v>0</v>
          </cell>
          <cell r="H258">
            <v>17.41</v>
          </cell>
          <cell r="I258">
            <v>17.41</v>
          </cell>
          <cell r="J258" t="str">
            <v>G. VITARA 5P 2.0  SZ - 2WD AT</v>
          </cell>
        </row>
        <row r="259">
          <cell r="D259" t="str">
            <v>17670-65D00-000</v>
          </cell>
          <cell r="E259" t="str">
            <v>TERMOSTATO *</v>
          </cell>
          <cell r="F259">
            <v>15.45</v>
          </cell>
          <cell r="G259">
            <v>0</v>
          </cell>
          <cell r="H259">
            <v>22.26</v>
          </cell>
          <cell r="I259">
            <v>22.26</v>
          </cell>
          <cell r="J259" t="str">
            <v>G. VITARA 5P 2.0  SZ - 2WD AT</v>
          </cell>
        </row>
        <row r="260">
          <cell r="D260" t="str">
            <v>17521-77E20-000</v>
          </cell>
          <cell r="E260" t="str">
            <v>CORREA BOMBA AGUA</v>
          </cell>
          <cell r="F260">
            <v>37.82</v>
          </cell>
          <cell r="G260">
            <v>0</v>
          </cell>
          <cell r="H260">
            <v>54.5</v>
          </cell>
          <cell r="I260">
            <v>54.5</v>
          </cell>
          <cell r="J260" t="str">
            <v>G. VITARA 5P 2.0  SZ - 2WD AT</v>
          </cell>
        </row>
        <row r="261">
          <cell r="D261" t="str">
            <v>17521-66J00-000</v>
          </cell>
          <cell r="E261" t="str">
            <v>CORREA ALTERNADOR BOMBA AGUA</v>
          </cell>
          <cell r="F261">
            <v>6.25</v>
          </cell>
          <cell r="G261">
            <v>0</v>
          </cell>
          <cell r="H261">
            <v>9.01</v>
          </cell>
          <cell r="I261">
            <v>9.01</v>
          </cell>
          <cell r="J261" t="str">
            <v>G. VITARA 5P 2.0  SZ - 2WD AT</v>
          </cell>
        </row>
        <row r="262">
          <cell r="D262">
            <v>89063273</v>
          </cell>
          <cell r="E262" t="str">
            <v>BUJIA FR3LS</v>
          </cell>
          <cell r="F262">
            <v>1.9</v>
          </cell>
          <cell r="G262">
            <v>0</v>
          </cell>
          <cell r="H262">
            <v>2.74</v>
          </cell>
          <cell r="I262">
            <v>2.74</v>
          </cell>
          <cell r="J262" t="str">
            <v>G. VITARA 5P 2.0  SZ - 2WD AT</v>
          </cell>
        </row>
        <row r="263">
          <cell r="D263">
            <v>2601234</v>
          </cell>
          <cell r="E263" t="str">
            <v>ACEITE CAJA AUTOMATICA M-MUL PU</v>
          </cell>
          <cell r="F263">
            <v>1219.8</v>
          </cell>
          <cell r="G263">
            <v>0</v>
          </cell>
          <cell r="H263">
            <v>1936.28</v>
          </cell>
          <cell r="I263">
            <v>9.3090384615384618</v>
          </cell>
          <cell r="J263" t="str">
            <v>G. VITARA 5P 2.0  SZ - 2WD AT</v>
          </cell>
        </row>
        <row r="264">
          <cell r="D264">
            <v>2601230</v>
          </cell>
          <cell r="E264" t="str">
            <v>ACEITE TRANSMISION M-LUBE HD 80</v>
          </cell>
          <cell r="F264">
            <v>883.03</v>
          </cell>
          <cell r="G264">
            <v>0</v>
          </cell>
          <cell r="H264">
            <v>1401.7</v>
          </cell>
          <cell r="I264">
            <v>6.7389423076923078</v>
          </cell>
          <cell r="J264" t="str">
            <v>G. VITARA 5P 2.0  SZ - 2WD AT</v>
          </cell>
        </row>
        <row r="265">
          <cell r="D265" t="str">
            <v>95861-64J10-000</v>
          </cell>
          <cell r="E265" t="str">
            <v>FILTRO AIRE</v>
          </cell>
          <cell r="F265">
            <v>23.3</v>
          </cell>
          <cell r="G265">
            <v>0</v>
          </cell>
          <cell r="H265">
            <v>35.42</v>
          </cell>
          <cell r="I265">
            <v>35.42</v>
          </cell>
          <cell r="J265" t="str">
            <v>G. VITARA 5P 2.0  SZ - 2WD AT</v>
          </cell>
        </row>
        <row r="266">
          <cell r="D266" t="str">
            <v>02e01200</v>
          </cell>
          <cell r="E266" t="str">
            <v>DOT 3 200ML</v>
          </cell>
          <cell r="F266">
            <v>2.4</v>
          </cell>
          <cell r="G266">
            <v>0</v>
          </cell>
          <cell r="H266">
            <v>2.4</v>
          </cell>
          <cell r="I266">
            <v>2.4</v>
          </cell>
          <cell r="J266" t="str">
            <v>G. VITARA 5P 2.0  SZ - 2WD AT</v>
          </cell>
        </row>
        <row r="267">
          <cell r="D267">
            <v>2601234</v>
          </cell>
          <cell r="E267" t="str">
            <v>ACEITE CAJA AUTOMATICA M-MUL PU</v>
          </cell>
          <cell r="F267">
            <v>1219.8</v>
          </cell>
          <cell r="G267">
            <v>0</v>
          </cell>
          <cell r="H267">
            <v>1936.28</v>
          </cell>
          <cell r="I267">
            <v>9.3090384615384618</v>
          </cell>
          <cell r="J267" t="str">
            <v>G. VITARA 5P 2.0  SZ - 2WD AT</v>
          </cell>
        </row>
        <row r="268">
          <cell r="D268">
            <v>88900181</v>
          </cell>
          <cell r="E268" t="str">
            <v>LIMPIADOR PARTES DE FRENOROJO</v>
          </cell>
          <cell r="F268">
            <v>6.18</v>
          </cell>
          <cell r="G268">
            <v>0</v>
          </cell>
          <cell r="H268">
            <v>6.18</v>
          </cell>
          <cell r="I268">
            <v>6.18</v>
          </cell>
          <cell r="J268" t="str">
            <v>G. VITARA 5P 2.0  SZ - 2WD AT</v>
          </cell>
        </row>
        <row r="269">
          <cell r="D269">
            <v>95620989</v>
          </cell>
          <cell r="E269" t="str">
            <v>FILTRO ACEITE MOTOR</v>
          </cell>
          <cell r="F269">
            <v>3.05</v>
          </cell>
          <cell r="G269">
            <v>0</v>
          </cell>
          <cell r="H269">
            <v>4.4000000000000004</v>
          </cell>
          <cell r="I269">
            <v>4.4000000000000004</v>
          </cell>
          <cell r="J269" t="str">
            <v>G. VITARA 5P 2.0  SZ - 4WD AT</v>
          </cell>
        </row>
        <row r="270">
          <cell r="D270">
            <v>2601223</v>
          </cell>
          <cell r="E270" t="str">
            <v>ACEITE MOTOR DRIVE CLEAN 10W30</v>
          </cell>
          <cell r="F270">
            <v>876.28</v>
          </cell>
          <cell r="G270">
            <v>0</v>
          </cell>
          <cell r="H270">
            <v>1390.99</v>
          </cell>
          <cell r="I270">
            <v>6.6874519230769227</v>
          </cell>
          <cell r="J270" t="str">
            <v>G. VITARA 5P 2.0  SZ - 4WD AT</v>
          </cell>
        </row>
        <row r="271">
          <cell r="D271" t="str">
            <v>13780-65J00-000</v>
          </cell>
          <cell r="E271" t="str">
            <v>ELEMENTO FILTRO AIRE</v>
          </cell>
          <cell r="F271">
            <v>12.08</v>
          </cell>
          <cell r="G271">
            <v>0</v>
          </cell>
          <cell r="H271">
            <v>17.41</v>
          </cell>
          <cell r="I271">
            <v>17.41</v>
          </cell>
          <cell r="J271" t="str">
            <v>G. VITARA 5P 2.0  SZ - 4WD AT</v>
          </cell>
        </row>
        <row r="272">
          <cell r="D272" t="str">
            <v>17670-65D00-000</v>
          </cell>
          <cell r="E272" t="str">
            <v>TERMOSTATO *</v>
          </cell>
          <cell r="F272">
            <v>15.45</v>
          </cell>
          <cell r="G272">
            <v>0</v>
          </cell>
          <cell r="H272">
            <v>22.26</v>
          </cell>
          <cell r="I272">
            <v>22.26</v>
          </cell>
          <cell r="J272" t="str">
            <v>G. VITARA 5P 2.0  SZ - 4WD AT</v>
          </cell>
        </row>
        <row r="273">
          <cell r="D273" t="str">
            <v>17521-77E20-000</v>
          </cell>
          <cell r="E273" t="str">
            <v>CORREA BOMBA AGUA</v>
          </cell>
          <cell r="F273">
            <v>37.82</v>
          </cell>
          <cell r="G273">
            <v>0</v>
          </cell>
          <cell r="H273">
            <v>54.5</v>
          </cell>
          <cell r="I273">
            <v>54.5</v>
          </cell>
          <cell r="J273" t="str">
            <v>G. VITARA 5P 2.0  SZ - 4WD AT</v>
          </cell>
        </row>
        <row r="274">
          <cell r="D274" t="str">
            <v>17521-66J00-000</v>
          </cell>
          <cell r="E274" t="str">
            <v>CORREA ALTERNADOR BOMBA AGUA</v>
          </cell>
          <cell r="F274">
            <v>6.25</v>
          </cell>
          <cell r="G274">
            <v>0</v>
          </cell>
          <cell r="H274">
            <v>9.01</v>
          </cell>
          <cell r="I274">
            <v>9.01</v>
          </cell>
          <cell r="J274" t="str">
            <v>G. VITARA 5P 2.0  SZ - 4WD AT</v>
          </cell>
        </row>
        <row r="275">
          <cell r="D275">
            <v>89063273</v>
          </cell>
          <cell r="E275" t="str">
            <v>BUJIA FR3LS</v>
          </cell>
          <cell r="F275">
            <v>1.9</v>
          </cell>
          <cell r="G275">
            <v>0</v>
          </cell>
          <cell r="H275">
            <v>2.74</v>
          </cell>
          <cell r="I275">
            <v>2.74</v>
          </cell>
          <cell r="J275" t="str">
            <v>G. VITARA 5P 2.0  SZ - 4WD AT</v>
          </cell>
        </row>
        <row r="276">
          <cell r="D276">
            <v>2601230</v>
          </cell>
          <cell r="E276" t="str">
            <v>ACEITE TRANSMISION M-LUBE HD 80</v>
          </cell>
          <cell r="F276">
            <v>883.03</v>
          </cell>
          <cell r="G276">
            <v>0</v>
          </cell>
          <cell r="H276">
            <v>1401.7</v>
          </cell>
          <cell r="I276">
            <v>6.7389423076923078</v>
          </cell>
          <cell r="J276" t="str">
            <v>G. VITARA 5P 2.0  SZ - 4WD AT</v>
          </cell>
        </row>
        <row r="277">
          <cell r="D277">
            <v>2601230</v>
          </cell>
          <cell r="E277" t="str">
            <v>ACEITE TRANSMISION M-LUBE HD 80</v>
          </cell>
          <cell r="F277">
            <v>883.03</v>
          </cell>
          <cell r="G277">
            <v>0</v>
          </cell>
          <cell r="H277">
            <v>1401.7</v>
          </cell>
          <cell r="I277">
            <v>6.7389423076923078</v>
          </cell>
          <cell r="J277" t="str">
            <v>G. VITARA 5P 2.0  SZ - 4WD AT</v>
          </cell>
        </row>
        <row r="278">
          <cell r="D278">
            <v>2601230</v>
          </cell>
          <cell r="E278" t="str">
            <v>ACEITE TRANSMISION M-LUBE HD 80</v>
          </cell>
          <cell r="F278">
            <v>883.03</v>
          </cell>
          <cell r="G278">
            <v>0</v>
          </cell>
          <cell r="H278">
            <v>1401.7</v>
          </cell>
          <cell r="I278">
            <v>6.7389423076923078</v>
          </cell>
          <cell r="J278" t="str">
            <v>G. VITARA 5P 2.0  SZ - 4WD AT</v>
          </cell>
        </row>
        <row r="279">
          <cell r="D279" t="str">
            <v>95861-64J10-000</v>
          </cell>
          <cell r="E279" t="str">
            <v>FILTRO AIRE</v>
          </cell>
          <cell r="F279">
            <v>23.3</v>
          </cell>
          <cell r="G279">
            <v>0</v>
          </cell>
          <cell r="H279">
            <v>35.42</v>
          </cell>
          <cell r="I279">
            <v>35.42</v>
          </cell>
          <cell r="J279" t="str">
            <v>G. VITARA 5P 2.0  SZ - 4WD AT</v>
          </cell>
        </row>
        <row r="280">
          <cell r="D280" t="str">
            <v>02e01200</v>
          </cell>
          <cell r="E280" t="str">
            <v>DOT 3 200ML</v>
          </cell>
          <cell r="F280">
            <v>2.4</v>
          </cell>
          <cell r="G280">
            <v>0</v>
          </cell>
          <cell r="H280">
            <v>2.4</v>
          </cell>
          <cell r="I280">
            <v>2.4</v>
          </cell>
          <cell r="J280" t="str">
            <v>G. VITARA 5P 2.0  SZ - 4WD AT</v>
          </cell>
        </row>
        <row r="281">
          <cell r="D281">
            <v>2601234</v>
          </cell>
          <cell r="E281" t="str">
            <v>ACEITE CAJA AUTOMATICA M-MUL PU</v>
          </cell>
          <cell r="F281">
            <v>1219.8</v>
          </cell>
          <cell r="G281">
            <v>0</v>
          </cell>
          <cell r="H281">
            <v>1936.28</v>
          </cell>
          <cell r="I281">
            <v>9.3090384615384618</v>
          </cell>
          <cell r="J281" t="str">
            <v>G. VITARA 5P 2.0  SZ - 4WD AT</v>
          </cell>
        </row>
        <row r="282">
          <cell r="D282">
            <v>2601234</v>
          </cell>
          <cell r="E282" t="str">
            <v>ACEITE CAJA AUTOMATICA M-MUL PU</v>
          </cell>
          <cell r="F282">
            <v>1219.8</v>
          </cell>
          <cell r="G282">
            <v>0</v>
          </cell>
          <cell r="H282">
            <v>1936.28</v>
          </cell>
          <cell r="I282">
            <v>9.3090384615384618</v>
          </cell>
          <cell r="J282" t="str">
            <v>G. VITARA 5P 2.0  SZ - 4WD AT</v>
          </cell>
        </row>
        <row r="283">
          <cell r="D283">
            <v>88900181</v>
          </cell>
          <cell r="E283" t="str">
            <v>LIMPIADOR PARTES DE FRENOROJO</v>
          </cell>
          <cell r="F283">
            <v>6.18</v>
          </cell>
          <cell r="G283">
            <v>0</v>
          </cell>
          <cell r="H283">
            <v>6.18</v>
          </cell>
          <cell r="I283">
            <v>6.18</v>
          </cell>
          <cell r="J283" t="str">
            <v>G. VITARA 5P 2.0  SZ - 4WD AT</v>
          </cell>
        </row>
        <row r="284">
          <cell r="D284">
            <v>95620989</v>
          </cell>
          <cell r="E284" t="str">
            <v>FILTRO ACEITE MOTOR</v>
          </cell>
          <cell r="F284">
            <v>3.05</v>
          </cell>
          <cell r="G284">
            <v>0</v>
          </cell>
          <cell r="H284">
            <v>4.4000000000000004</v>
          </cell>
          <cell r="I284">
            <v>4.4000000000000004</v>
          </cell>
          <cell r="J284" t="str">
            <v>G. VITARA 5P 2.4  SZ - MT</v>
          </cell>
        </row>
        <row r="285">
          <cell r="D285">
            <v>2601223</v>
          </cell>
          <cell r="E285" t="str">
            <v>ACEITE MOTOR DRIVE CLEAN 10W30</v>
          </cell>
          <cell r="F285">
            <v>876.28</v>
          </cell>
          <cell r="G285">
            <v>0</v>
          </cell>
          <cell r="H285">
            <v>1390.99</v>
          </cell>
          <cell r="I285">
            <v>6.6874519230769227</v>
          </cell>
          <cell r="J285" t="str">
            <v>G. VITARA 5P 2.4  SZ - MT</v>
          </cell>
        </row>
        <row r="286">
          <cell r="D286" t="str">
            <v>13780-78K00-000</v>
          </cell>
          <cell r="E286" t="str">
            <v>FILTRO DE AIRE ( ELEMENTO)</v>
          </cell>
          <cell r="F286">
            <v>21.53</v>
          </cell>
          <cell r="G286">
            <v>0</v>
          </cell>
          <cell r="H286">
            <v>31.03</v>
          </cell>
          <cell r="I286">
            <v>31.03</v>
          </cell>
          <cell r="J286" t="str">
            <v>G. VITARA 5P 2.4  SZ - MT</v>
          </cell>
        </row>
        <row r="287">
          <cell r="D287" t="str">
            <v>17670-63J00-000</v>
          </cell>
          <cell r="E287" t="str">
            <v>TERMOSTATO</v>
          </cell>
          <cell r="F287">
            <v>19.77</v>
          </cell>
          <cell r="G287">
            <v>0</v>
          </cell>
          <cell r="H287">
            <v>28.49</v>
          </cell>
          <cell r="I287">
            <v>28.49</v>
          </cell>
          <cell r="J287" t="str">
            <v>G. VITARA 5P 2.4  SZ - MT</v>
          </cell>
        </row>
        <row r="288">
          <cell r="D288" t="str">
            <v>17521-54L31-000</v>
          </cell>
          <cell r="E288" t="str">
            <v>BANDA DE AGUA</v>
          </cell>
          <cell r="F288">
            <v>46.78</v>
          </cell>
          <cell r="G288">
            <v>0</v>
          </cell>
          <cell r="H288">
            <v>71.12</v>
          </cell>
          <cell r="I288">
            <v>71.12</v>
          </cell>
          <cell r="J288" t="str">
            <v>G. VITARA 5P 2.4  SZ - MT</v>
          </cell>
        </row>
        <row r="289">
          <cell r="D289" t="str">
            <v>09482-00605-000</v>
          </cell>
          <cell r="E289" t="str">
            <v>BUJIA K16HPR-U11</v>
          </cell>
          <cell r="F289">
            <v>5.29</v>
          </cell>
          <cell r="G289">
            <v>0</v>
          </cell>
          <cell r="H289">
            <v>7.62</v>
          </cell>
          <cell r="I289">
            <v>7.62</v>
          </cell>
          <cell r="J289" t="str">
            <v>G. VITARA 5P 2.4  SZ - MT</v>
          </cell>
        </row>
        <row r="290">
          <cell r="D290">
            <v>2602458</v>
          </cell>
          <cell r="E290" t="str">
            <v>ACEITE DE TRANSMISION 75W90 TAN</v>
          </cell>
          <cell r="F290">
            <v>1470.88</v>
          </cell>
          <cell r="G290">
            <v>0</v>
          </cell>
          <cell r="H290">
            <v>2278.1</v>
          </cell>
          <cell r="I290">
            <v>10.952403846153846</v>
          </cell>
          <cell r="J290" t="str">
            <v>G. VITARA 5P 2.4  SZ - MT</v>
          </cell>
        </row>
        <row r="291">
          <cell r="D291">
            <v>2601230</v>
          </cell>
          <cell r="E291" t="str">
            <v>ACEITE TRANSMISION M-LUBE HD 80</v>
          </cell>
          <cell r="F291">
            <v>883.03</v>
          </cell>
          <cell r="G291">
            <v>0</v>
          </cell>
          <cell r="H291">
            <v>1401.7</v>
          </cell>
          <cell r="I291">
            <v>6.7389423076923078</v>
          </cell>
          <cell r="J291" t="str">
            <v>G. VITARA 5P 2.4  SZ - MT</v>
          </cell>
        </row>
        <row r="292">
          <cell r="D292">
            <v>2601230</v>
          </cell>
          <cell r="E292" t="str">
            <v>ACEITE TRANSMISION M-LUBE HD 80</v>
          </cell>
          <cell r="F292">
            <v>883.03</v>
          </cell>
          <cell r="G292">
            <v>0</v>
          </cell>
          <cell r="H292">
            <v>1401.7</v>
          </cell>
          <cell r="I292">
            <v>6.7389423076923078</v>
          </cell>
          <cell r="J292" t="str">
            <v>G. VITARA 5P 2.4  SZ - MT</v>
          </cell>
        </row>
        <row r="293">
          <cell r="D293">
            <v>2601230</v>
          </cell>
          <cell r="E293" t="str">
            <v>ACEITE TRANSMISION M-LUBE HD 80</v>
          </cell>
          <cell r="F293">
            <v>883.03</v>
          </cell>
          <cell r="G293">
            <v>0</v>
          </cell>
          <cell r="H293">
            <v>1401.7</v>
          </cell>
          <cell r="I293">
            <v>6.7389423076923078</v>
          </cell>
          <cell r="J293" t="str">
            <v>G. VITARA 5P 2.4  SZ - MT</v>
          </cell>
        </row>
        <row r="294">
          <cell r="D294" t="str">
            <v>02e01200</v>
          </cell>
          <cell r="E294" t="str">
            <v>DOT 3 200ML</v>
          </cell>
          <cell r="F294">
            <v>2.4</v>
          </cell>
          <cell r="G294">
            <v>0</v>
          </cell>
          <cell r="H294">
            <v>2.4</v>
          </cell>
          <cell r="I294">
            <v>2.4</v>
          </cell>
          <cell r="J294" t="str">
            <v>G. VITARA 5P 2.4  SZ - MT</v>
          </cell>
        </row>
        <row r="295">
          <cell r="D295" t="str">
            <v>95861-64J10-000</v>
          </cell>
          <cell r="E295" t="str">
            <v>FILTRO AIRE</v>
          </cell>
          <cell r="F295">
            <v>23.3</v>
          </cell>
          <cell r="G295">
            <v>0</v>
          </cell>
          <cell r="H295">
            <v>35.42</v>
          </cell>
          <cell r="I295">
            <v>35.42</v>
          </cell>
          <cell r="J295" t="str">
            <v>G. VITARA 5P 2.4  SZ - MT</v>
          </cell>
        </row>
        <row r="296">
          <cell r="D296">
            <v>2601234</v>
          </cell>
          <cell r="E296" t="str">
            <v>ACEITE CAJA AUTOMATICA M-MUL PU</v>
          </cell>
          <cell r="F296">
            <v>1219.8</v>
          </cell>
          <cell r="G296">
            <v>0</v>
          </cell>
          <cell r="H296">
            <v>1936.28</v>
          </cell>
          <cell r="I296">
            <v>9.3090384615384618</v>
          </cell>
          <cell r="J296" t="str">
            <v>G. VITARA 5P 2.4  SZ - MT</v>
          </cell>
        </row>
        <row r="297">
          <cell r="D297">
            <v>88900181</v>
          </cell>
          <cell r="E297" t="str">
            <v>LIMPIADOR PARTES DE FRENOROJO</v>
          </cell>
          <cell r="F297">
            <v>6.18</v>
          </cell>
          <cell r="G297">
            <v>0</v>
          </cell>
          <cell r="H297">
            <v>6.18</v>
          </cell>
          <cell r="I297">
            <v>6.18</v>
          </cell>
          <cell r="J297" t="str">
            <v>G. VITARA 5P 2.4  SZ - MT</v>
          </cell>
        </row>
        <row r="298">
          <cell r="D298">
            <v>95620989</v>
          </cell>
          <cell r="E298" t="str">
            <v>FILTRO ACEITE MOTOR</v>
          </cell>
          <cell r="F298">
            <v>3.05</v>
          </cell>
          <cell r="G298">
            <v>0</v>
          </cell>
          <cell r="H298">
            <v>4.4000000000000004</v>
          </cell>
          <cell r="I298">
            <v>4.4000000000000004</v>
          </cell>
          <cell r="J298" t="str">
            <v>G. VITARA 5P 2.4  SZ - AT</v>
          </cell>
        </row>
        <row r="299">
          <cell r="D299">
            <v>2601223</v>
          </cell>
          <cell r="E299" t="str">
            <v>ACEITE MOTOR DRIVE CLEAN 10W30</v>
          </cell>
          <cell r="F299">
            <v>876.28</v>
          </cell>
          <cell r="G299">
            <v>0</v>
          </cell>
          <cell r="H299">
            <v>1390.99</v>
          </cell>
          <cell r="I299">
            <v>6.6874519230769227</v>
          </cell>
          <cell r="J299" t="str">
            <v>G. VITARA 5P 2.4  SZ - AT</v>
          </cell>
        </row>
        <row r="300">
          <cell r="D300" t="str">
            <v>13780-78K00-000</v>
          </cell>
          <cell r="E300" t="str">
            <v>FILTRO DE AIRE ( ELEMENTO)</v>
          </cell>
          <cell r="F300">
            <v>21.53</v>
          </cell>
          <cell r="G300">
            <v>0</v>
          </cell>
          <cell r="H300">
            <v>31.03</v>
          </cell>
          <cell r="I300">
            <v>31.03</v>
          </cell>
          <cell r="J300" t="str">
            <v>G. VITARA 5P 2.4  SZ - AT</v>
          </cell>
        </row>
        <row r="301">
          <cell r="D301" t="str">
            <v>17670-63J00-000</v>
          </cell>
          <cell r="E301" t="str">
            <v>TERMOSTATO</v>
          </cell>
          <cell r="F301">
            <v>19.77</v>
          </cell>
          <cell r="G301">
            <v>0</v>
          </cell>
          <cell r="H301">
            <v>28.49</v>
          </cell>
          <cell r="I301">
            <v>28.49</v>
          </cell>
          <cell r="J301" t="str">
            <v>G. VITARA 5P 2.4  SZ - AT</v>
          </cell>
        </row>
        <row r="302">
          <cell r="D302" t="str">
            <v>17521-54L31-000</v>
          </cell>
          <cell r="E302" t="str">
            <v>BANDA DE AGUA</v>
          </cell>
          <cell r="F302">
            <v>46.78</v>
          </cell>
          <cell r="G302">
            <v>0</v>
          </cell>
          <cell r="H302">
            <v>71.12</v>
          </cell>
          <cell r="I302">
            <v>71.12</v>
          </cell>
          <cell r="J302" t="str">
            <v>G. VITARA 5P 2.4  SZ - AT</v>
          </cell>
        </row>
        <row r="303">
          <cell r="D303" t="str">
            <v>09482-00605-000</v>
          </cell>
          <cell r="E303" t="str">
            <v>BUJIA K16HPR-U11</v>
          </cell>
          <cell r="F303">
            <v>5.29</v>
          </cell>
          <cell r="G303">
            <v>0</v>
          </cell>
          <cell r="H303">
            <v>7.62</v>
          </cell>
          <cell r="I303">
            <v>7.62</v>
          </cell>
          <cell r="J303" t="str">
            <v>G. VITARA 5P 2.4  SZ - AT</v>
          </cell>
        </row>
        <row r="304">
          <cell r="D304">
            <v>2601234</v>
          </cell>
          <cell r="E304" t="str">
            <v>ACEITE CAJA AUTOMATICA M-MUL PU</v>
          </cell>
          <cell r="F304">
            <v>1219.8</v>
          </cell>
          <cell r="G304">
            <v>0</v>
          </cell>
          <cell r="H304">
            <v>1936.28</v>
          </cell>
          <cell r="I304">
            <v>9.3090384615384618</v>
          </cell>
          <cell r="J304" t="str">
            <v>G. VITARA 5P 2.4  SZ - AT</v>
          </cell>
        </row>
        <row r="305">
          <cell r="D305">
            <v>2601230</v>
          </cell>
          <cell r="E305" t="str">
            <v>ACEITE TRANSMISION M-LUBE HD 80</v>
          </cell>
          <cell r="F305">
            <v>883.03</v>
          </cell>
          <cell r="G305">
            <v>0</v>
          </cell>
          <cell r="H305">
            <v>1401.7</v>
          </cell>
          <cell r="I305">
            <v>6.7389423076923078</v>
          </cell>
          <cell r="J305" t="str">
            <v>G. VITARA 5P 2.4  SZ - AT</v>
          </cell>
        </row>
        <row r="306">
          <cell r="D306">
            <v>2601230</v>
          </cell>
          <cell r="E306" t="str">
            <v>ACEITE TRANSMISION M-LUBE HD 80</v>
          </cell>
          <cell r="F306">
            <v>883.03</v>
          </cell>
          <cell r="G306">
            <v>0</v>
          </cell>
          <cell r="H306">
            <v>1401.7</v>
          </cell>
          <cell r="I306">
            <v>6.7389423076923078</v>
          </cell>
          <cell r="J306" t="str">
            <v>G. VITARA 5P 2.4  SZ - AT</v>
          </cell>
        </row>
        <row r="307">
          <cell r="D307">
            <v>2601230</v>
          </cell>
          <cell r="E307" t="str">
            <v>ACEITE TRANSMISION M-LUBE HD 80</v>
          </cell>
          <cell r="F307">
            <v>883.03</v>
          </cell>
          <cell r="G307">
            <v>0</v>
          </cell>
          <cell r="H307">
            <v>1401.7</v>
          </cell>
          <cell r="I307">
            <v>6.7389423076923078</v>
          </cell>
          <cell r="J307" t="str">
            <v>G. VITARA 5P 2.4  SZ - AT</v>
          </cell>
        </row>
        <row r="308">
          <cell r="D308" t="str">
            <v>02e01200</v>
          </cell>
          <cell r="E308" t="str">
            <v>DOT 3 200ML</v>
          </cell>
          <cell r="F308">
            <v>2.4</v>
          </cell>
          <cell r="G308">
            <v>0</v>
          </cell>
          <cell r="H308">
            <v>2.4</v>
          </cell>
          <cell r="I308">
            <v>2.4</v>
          </cell>
          <cell r="J308" t="str">
            <v>G. VITARA 5P 2.4  SZ - AT</v>
          </cell>
        </row>
        <row r="309">
          <cell r="D309" t="str">
            <v>95861-64J10-000</v>
          </cell>
          <cell r="E309" t="str">
            <v>FILTRO AIRE</v>
          </cell>
          <cell r="F309">
            <v>23.3</v>
          </cell>
          <cell r="G309">
            <v>0</v>
          </cell>
          <cell r="H309">
            <v>35.42</v>
          </cell>
          <cell r="I309">
            <v>35.42</v>
          </cell>
          <cell r="J309" t="str">
            <v>G. VITARA 5P 2.4  SZ - AT</v>
          </cell>
        </row>
        <row r="310">
          <cell r="D310">
            <v>2601234</v>
          </cell>
          <cell r="E310" t="str">
            <v>ACEITE CAJA AUTOMATICA M-MUL PU</v>
          </cell>
          <cell r="F310">
            <v>1219.8</v>
          </cell>
          <cell r="G310">
            <v>0</v>
          </cell>
          <cell r="H310">
            <v>1936.28</v>
          </cell>
          <cell r="I310">
            <v>9.3090384615384618</v>
          </cell>
          <cell r="J310" t="str">
            <v>G. VITARA 5P 2.4  SZ - AT</v>
          </cell>
        </row>
        <row r="311">
          <cell r="D311">
            <v>88900181</v>
          </cell>
          <cell r="E311" t="str">
            <v>LIMPIADOR PARTES DE FRENOROJO</v>
          </cell>
          <cell r="F311">
            <v>6.18</v>
          </cell>
          <cell r="G311">
            <v>0</v>
          </cell>
          <cell r="H311">
            <v>6.18</v>
          </cell>
          <cell r="I311">
            <v>6.18</v>
          </cell>
          <cell r="J311" t="str">
            <v>G. VITARA 5P 2.4  SZ - AT</v>
          </cell>
        </row>
        <row r="312">
          <cell r="D312">
            <v>95621989</v>
          </cell>
          <cell r="E312" t="str">
            <v>FILTRO DE ACEITE</v>
          </cell>
          <cell r="F312">
            <v>3.05</v>
          </cell>
          <cell r="G312">
            <v>0</v>
          </cell>
          <cell r="H312">
            <v>4.4000000000000004</v>
          </cell>
          <cell r="I312">
            <v>4.4000000000000004</v>
          </cell>
          <cell r="J312" t="str">
            <v>G. VITARA 5P 2.7  SZ - MT</v>
          </cell>
        </row>
        <row r="313">
          <cell r="D313">
            <v>2601223</v>
          </cell>
          <cell r="E313" t="str">
            <v>ACEITE MOTOR DRIVE CLEAN 10W30</v>
          </cell>
          <cell r="F313">
            <v>876.28</v>
          </cell>
          <cell r="G313">
            <v>0</v>
          </cell>
          <cell r="H313">
            <v>1390.99</v>
          </cell>
          <cell r="I313">
            <v>6.6874519230769227</v>
          </cell>
          <cell r="J313" t="str">
            <v>G. VITARA 5P 2.7  SZ - MT</v>
          </cell>
        </row>
        <row r="314">
          <cell r="D314" t="str">
            <v>13780-65J00-000</v>
          </cell>
          <cell r="E314" t="str">
            <v>ELEMENTO FILTRO AIRE</v>
          </cell>
          <cell r="F314">
            <v>12.08</v>
          </cell>
          <cell r="G314">
            <v>0</v>
          </cell>
          <cell r="H314">
            <v>17.41</v>
          </cell>
          <cell r="I314">
            <v>17.41</v>
          </cell>
          <cell r="J314" t="str">
            <v>G. VITARA 5P 2.7  SZ - MT</v>
          </cell>
        </row>
        <row r="315">
          <cell r="D315" t="str">
            <v>17670-77E11-000</v>
          </cell>
          <cell r="E315" t="str">
            <v>TERMOSTATO SQ625W</v>
          </cell>
          <cell r="F315">
            <v>16.84</v>
          </cell>
          <cell r="G315">
            <v>0</v>
          </cell>
          <cell r="H315">
            <v>24.27</v>
          </cell>
          <cell r="I315">
            <v>24.27</v>
          </cell>
          <cell r="J315" t="str">
            <v>G. VITARA 5P 2.7  SZ - MT</v>
          </cell>
        </row>
        <row r="316">
          <cell r="D316" t="str">
            <v>17521-66J00-000</v>
          </cell>
          <cell r="E316" t="str">
            <v>CORREA ALTERNADOR BOMBA AGUA</v>
          </cell>
          <cell r="F316">
            <v>6.25</v>
          </cell>
          <cell r="G316">
            <v>0</v>
          </cell>
          <cell r="H316">
            <v>9.01</v>
          </cell>
          <cell r="I316">
            <v>9.01</v>
          </cell>
          <cell r="J316" t="str">
            <v>G. VITARA 5P 2.7  SZ - MT</v>
          </cell>
        </row>
        <row r="317">
          <cell r="D317">
            <v>89063273</v>
          </cell>
          <cell r="E317" t="str">
            <v>BUJIA FR3LS</v>
          </cell>
          <cell r="F317">
            <v>1.9</v>
          </cell>
          <cell r="G317">
            <v>0</v>
          </cell>
          <cell r="H317">
            <v>2.74</v>
          </cell>
          <cell r="I317">
            <v>2.74</v>
          </cell>
          <cell r="J317" t="str">
            <v>G. VITARA 5P 2.7  SZ - MT</v>
          </cell>
        </row>
        <row r="318">
          <cell r="D318">
            <v>2602458</v>
          </cell>
          <cell r="E318" t="str">
            <v>ACEITE DE TRANSMISION 75W90 TAN</v>
          </cell>
          <cell r="F318">
            <v>1470.88</v>
          </cell>
          <cell r="G318">
            <v>0</v>
          </cell>
          <cell r="H318">
            <v>2278.1</v>
          </cell>
          <cell r="I318">
            <v>10.952403846153846</v>
          </cell>
          <cell r="J318" t="str">
            <v>G. VITARA 5P 2.7  SZ - MT</v>
          </cell>
        </row>
        <row r="319">
          <cell r="D319">
            <v>2601230</v>
          </cell>
          <cell r="E319" t="str">
            <v>ACEITE TRANSMISION M-LUBE HD 80</v>
          </cell>
          <cell r="F319">
            <v>883.03</v>
          </cell>
          <cell r="G319">
            <v>0</v>
          </cell>
          <cell r="H319">
            <v>1401.7</v>
          </cell>
          <cell r="I319">
            <v>6.7389423076923078</v>
          </cell>
          <cell r="J319" t="str">
            <v>G. VITARA 5P 2.7  SZ - MT</v>
          </cell>
        </row>
        <row r="320">
          <cell r="D320">
            <v>2601230</v>
          </cell>
          <cell r="E320" t="str">
            <v>ACEITE TRANSMISION M-LUBE HD 80</v>
          </cell>
          <cell r="F320">
            <v>883.03</v>
          </cell>
          <cell r="G320">
            <v>0</v>
          </cell>
          <cell r="H320">
            <v>1401.7</v>
          </cell>
          <cell r="I320">
            <v>6.7389423076923078</v>
          </cell>
          <cell r="J320" t="str">
            <v>G. VITARA 5P 2.7  SZ - MT</v>
          </cell>
        </row>
        <row r="321">
          <cell r="D321">
            <v>2601230</v>
          </cell>
          <cell r="E321" t="str">
            <v>ACEITE TRANSMISION M-LUBE HD 80</v>
          </cell>
          <cell r="F321">
            <v>883.03</v>
          </cell>
          <cell r="G321">
            <v>0</v>
          </cell>
          <cell r="H321">
            <v>1401.7</v>
          </cell>
          <cell r="I321">
            <v>6.7389423076923078</v>
          </cell>
          <cell r="J321" t="str">
            <v>G. VITARA 5P 2.7  SZ - MT</v>
          </cell>
        </row>
        <row r="322">
          <cell r="D322" t="str">
            <v>02e01200</v>
          </cell>
          <cell r="E322" t="str">
            <v>DOT 3 200ML</v>
          </cell>
          <cell r="F322">
            <v>2.4</v>
          </cell>
          <cell r="G322">
            <v>0</v>
          </cell>
          <cell r="H322">
            <v>2.4</v>
          </cell>
          <cell r="I322">
            <v>2.4</v>
          </cell>
          <cell r="J322" t="str">
            <v>G. VITARA 5P 2.7  SZ - MT</v>
          </cell>
        </row>
        <row r="323">
          <cell r="D323" t="str">
            <v>95861-64J10-000</v>
          </cell>
          <cell r="E323" t="str">
            <v>FILTRO AIRE</v>
          </cell>
          <cell r="F323">
            <v>23.3</v>
          </cell>
          <cell r="G323">
            <v>0</v>
          </cell>
          <cell r="H323">
            <v>35.42</v>
          </cell>
          <cell r="I323">
            <v>35.42</v>
          </cell>
          <cell r="J323" t="str">
            <v>G. VITARA 5P 2.7  SZ - MT</v>
          </cell>
        </row>
        <row r="324">
          <cell r="D324">
            <v>2601234</v>
          </cell>
          <cell r="E324" t="str">
            <v>ACEITE CAJA AUTOMATICA M-MUL PU</v>
          </cell>
          <cell r="F324">
            <v>1219.8</v>
          </cell>
          <cell r="G324">
            <v>0</v>
          </cell>
          <cell r="H324">
            <v>1936.28</v>
          </cell>
          <cell r="I324">
            <v>9.3090384615384618</v>
          </cell>
          <cell r="J324" t="str">
            <v>G. VITARA 5P 2.7  SZ - MT</v>
          </cell>
        </row>
        <row r="325">
          <cell r="D325">
            <v>88900181</v>
          </cell>
          <cell r="E325" t="str">
            <v>LIMPIADOR PARTES DE FRENOROJO</v>
          </cell>
          <cell r="F325">
            <v>6.18</v>
          </cell>
          <cell r="G325">
            <v>0</v>
          </cell>
          <cell r="H325">
            <v>6.18</v>
          </cell>
          <cell r="I325">
            <v>6.18</v>
          </cell>
          <cell r="J325" t="str">
            <v>G. VITARA 5P 2.7  SZ - MT</v>
          </cell>
        </row>
        <row r="326">
          <cell r="D326">
            <v>95621989</v>
          </cell>
          <cell r="E326" t="str">
            <v>FILTRO DE ACEITE</v>
          </cell>
          <cell r="F326">
            <v>3.05</v>
          </cell>
          <cell r="G326">
            <v>0</v>
          </cell>
          <cell r="H326">
            <v>4.4000000000000004</v>
          </cell>
          <cell r="I326">
            <v>4.4000000000000004</v>
          </cell>
          <cell r="J326" t="str">
            <v>G. VITARA 5P 2.7  SZ - AT</v>
          </cell>
        </row>
        <row r="327">
          <cell r="D327">
            <v>2601223</v>
          </cell>
          <cell r="E327" t="str">
            <v>ACEITE MOTOR DRIVE CLEAN 10W30</v>
          </cell>
          <cell r="F327">
            <v>876.28</v>
          </cell>
          <cell r="G327">
            <v>0</v>
          </cell>
          <cell r="H327">
            <v>1390.99</v>
          </cell>
          <cell r="I327">
            <v>6.6874519230769227</v>
          </cell>
          <cell r="J327" t="str">
            <v>G. VITARA 5P 2.7  SZ - AT</v>
          </cell>
        </row>
        <row r="328">
          <cell r="D328" t="str">
            <v>13780-65J00-000</v>
          </cell>
          <cell r="E328" t="str">
            <v>ELEMENTO FILTRO AIRE</v>
          </cell>
          <cell r="F328">
            <v>12.08</v>
          </cell>
          <cell r="G328">
            <v>0</v>
          </cell>
          <cell r="H328">
            <v>17.41</v>
          </cell>
          <cell r="I328">
            <v>17.41</v>
          </cell>
          <cell r="J328" t="str">
            <v>G. VITARA 5P 2.7  SZ - AT</v>
          </cell>
        </row>
        <row r="329">
          <cell r="D329" t="str">
            <v>17670-77E11-000</v>
          </cell>
          <cell r="E329" t="str">
            <v>TERMOSTATO SQ625W</v>
          </cell>
          <cell r="F329">
            <v>16.84</v>
          </cell>
          <cell r="G329">
            <v>0</v>
          </cell>
          <cell r="H329">
            <v>24.27</v>
          </cell>
          <cell r="I329">
            <v>24.27</v>
          </cell>
          <cell r="J329" t="str">
            <v>G. VITARA 5P 2.7  SZ - AT</v>
          </cell>
        </row>
        <row r="330">
          <cell r="D330" t="str">
            <v>17521-66J00-000</v>
          </cell>
          <cell r="E330" t="str">
            <v>CORREA ALTERNADOR BOMBA AGUA</v>
          </cell>
          <cell r="F330">
            <v>6.25</v>
          </cell>
          <cell r="G330">
            <v>0</v>
          </cell>
          <cell r="H330">
            <v>9.01</v>
          </cell>
          <cell r="I330">
            <v>9.01</v>
          </cell>
          <cell r="J330" t="str">
            <v>G. VITARA 5P 2.7  SZ - AT</v>
          </cell>
        </row>
        <row r="331">
          <cell r="D331">
            <v>89063273</v>
          </cell>
          <cell r="E331" t="str">
            <v>BUJIA FR3LS</v>
          </cell>
          <cell r="F331">
            <v>1.9</v>
          </cell>
          <cell r="G331">
            <v>0</v>
          </cell>
          <cell r="H331">
            <v>2.74</v>
          </cell>
          <cell r="I331">
            <v>2.74</v>
          </cell>
          <cell r="J331" t="str">
            <v>G. VITARA 5P 2.7  SZ - AT</v>
          </cell>
        </row>
        <row r="332">
          <cell r="D332">
            <v>2601234</v>
          </cell>
          <cell r="E332" t="str">
            <v>ACEITE CAJA AUTOMATICA M-MUL PU</v>
          </cell>
          <cell r="F332">
            <v>1219.8</v>
          </cell>
          <cell r="G332">
            <v>0</v>
          </cell>
          <cell r="H332">
            <v>1936.28</v>
          </cell>
          <cell r="I332">
            <v>9.3090384615384618</v>
          </cell>
          <cell r="J332" t="str">
            <v>G. VITARA 5P 2.7  SZ - AT</v>
          </cell>
        </row>
        <row r="333">
          <cell r="D333">
            <v>2601230</v>
          </cell>
          <cell r="E333" t="str">
            <v>ACEITE TRANSMISION M-LUBE HD 80</v>
          </cell>
          <cell r="F333">
            <v>883.03</v>
          </cell>
          <cell r="G333">
            <v>0</v>
          </cell>
          <cell r="H333">
            <v>1401.7</v>
          </cell>
          <cell r="I333">
            <v>6.7389423076923078</v>
          </cell>
          <cell r="J333" t="str">
            <v>G. VITARA 5P 2.7  SZ - AT</v>
          </cell>
        </row>
        <row r="334">
          <cell r="D334">
            <v>2601230</v>
          </cell>
          <cell r="E334" t="str">
            <v>ACEITE TRANSMISION M-LUBE HD 80</v>
          </cell>
          <cell r="F334">
            <v>883.03</v>
          </cell>
          <cell r="G334">
            <v>0</v>
          </cell>
          <cell r="H334">
            <v>1401.7</v>
          </cell>
          <cell r="I334">
            <v>6.7389423076923078</v>
          </cell>
          <cell r="J334" t="str">
            <v>G. VITARA 5P 2.7  SZ - AT</v>
          </cell>
        </row>
        <row r="335">
          <cell r="D335">
            <v>2601230</v>
          </cell>
          <cell r="E335" t="str">
            <v>ACEITE TRANSMISION M-LUBE HD 80</v>
          </cell>
          <cell r="F335">
            <v>883.03</v>
          </cell>
          <cell r="G335">
            <v>0</v>
          </cell>
          <cell r="H335">
            <v>1401.7</v>
          </cell>
          <cell r="I335">
            <v>6.7389423076923078</v>
          </cell>
          <cell r="J335" t="str">
            <v>G. VITARA 5P 2.7  SZ - AT</v>
          </cell>
        </row>
        <row r="336">
          <cell r="D336" t="str">
            <v>02e01200</v>
          </cell>
          <cell r="E336" t="str">
            <v>DOT 3 200ML</v>
          </cell>
          <cell r="F336">
            <v>2.4</v>
          </cell>
          <cell r="G336">
            <v>0</v>
          </cell>
          <cell r="H336">
            <v>2.4</v>
          </cell>
          <cell r="I336">
            <v>2.4</v>
          </cell>
          <cell r="J336" t="str">
            <v>G. VITARA 5P 2.7  SZ - AT</v>
          </cell>
        </row>
        <row r="337">
          <cell r="D337" t="str">
            <v>95861-64J10-000</v>
          </cell>
          <cell r="E337" t="str">
            <v>FILTRO AIRE</v>
          </cell>
          <cell r="F337">
            <v>23.3</v>
          </cell>
          <cell r="G337">
            <v>0</v>
          </cell>
          <cell r="H337">
            <v>35.42</v>
          </cell>
          <cell r="I337">
            <v>35.42</v>
          </cell>
          <cell r="J337" t="str">
            <v>G. VITARA 5P 2.7  SZ - AT</v>
          </cell>
        </row>
        <row r="338">
          <cell r="D338">
            <v>2601234</v>
          </cell>
          <cell r="E338" t="str">
            <v>ACEITE CAJA AUTOMATICA M-MUL PU</v>
          </cell>
          <cell r="F338">
            <v>1219.8</v>
          </cell>
          <cell r="G338">
            <v>0</v>
          </cell>
          <cell r="H338">
            <v>1936.28</v>
          </cell>
          <cell r="I338">
            <v>9.3090384615384618</v>
          </cell>
          <cell r="J338" t="str">
            <v>G. VITARA 5P 2.7  SZ - AT</v>
          </cell>
        </row>
        <row r="339">
          <cell r="D339">
            <v>88900181</v>
          </cell>
          <cell r="E339" t="str">
            <v>LIMPIADOR PARTES DE FRENOROJO</v>
          </cell>
          <cell r="F339">
            <v>6.18</v>
          </cell>
          <cell r="G339">
            <v>0</v>
          </cell>
          <cell r="H339">
            <v>6.18</v>
          </cell>
          <cell r="I339">
            <v>6.18</v>
          </cell>
          <cell r="J339" t="str">
            <v>G. VITARA 5P 2.7  SZ - AT</v>
          </cell>
        </row>
        <row r="340">
          <cell r="D340">
            <v>92142009</v>
          </cell>
          <cell r="E340" t="str">
            <v>FILTRO DE ACEITE PARCIAL</v>
          </cell>
          <cell r="F340">
            <v>3.05</v>
          </cell>
          <cell r="G340">
            <v>0</v>
          </cell>
          <cell r="H340">
            <v>4.4000000000000004</v>
          </cell>
          <cell r="I340">
            <v>4.4000000000000004</v>
          </cell>
          <cell r="J340" t="str">
            <v>LUV DMAX 2.4</v>
          </cell>
        </row>
        <row r="341">
          <cell r="D341">
            <v>2601225</v>
          </cell>
          <cell r="E341" t="str">
            <v>ACEITE DE MOTOR M-DELVAC MX 15W</v>
          </cell>
          <cell r="F341">
            <v>862.26</v>
          </cell>
          <cell r="G341">
            <v>0</v>
          </cell>
          <cell r="H341">
            <v>1368.73</v>
          </cell>
          <cell r="I341">
            <v>6.5804326923076921</v>
          </cell>
          <cell r="J341" t="str">
            <v>LUV DMAX 2.4</v>
          </cell>
        </row>
        <row r="342">
          <cell r="D342">
            <v>93370527</v>
          </cell>
          <cell r="E342" t="str">
            <v>FILTRO COMBUSTIBLE</v>
          </cell>
          <cell r="F342">
            <v>11.38</v>
          </cell>
          <cell r="G342">
            <v>0</v>
          </cell>
          <cell r="H342">
            <v>16.41</v>
          </cell>
          <cell r="I342">
            <v>16.41</v>
          </cell>
          <cell r="J342" t="str">
            <v>LUV DMAX 2.4</v>
          </cell>
        </row>
        <row r="343">
          <cell r="D343">
            <v>95627138</v>
          </cell>
          <cell r="E343" t="str">
            <v>ELEMENTO FILTRO AIRE</v>
          </cell>
          <cell r="F343">
            <v>6.51</v>
          </cell>
          <cell r="G343">
            <v>0</v>
          </cell>
          <cell r="H343">
            <v>9.3800000000000008</v>
          </cell>
          <cell r="I343">
            <v>9.3800000000000008</v>
          </cell>
          <cell r="J343" t="str">
            <v>LUV DMAX 2.4</v>
          </cell>
        </row>
        <row r="344">
          <cell r="D344">
            <v>8920659770</v>
          </cell>
          <cell r="E344" t="str">
            <v>CORREA DISTRIBUCION</v>
          </cell>
          <cell r="F344">
            <v>52.97</v>
          </cell>
          <cell r="G344">
            <v>0</v>
          </cell>
          <cell r="H344">
            <v>76.33</v>
          </cell>
          <cell r="I344">
            <v>76.33</v>
          </cell>
          <cell r="J344" t="str">
            <v>LUV DMAX 2.4</v>
          </cell>
        </row>
        <row r="345">
          <cell r="D345">
            <v>8091580030</v>
          </cell>
          <cell r="E345" t="str">
            <v>POLEA TENSOR CIGÜEÑAL</v>
          </cell>
          <cell r="F345">
            <v>130.28</v>
          </cell>
          <cell r="G345">
            <v>0</v>
          </cell>
          <cell r="H345">
            <v>187.74</v>
          </cell>
          <cell r="I345">
            <v>187.74</v>
          </cell>
          <cell r="J345" t="str">
            <v>LUV DMAX 2.4</v>
          </cell>
        </row>
        <row r="346">
          <cell r="D346">
            <v>8920678210</v>
          </cell>
          <cell r="E346" t="str">
            <v>TERMOSTATO BOMBA AGUA MOTOR</v>
          </cell>
          <cell r="F346">
            <v>85.56</v>
          </cell>
          <cell r="G346">
            <v>0</v>
          </cell>
          <cell r="H346">
            <v>123.3</v>
          </cell>
          <cell r="I346">
            <v>123.3</v>
          </cell>
          <cell r="J346" t="str">
            <v>LUV DMAX 2.4</v>
          </cell>
        </row>
        <row r="347">
          <cell r="D347">
            <v>8979422681</v>
          </cell>
          <cell r="E347" t="str">
            <v>TAPA DE RADIADOR</v>
          </cell>
          <cell r="F347">
            <v>11.74</v>
          </cell>
          <cell r="G347">
            <v>0</v>
          </cell>
          <cell r="H347">
            <v>16.91</v>
          </cell>
          <cell r="I347">
            <v>16.91</v>
          </cell>
          <cell r="J347" t="str">
            <v>LUV DMAX 2.4</v>
          </cell>
        </row>
        <row r="348">
          <cell r="D348">
            <v>8920636940</v>
          </cell>
          <cell r="E348" t="str">
            <v>CORREA VENTILADOR MOTOR</v>
          </cell>
          <cell r="F348">
            <v>10.58</v>
          </cell>
          <cell r="G348">
            <v>0</v>
          </cell>
          <cell r="H348">
            <v>15.25</v>
          </cell>
          <cell r="I348">
            <v>15.25</v>
          </cell>
          <cell r="J348" t="str">
            <v>LUV DMAX 2.4</v>
          </cell>
        </row>
        <row r="349">
          <cell r="D349">
            <v>8920636960</v>
          </cell>
          <cell r="E349" t="str">
            <v>CORREA COMPRESOR A/C</v>
          </cell>
          <cell r="F349">
            <v>43.2</v>
          </cell>
          <cell r="G349">
            <v>0</v>
          </cell>
          <cell r="H349">
            <v>62.26</v>
          </cell>
          <cell r="I349">
            <v>62.26</v>
          </cell>
          <cell r="J349" t="str">
            <v>LUV DMAX 2.4</v>
          </cell>
        </row>
        <row r="350">
          <cell r="D350">
            <v>89063261</v>
          </cell>
          <cell r="E350" t="str">
            <v>BUJIA R42XLS</v>
          </cell>
          <cell r="F350">
            <v>1.77</v>
          </cell>
          <cell r="G350">
            <v>0</v>
          </cell>
          <cell r="H350">
            <v>2.58</v>
          </cell>
          <cell r="I350">
            <v>2.58</v>
          </cell>
          <cell r="J350" t="str">
            <v>LUV DMAX 2.4</v>
          </cell>
        </row>
        <row r="351">
          <cell r="D351">
            <v>2601225</v>
          </cell>
          <cell r="E351" t="str">
            <v>ACEITE DE MOTOR M-DELVAC MX 15W</v>
          </cell>
          <cell r="F351">
            <v>862.26</v>
          </cell>
          <cell r="G351">
            <v>0</v>
          </cell>
          <cell r="H351">
            <v>1368.73</v>
          </cell>
          <cell r="I351">
            <v>6.5804326923076921</v>
          </cell>
          <cell r="J351" t="str">
            <v>LUV DMAX 2.4</v>
          </cell>
        </row>
        <row r="352">
          <cell r="D352">
            <v>2601230</v>
          </cell>
          <cell r="E352" t="str">
            <v>ACEITE TRANSMISION M-LUBE HD 80</v>
          </cell>
          <cell r="F352">
            <v>883.03</v>
          </cell>
          <cell r="G352">
            <v>0</v>
          </cell>
          <cell r="H352">
            <v>1401.7</v>
          </cell>
          <cell r="I352">
            <v>6.7389423076923078</v>
          </cell>
          <cell r="J352" t="str">
            <v>LUV DMAX 2.4</v>
          </cell>
        </row>
        <row r="353">
          <cell r="D353" t="str">
            <v>02e01200</v>
          </cell>
          <cell r="E353" t="str">
            <v>DOT 3 200ML</v>
          </cell>
          <cell r="F353">
            <v>2.4</v>
          </cell>
          <cell r="G353">
            <v>0</v>
          </cell>
          <cell r="H353">
            <v>2.4</v>
          </cell>
          <cell r="I353">
            <v>2.4</v>
          </cell>
          <cell r="J353" t="str">
            <v>LUV DMAX 2.4</v>
          </cell>
        </row>
        <row r="354">
          <cell r="D354">
            <v>2601234</v>
          </cell>
          <cell r="E354" t="str">
            <v>ACEITE CAJA AUTOMATICA M-MUL PU</v>
          </cell>
          <cell r="F354">
            <v>1219.8</v>
          </cell>
          <cell r="G354">
            <v>0</v>
          </cell>
          <cell r="H354">
            <v>1936.28</v>
          </cell>
          <cell r="I354">
            <v>9.3090384615384618</v>
          </cell>
          <cell r="J354" t="str">
            <v>LUV DMAX 2.4</v>
          </cell>
        </row>
        <row r="355">
          <cell r="D355">
            <v>88900181</v>
          </cell>
          <cell r="E355" t="str">
            <v>LIMPIADOR PARTES DE FRENOROJO</v>
          </cell>
          <cell r="F355">
            <v>6.18</v>
          </cell>
          <cell r="G355">
            <v>0</v>
          </cell>
          <cell r="H355">
            <v>6.18</v>
          </cell>
          <cell r="I355">
            <v>6.18</v>
          </cell>
          <cell r="J355" t="str">
            <v>LUV DMAX 2.4</v>
          </cell>
        </row>
        <row r="356">
          <cell r="D356">
            <v>94456741</v>
          </cell>
          <cell r="E356" t="str">
            <v>FILTRO DE ACEITE</v>
          </cell>
          <cell r="F356">
            <v>3.05</v>
          </cell>
          <cell r="G356">
            <v>0</v>
          </cell>
          <cell r="H356">
            <v>4.4000000000000004</v>
          </cell>
          <cell r="I356">
            <v>4.4000000000000004</v>
          </cell>
          <cell r="J356" t="str">
            <v>LUV D-MAX 3.5 4x4</v>
          </cell>
        </row>
        <row r="357">
          <cell r="D357">
            <v>2601225</v>
          </cell>
          <cell r="E357" t="str">
            <v>ACEITE DE MOTOR M-DELVAC MX 15W</v>
          </cell>
          <cell r="F357">
            <v>862.26</v>
          </cell>
          <cell r="G357">
            <v>0</v>
          </cell>
          <cell r="H357">
            <v>1368.73</v>
          </cell>
          <cell r="I357">
            <v>6.5804326923076921</v>
          </cell>
          <cell r="J357" t="str">
            <v>LUV D-MAX 3.5 4x4</v>
          </cell>
        </row>
        <row r="358">
          <cell r="D358">
            <v>93370527</v>
          </cell>
          <cell r="E358" t="str">
            <v>FILTRO COMBUSTIBLE</v>
          </cell>
          <cell r="F358">
            <v>11.38</v>
          </cell>
          <cell r="G358">
            <v>0</v>
          </cell>
          <cell r="H358">
            <v>16.41</v>
          </cell>
          <cell r="I358">
            <v>16.41</v>
          </cell>
          <cell r="J358" t="str">
            <v>LUV D-MAX 3.5 4x4</v>
          </cell>
        </row>
        <row r="359">
          <cell r="D359">
            <v>8973692930</v>
          </cell>
          <cell r="E359" t="str">
            <v>ELEMENTO FILTRO DE AIRE</v>
          </cell>
          <cell r="F359">
            <v>30.61</v>
          </cell>
          <cell r="G359">
            <v>0</v>
          </cell>
          <cell r="H359">
            <v>44.11</v>
          </cell>
          <cell r="I359">
            <v>44.11</v>
          </cell>
          <cell r="J359" t="str">
            <v>LUV D-MAX 3.5 4x4</v>
          </cell>
        </row>
        <row r="360">
          <cell r="D360">
            <v>8971910361</v>
          </cell>
          <cell r="E360" t="str">
            <v>CORREA DISTRIBUCION MOTOR</v>
          </cell>
          <cell r="F360">
            <v>48.9</v>
          </cell>
          <cell r="G360">
            <v>0</v>
          </cell>
          <cell r="H360">
            <v>70.47</v>
          </cell>
          <cell r="I360">
            <v>70.47</v>
          </cell>
          <cell r="J360" t="str">
            <v>LUV D-MAX 3.5 4x4</v>
          </cell>
        </row>
        <row r="361">
          <cell r="D361">
            <v>8971362561</v>
          </cell>
          <cell r="E361" t="str">
            <v>POLEA TENSOR TIEMPO CIGUEÑAL</v>
          </cell>
          <cell r="F361">
            <v>135.28</v>
          </cell>
          <cell r="G361">
            <v>0</v>
          </cell>
          <cell r="H361">
            <v>194.95</v>
          </cell>
          <cell r="I361">
            <v>194.95</v>
          </cell>
          <cell r="J361" t="str">
            <v>LUV D-MAX 3.5 4x4</v>
          </cell>
        </row>
        <row r="362">
          <cell r="D362">
            <v>8973628940</v>
          </cell>
          <cell r="E362" t="str">
            <v>TERMOSTATO</v>
          </cell>
          <cell r="F362">
            <v>14.59</v>
          </cell>
          <cell r="G362">
            <v>0</v>
          </cell>
          <cell r="H362">
            <v>21.03</v>
          </cell>
          <cell r="I362">
            <v>21.03</v>
          </cell>
          <cell r="J362" t="str">
            <v>LUV D-MAX 3.5 4x4</v>
          </cell>
        </row>
        <row r="363">
          <cell r="D363">
            <v>8971305600</v>
          </cell>
          <cell r="E363" t="str">
            <v>CORREA VENTILALDOR RADIADOR</v>
          </cell>
          <cell r="F363">
            <v>13.39</v>
          </cell>
          <cell r="G363">
            <v>0</v>
          </cell>
          <cell r="H363">
            <v>19.3</v>
          </cell>
          <cell r="I363">
            <v>19.3</v>
          </cell>
          <cell r="J363" t="str">
            <v>LUV D-MAX 3.5 4x4</v>
          </cell>
        </row>
        <row r="364">
          <cell r="D364">
            <v>8971259690</v>
          </cell>
          <cell r="E364" t="str">
            <v>BUJIA  MOTOR 6VD1</v>
          </cell>
          <cell r="F364">
            <v>4.3499999999999996</v>
          </cell>
          <cell r="G364">
            <v>0</v>
          </cell>
          <cell r="H364">
            <v>6.27</v>
          </cell>
          <cell r="I364">
            <v>6.27</v>
          </cell>
          <cell r="J364" t="str">
            <v>LUV D-MAX 3.5 4x4</v>
          </cell>
        </row>
        <row r="365">
          <cell r="D365">
            <v>2601225</v>
          </cell>
          <cell r="E365" t="str">
            <v>ACEITE DE MOTOR M-DELVAC MX 15W</v>
          </cell>
          <cell r="F365">
            <v>862.26</v>
          </cell>
          <cell r="G365">
            <v>0</v>
          </cell>
          <cell r="H365">
            <v>1368.73</v>
          </cell>
          <cell r="I365">
            <v>6.5804326923076921</v>
          </cell>
          <cell r="J365" t="str">
            <v>LUV D-MAX 3.5 4x4</v>
          </cell>
        </row>
        <row r="366">
          <cell r="D366">
            <v>2601230</v>
          </cell>
          <cell r="E366" t="str">
            <v>ACEITE TRANSMISION M-LUBE HD 80</v>
          </cell>
          <cell r="F366">
            <v>883.03</v>
          </cell>
          <cell r="G366">
            <v>0</v>
          </cell>
          <cell r="H366">
            <v>1401.7</v>
          </cell>
          <cell r="I366">
            <v>6.7389423076923078</v>
          </cell>
          <cell r="J366" t="str">
            <v>LUV D-MAX 3.5 4x4</v>
          </cell>
        </row>
        <row r="367">
          <cell r="D367">
            <v>2601230</v>
          </cell>
          <cell r="E367" t="str">
            <v>ACEITE TRANSMISION M-LUBE HD 80</v>
          </cell>
          <cell r="F367">
            <v>883.03</v>
          </cell>
          <cell r="G367">
            <v>0</v>
          </cell>
          <cell r="H367">
            <v>1401.7</v>
          </cell>
          <cell r="I367">
            <v>6.7389423076923078</v>
          </cell>
          <cell r="J367" t="str">
            <v>LUV D-MAX 3.5 4x4</v>
          </cell>
        </row>
        <row r="368">
          <cell r="D368">
            <v>2601230</v>
          </cell>
          <cell r="E368" t="str">
            <v>ACEITE TRANSMISION M-LUBE HD 80</v>
          </cell>
          <cell r="F368">
            <v>883.03</v>
          </cell>
          <cell r="G368">
            <v>0</v>
          </cell>
          <cell r="H368">
            <v>1401.7</v>
          </cell>
          <cell r="I368">
            <v>6.7389423076923078</v>
          </cell>
          <cell r="J368" t="str">
            <v>LUV D-MAX 3.5 4x4</v>
          </cell>
        </row>
        <row r="369">
          <cell r="D369" t="str">
            <v>02e01200</v>
          </cell>
          <cell r="E369" t="str">
            <v>DOT 3 200ML</v>
          </cell>
          <cell r="F369">
            <v>2.4</v>
          </cell>
          <cell r="G369">
            <v>0</v>
          </cell>
          <cell r="H369">
            <v>2.4</v>
          </cell>
          <cell r="I369">
            <v>2.4</v>
          </cell>
          <cell r="J369" t="str">
            <v>LUV D-MAX 3.5 4x4</v>
          </cell>
        </row>
        <row r="370">
          <cell r="D370">
            <v>2601234</v>
          </cell>
          <cell r="E370" t="str">
            <v>ACEITE CAJA AUTOMATICA M-MUL PU</v>
          </cell>
          <cell r="F370">
            <v>1219.8</v>
          </cell>
          <cell r="G370">
            <v>0</v>
          </cell>
          <cell r="H370">
            <v>1936.28</v>
          </cell>
          <cell r="I370">
            <v>9.3090384615384618</v>
          </cell>
          <cell r="J370" t="str">
            <v>LUV D-MAX 3.5 4x4</v>
          </cell>
        </row>
        <row r="371">
          <cell r="D371">
            <v>88900181</v>
          </cell>
          <cell r="E371" t="str">
            <v>LIMPIADOR PARTES DE FRENOROJO</v>
          </cell>
          <cell r="F371">
            <v>6.18</v>
          </cell>
          <cell r="G371">
            <v>0</v>
          </cell>
          <cell r="H371">
            <v>6.18</v>
          </cell>
          <cell r="I371">
            <v>6.18</v>
          </cell>
          <cell r="J371" t="str">
            <v>LUV D-MAX 3.5 4x4</v>
          </cell>
        </row>
        <row r="372">
          <cell r="D372">
            <v>94456741</v>
          </cell>
          <cell r="E372" t="str">
            <v>FILTRO DE ACEITE</v>
          </cell>
          <cell r="F372">
            <v>3.05</v>
          </cell>
          <cell r="G372">
            <v>0</v>
          </cell>
          <cell r="H372">
            <v>4.4000000000000004</v>
          </cell>
          <cell r="I372">
            <v>4.4000000000000004</v>
          </cell>
          <cell r="J372" t="str">
            <v>LUV D-MAX 3.5 4x2</v>
          </cell>
        </row>
        <row r="373">
          <cell r="D373">
            <v>2601225</v>
          </cell>
          <cell r="E373" t="str">
            <v>ACEITE DE MOTOR M-DELVAC MX 15W</v>
          </cell>
          <cell r="F373">
            <v>862.26</v>
          </cell>
          <cell r="G373">
            <v>0</v>
          </cell>
          <cell r="H373">
            <v>1368.73</v>
          </cell>
          <cell r="I373">
            <v>6.5804326923076921</v>
          </cell>
          <cell r="J373" t="str">
            <v>LUV D-MAX 3.5 4x2</v>
          </cell>
        </row>
        <row r="374">
          <cell r="D374">
            <v>93370527</v>
          </cell>
          <cell r="E374" t="str">
            <v>FILTRO COMBUSTIBLE</v>
          </cell>
          <cell r="F374">
            <v>11.38</v>
          </cell>
          <cell r="G374">
            <v>0</v>
          </cell>
          <cell r="H374">
            <v>16.41</v>
          </cell>
          <cell r="I374">
            <v>16.41</v>
          </cell>
          <cell r="J374" t="str">
            <v>LUV D-MAX 3.5 4x2</v>
          </cell>
        </row>
        <row r="375">
          <cell r="D375">
            <v>8973692930</v>
          </cell>
          <cell r="E375" t="str">
            <v>ELEMENTO FILTRO DE AIRE</v>
          </cell>
          <cell r="F375">
            <v>30.61</v>
          </cell>
          <cell r="G375">
            <v>0</v>
          </cell>
          <cell r="H375">
            <v>44.11</v>
          </cell>
          <cell r="I375">
            <v>44.11</v>
          </cell>
          <cell r="J375" t="str">
            <v>LUV D-MAX 3.5 4x2</v>
          </cell>
        </row>
        <row r="376">
          <cell r="D376">
            <v>8971910361</v>
          </cell>
          <cell r="E376" t="str">
            <v>CORREA DISTRIBUCION MOTOR</v>
          </cell>
          <cell r="F376">
            <v>48.9</v>
          </cell>
          <cell r="G376">
            <v>0</v>
          </cell>
          <cell r="H376">
            <v>70.47</v>
          </cell>
          <cell r="I376">
            <v>70.47</v>
          </cell>
          <cell r="J376" t="str">
            <v>LUV D-MAX 3.5 4x2</v>
          </cell>
        </row>
        <row r="377">
          <cell r="D377">
            <v>8971362561</v>
          </cell>
          <cell r="E377" t="str">
            <v>POLEA TENSOR TIEMPO CIGUEÑAL</v>
          </cell>
          <cell r="F377">
            <v>135.28</v>
          </cell>
          <cell r="G377">
            <v>0</v>
          </cell>
          <cell r="H377">
            <v>194.95</v>
          </cell>
          <cell r="I377">
            <v>194.95</v>
          </cell>
          <cell r="J377" t="str">
            <v>LUV D-MAX 3.5 4x2</v>
          </cell>
        </row>
        <row r="378">
          <cell r="D378">
            <v>8973628940</v>
          </cell>
          <cell r="E378" t="str">
            <v>TERMOSTATO</v>
          </cell>
          <cell r="F378">
            <v>14.59</v>
          </cell>
          <cell r="G378">
            <v>0</v>
          </cell>
          <cell r="H378">
            <v>21.03</v>
          </cell>
          <cell r="I378">
            <v>21.03</v>
          </cell>
          <cell r="J378" t="str">
            <v>LUV D-MAX 3.5 4x2</v>
          </cell>
        </row>
        <row r="379">
          <cell r="D379">
            <v>8971305600</v>
          </cell>
          <cell r="E379" t="str">
            <v>CORREA VENTILALDOR RADIADOR</v>
          </cell>
          <cell r="F379">
            <v>13.39</v>
          </cell>
          <cell r="G379">
            <v>0</v>
          </cell>
          <cell r="H379">
            <v>19.3</v>
          </cell>
          <cell r="I379">
            <v>19.3</v>
          </cell>
          <cell r="J379" t="str">
            <v>LUV D-MAX 3.5 4x2</v>
          </cell>
        </row>
        <row r="380">
          <cell r="D380">
            <v>8971259690</v>
          </cell>
          <cell r="E380" t="str">
            <v>BUJIA  MOTOR 6VD1</v>
          </cell>
          <cell r="F380">
            <v>4.3499999999999996</v>
          </cell>
          <cell r="G380">
            <v>0</v>
          </cell>
          <cell r="H380">
            <v>6.27</v>
          </cell>
          <cell r="I380">
            <v>6.27</v>
          </cell>
          <cell r="J380" t="str">
            <v>LUV D-MAX 3.5 4x2</v>
          </cell>
        </row>
        <row r="381">
          <cell r="D381">
            <v>2601225</v>
          </cell>
          <cell r="E381" t="str">
            <v>ACEITE DE MOTOR M-DELVAC MX 15W</v>
          </cell>
          <cell r="F381">
            <v>862.26</v>
          </cell>
          <cell r="G381">
            <v>0</v>
          </cell>
          <cell r="H381">
            <v>1368.73</v>
          </cell>
          <cell r="I381">
            <v>6.5804326923076921</v>
          </cell>
          <cell r="J381" t="str">
            <v>LUV D-MAX 3.5 4x2</v>
          </cell>
        </row>
        <row r="382">
          <cell r="D382">
            <v>2601230</v>
          </cell>
          <cell r="E382" t="str">
            <v>ACEITE TRANSMISION M-LUBE HD 80</v>
          </cell>
          <cell r="F382">
            <v>883.03</v>
          </cell>
          <cell r="G382">
            <v>0</v>
          </cell>
          <cell r="H382">
            <v>1401.7</v>
          </cell>
          <cell r="I382">
            <v>6.7389423076923078</v>
          </cell>
          <cell r="J382" t="str">
            <v>LUV D-MAX 3.5 4x2</v>
          </cell>
        </row>
        <row r="383">
          <cell r="D383" t="str">
            <v>02e01200</v>
          </cell>
          <cell r="E383" t="str">
            <v>DOT 3 200ML</v>
          </cell>
          <cell r="F383">
            <v>2.4</v>
          </cell>
          <cell r="G383">
            <v>0</v>
          </cell>
          <cell r="H383">
            <v>2.4</v>
          </cell>
          <cell r="I383">
            <v>2.4</v>
          </cell>
          <cell r="J383" t="str">
            <v>LUV D-MAX 3.5 4x2</v>
          </cell>
        </row>
        <row r="384">
          <cell r="D384">
            <v>2601234</v>
          </cell>
          <cell r="E384" t="str">
            <v>ACEITE CAJA AUTOMATICA M-MUL PU</v>
          </cell>
          <cell r="F384">
            <v>1219.8</v>
          </cell>
          <cell r="G384">
            <v>0</v>
          </cell>
          <cell r="H384">
            <v>1936.28</v>
          </cell>
          <cell r="I384">
            <v>9.3090384615384618</v>
          </cell>
          <cell r="J384" t="str">
            <v>LUV D-MAX 3.5 4x2</v>
          </cell>
        </row>
        <row r="385">
          <cell r="D385">
            <v>88900181</v>
          </cell>
          <cell r="E385" t="str">
            <v>LIMPIADOR PARTES DE FRENOROJO</v>
          </cell>
          <cell r="F385">
            <v>6.18</v>
          </cell>
          <cell r="G385">
            <v>0</v>
          </cell>
          <cell r="H385">
            <v>6.18</v>
          </cell>
          <cell r="I385">
            <v>6.18</v>
          </cell>
          <cell r="J385" t="str">
            <v>LUV D-MAX 3.5 4x2</v>
          </cell>
        </row>
        <row r="386">
          <cell r="D386">
            <v>94456741</v>
          </cell>
          <cell r="E386" t="str">
            <v>FILTRO DE ACEITE</v>
          </cell>
          <cell r="F386">
            <v>3.05</v>
          </cell>
          <cell r="G386">
            <v>0</v>
          </cell>
          <cell r="H386">
            <v>4.4000000000000004</v>
          </cell>
          <cell r="I386">
            <v>4.4000000000000004</v>
          </cell>
          <cell r="J386" t="str">
            <v>LUV D-MAX 3.5 AT</v>
          </cell>
        </row>
        <row r="387">
          <cell r="D387">
            <v>2601225</v>
          </cell>
          <cell r="E387" t="str">
            <v>ACEITE DE MOTOR M-DELVAC MX 15W</v>
          </cell>
          <cell r="F387">
            <v>862.26</v>
          </cell>
          <cell r="G387">
            <v>0</v>
          </cell>
          <cell r="H387">
            <v>1368.73</v>
          </cell>
          <cell r="I387">
            <v>6.5804326923076921</v>
          </cell>
          <cell r="J387" t="str">
            <v>LUV D-MAX 3.5 AT</v>
          </cell>
        </row>
        <row r="388">
          <cell r="D388">
            <v>93370527</v>
          </cell>
          <cell r="E388" t="str">
            <v>FILTRO COMBUSTIBLE</v>
          </cell>
          <cell r="F388">
            <v>11.38</v>
          </cell>
          <cell r="G388">
            <v>0</v>
          </cell>
          <cell r="H388">
            <v>16.41</v>
          </cell>
          <cell r="I388">
            <v>16.41</v>
          </cell>
          <cell r="J388" t="str">
            <v>LUV D-MAX 3.5 AT</v>
          </cell>
        </row>
        <row r="389">
          <cell r="D389">
            <v>8973692930</v>
          </cell>
          <cell r="E389" t="str">
            <v>ELEMENTO FILTRO DE AIRE</v>
          </cell>
          <cell r="F389">
            <v>30.61</v>
          </cell>
          <cell r="G389">
            <v>0</v>
          </cell>
          <cell r="H389">
            <v>44.11</v>
          </cell>
          <cell r="I389">
            <v>44.11</v>
          </cell>
          <cell r="J389" t="str">
            <v>LUV D-MAX 3.5 AT</v>
          </cell>
        </row>
        <row r="390">
          <cell r="D390">
            <v>8971910361</v>
          </cell>
          <cell r="E390" t="str">
            <v>CORREA DISTRIBUCION MOTOR</v>
          </cell>
          <cell r="F390">
            <v>48.9</v>
          </cell>
          <cell r="G390">
            <v>0</v>
          </cell>
          <cell r="H390">
            <v>70.47</v>
          </cell>
          <cell r="I390">
            <v>70.47</v>
          </cell>
          <cell r="J390" t="str">
            <v>LUV D-MAX 3.5 AT</v>
          </cell>
        </row>
        <row r="391">
          <cell r="D391">
            <v>8971362561</v>
          </cell>
          <cell r="E391" t="str">
            <v>POLEA TENSOR TIEMPO CIGUEÑAL</v>
          </cell>
          <cell r="F391">
            <v>135.28</v>
          </cell>
          <cell r="G391">
            <v>0</v>
          </cell>
          <cell r="H391">
            <v>194.95</v>
          </cell>
          <cell r="I391">
            <v>194.95</v>
          </cell>
          <cell r="J391" t="str">
            <v>LUV D-MAX 3.5 AT</v>
          </cell>
        </row>
        <row r="392">
          <cell r="D392">
            <v>8973628940</v>
          </cell>
          <cell r="E392" t="str">
            <v>TERMOSTATO</v>
          </cell>
          <cell r="F392">
            <v>14.59</v>
          </cell>
          <cell r="G392">
            <v>0</v>
          </cell>
          <cell r="H392">
            <v>21.03</v>
          </cell>
          <cell r="I392">
            <v>21.03</v>
          </cell>
          <cell r="J392" t="str">
            <v>LUV D-MAX 3.5 AT</v>
          </cell>
        </row>
        <row r="393">
          <cell r="D393">
            <v>8971305600</v>
          </cell>
          <cell r="E393" t="str">
            <v>CORREA VENTILALDOR RADIADOR</v>
          </cell>
          <cell r="F393">
            <v>13.39</v>
          </cell>
          <cell r="G393">
            <v>0</v>
          </cell>
          <cell r="H393">
            <v>19.3</v>
          </cell>
          <cell r="I393">
            <v>19.3</v>
          </cell>
          <cell r="J393" t="str">
            <v>LUV D-MAX 3.5 AT</v>
          </cell>
        </row>
        <row r="394">
          <cell r="D394">
            <v>8971259690</v>
          </cell>
          <cell r="E394" t="str">
            <v>BUJIA  MOTOR 6VD1</v>
          </cell>
          <cell r="F394">
            <v>4.3499999999999996</v>
          </cell>
          <cell r="G394">
            <v>0</v>
          </cell>
          <cell r="H394">
            <v>6.27</v>
          </cell>
          <cell r="I394">
            <v>6.27</v>
          </cell>
          <cell r="J394" t="str">
            <v>LUV D-MAX 3.5 AT</v>
          </cell>
        </row>
        <row r="395">
          <cell r="D395">
            <v>2601234</v>
          </cell>
          <cell r="E395" t="str">
            <v>ACEITE CAJA AUTOMATICA M-MUL PU</v>
          </cell>
          <cell r="F395">
            <v>1219.8</v>
          </cell>
          <cell r="G395">
            <v>0</v>
          </cell>
          <cell r="H395">
            <v>1936.28</v>
          </cell>
          <cell r="I395">
            <v>9.3090384615384618</v>
          </cell>
          <cell r="J395" t="str">
            <v>LUV D-MAX 3.5 AT</v>
          </cell>
        </row>
        <row r="396">
          <cell r="D396">
            <v>2601230</v>
          </cell>
          <cell r="E396" t="str">
            <v>ACEITE TRANSMISION M-LUBE HD 80</v>
          </cell>
          <cell r="F396">
            <v>883.03</v>
          </cell>
          <cell r="G396">
            <v>0</v>
          </cell>
          <cell r="H396">
            <v>1401.7</v>
          </cell>
          <cell r="I396">
            <v>6.7389423076923078</v>
          </cell>
          <cell r="J396" t="str">
            <v>LUV D-MAX 3.5 AT</v>
          </cell>
        </row>
        <row r="397">
          <cell r="D397">
            <v>2601230</v>
          </cell>
          <cell r="E397" t="str">
            <v>ACEITE TRANSMISION M-LUBE HD 80</v>
          </cell>
          <cell r="F397">
            <v>883.03</v>
          </cell>
          <cell r="G397">
            <v>0</v>
          </cell>
          <cell r="H397">
            <v>1401.7</v>
          </cell>
          <cell r="I397">
            <v>6.7389423076923078</v>
          </cell>
          <cell r="J397" t="str">
            <v>LUV D-MAX 3.5 AT</v>
          </cell>
        </row>
        <row r="398">
          <cell r="D398">
            <v>2601230</v>
          </cell>
          <cell r="E398" t="str">
            <v>ACEITE TRANSMISION M-LUBE HD 80</v>
          </cell>
          <cell r="F398">
            <v>883.03</v>
          </cell>
          <cell r="G398">
            <v>0</v>
          </cell>
          <cell r="H398">
            <v>1401.7</v>
          </cell>
          <cell r="I398">
            <v>6.7389423076923078</v>
          </cell>
          <cell r="J398" t="str">
            <v>LUV D-MAX 3.5 AT</v>
          </cell>
        </row>
        <row r="399">
          <cell r="D399" t="str">
            <v>02e01200</v>
          </cell>
          <cell r="E399" t="str">
            <v>DOT 3 200ML</v>
          </cell>
          <cell r="F399">
            <v>2.4</v>
          </cell>
          <cell r="G399">
            <v>0</v>
          </cell>
          <cell r="H399">
            <v>2.4</v>
          </cell>
          <cell r="I399">
            <v>2.4</v>
          </cell>
          <cell r="J399" t="str">
            <v>LUV D-MAX 3.5 AT</v>
          </cell>
        </row>
        <row r="400">
          <cell r="D400">
            <v>2601234</v>
          </cell>
          <cell r="E400" t="str">
            <v>ACEITE CAJA AUTOMATICA M-MUL PU</v>
          </cell>
          <cell r="F400">
            <v>1219.8</v>
          </cell>
          <cell r="G400">
            <v>0</v>
          </cell>
          <cell r="H400">
            <v>1936.28</v>
          </cell>
          <cell r="I400">
            <v>9.3090384615384618</v>
          </cell>
          <cell r="J400" t="str">
            <v>LUV D-MAX 3.5 AT</v>
          </cell>
        </row>
        <row r="401">
          <cell r="D401">
            <v>88900181</v>
          </cell>
          <cell r="E401" t="str">
            <v>LIMPIADOR PARTES DE FRENOROJO</v>
          </cell>
          <cell r="F401">
            <v>6.18</v>
          </cell>
          <cell r="G401">
            <v>0</v>
          </cell>
          <cell r="H401">
            <v>6.18</v>
          </cell>
          <cell r="I401">
            <v>6.18</v>
          </cell>
          <cell r="J401" t="str">
            <v>LUV D-MAX 3.5 AT</v>
          </cell>
        </row>
        <row r="402">
          <cell r="D402">
            <v>97309927</v>
          </cell>
          <cell r="E402" t="str">
            <v>ELEMENTO FILTRO ACEITE</v>
          </cell>
          <cell r="F402">
            <v>3.62</v>
          </cell>
          <cell r="G402">
            <v>0</v>
          </cell>
          <cell r="H402">
            <v>5.22</v>
          </cell>
          <cell r="I402">
            <v>5.22</v>
          </cell>
          <cell r="J402" t="str">
            <v>LUV D-MAX 2.5</v>
          </cell>
        </row>
        <row r="403">
          <cell r="D403">
            <v>2601225</v>
          </cell>
          <cell r="E403" t="str">
            <v>ACEITE DE MOTOR M-DELVAC MX 15W</v>
          </cell>
          <cell r="F403">
            <v>862.26</v>
          </cell>
          <cell r="G403">
            <v>0</v>
          </cell>
          <cell r="H403">
            <v>1368.73</v>
          </cell>
          <cell r="I403">
            <v>6.5804326923076921</v>
          </cell>
          <cell r="J403" t="str">
            <v>LUV D-MAX 2.5</v>
          </cell>
        </row>
        <row r="404">
          <cell r="D404">
            <v>94448984</v>
          </cell>
          <cell r="E404" t="str">
            <v>FILTRO COMBUSTIBLE</v>
          </cell>
          <cell r="F404">
            <v>3.71</v>
          </cell>
          <cell r="G404">
            <v>0</v>
          </cell>
          <cell r="H404">
            <v>5.35</v>
          </cell>
          <cell r="I404">
            <v>5.35</v>
          </cell>
          <cell r="J404" t="str">
            <v>LUV D-MAX 2.5</v>
          </cell>
        </row>
        <row r="405">
          <cell r="D405">
            <v>95627137</v>
          </cell>
          <cell r="E405" t="str">
            <v>ELEMENTO FILTRO AIRE</v>
          </cell>
          <cell r="F405">
            <v>6.92</v>
          </cell>
          <cell r="G405">
            <v>0</v>
          </cell>
          <cell r="H405">
            <v>10.028985507246377</v>
          </cell>
          <cell r="I405">
            <v>10.029999999999999</v>
          </cell>
          <cell r="J405" t="str">
            <v>LUV D-MAX 2.5</v>
          </cell>
        </row>
        <row r="406">
          <cell r="D406">
            <v>8973617700</v>
          </cell>
          <cell r="E406" t="str">
            <v>TERMOSTATO</v>
          </cell>
          <cell r="F406">
            <v>14.94</v>
          </cell>
          <cell r="G406">
            <v>0</v>
          </cell>
          <cell r="H406">
            <v>22.71</v>
          </cell>
          <cell r="I406">
            <v>22.71</v>
          </cell>
          <cell r="J406" t="str">
            <v>LUV D-MAX 2.5</v>
          </cell>
        </row>
        <row r="407">
          <cell r="D407">
            <v>8979125940</v>
          </cell>
          <cell r="E407" t="str">
            <v>BANDA VENTILADOR MOTOR</v>
          </cell>
          <cell r="F407">
            <v>15.14</v>
          </cell>
          <cell r="G407">
            <v>0</v>
          </cell>
          <cell r="H407">
            <v>21.82</v>
          </cell>
          <cell r="I407">
            <v>21.82</v>
          </cell>
          <cell r="J407" t="str">
            <v>LUV D-MAX 2.5</v>
          </cell>
        </row>
        <row r="408">
          <cell r="D408">
            <v>2601225</v>
          </cell>
          <cell r="E408" t="str">
            <v>ACEITE DE MOTOR M-DELVAC MX 15W</v>
          </cell>
          <cell r="F408">
            <v>862.26</v>
          </cell>
          <cell r="G408">
            <v>0</v>
          </cell>
          <cell r="H408">
            <v>1368.73</v>
          </cell>
          <cell r="I408">
            <v>6.5804326923076921</v>
          </cell>
          <cell r="J408" t="str">
            <v>LUV D-MAX 2.5</v>
          </cell>
        </row>
        <row r="409">
          <cell r="D409">
            <v>2601230</v>
          </cell>
          <cell r="E409" t="str">
            <v>ACEITE TRANSMISION M-LUBE HD 80</v>
          </cell>
          <cell r="F409">
            <v>883.03</v>
          </cell>
          <cell r="G409">
            <v>0</v>
          </cell>
          <cell r="H409">
            <v>1401.7</v>
          </cell>
          <cell r="I409">
            <v>6.7389423076923078</v>
          </cell>
          <cell r="J409" t="str">
            <v>LUV D-MAX 2.5</v>
          </cell>
        </row>
        <row r="410">
          <cell r="D410" t="str">
            <v>02e01200</v>
          </cell>
          <cell r="E410" t="str">
            <v>DOT 3 200ML</v>
          </cell>
          <cell r="F410">
            <v>2.4</v>
          </cell>
          <cell r="G410">
            <v>0</v>
          </cell>
          <cell r="H410">
            <v>2.4</v>
          </cell>
          <cell r="I410">
            <v>2.4</v>
          </cell>
          <cell r="J410" t="str">
            <v>LUV D-MAX 2.5</v>
          </cell>
        </row>
        <row r="411">
          <cell r="D411">
            <v>2601234</v>
          </cell>
          <cell r="E411" t="str">
            <v>ACEITE CAJA AUTOMATICA M-MUL PU</v>
          </cell>
          <cell r="F411">
            <v>1219.8</v>
          </cell>
          <cell r="G411">
            <v>0</v>
          </cell>
          <cell r="H411">
            <v>1936.28</v>
          </cell>
          <cell r="I411">
            <v>9.3090384615384618</v>
          </cell>
          <cell r="J411" t="str">
            <v>LUV D-MAX 2.5</v>
          </cell>
        </row>
        <row r="412">
          <cell r="D412">
            <v>88900181</v>
          </cell>
          <cell r="E412" t="str">
            <v>LIMPIADOR PARTES DE FRENOROJO</v>
          </cell>
          <cell r="F412">
            <v>6.18</v>
          </cell>
          <cell r="G412">
            <v>0</v>
          </cell>
          <cell r="H412">
            <v>6.18</v>
          </cell>
          <cell r="I412">
            <v>6.18</v>
          </cell>
          <cell r="J412" t="str">
            <v>LUV D-MAX 2.5</v>
          </cell>
        </row>
        <row r="413">
          <cell r="D413">
            <v>97309927</v>
          </cell>
          <cell r="E413" t="str">
            <v>ELEMENTO FILTRO ACEITE</v>
          </cell>
          <cell r="F413">
            <v>3.62</v>
          </cell>
          <cell r="G413">
            <v>0</v>
          </cell>
          <cell r="H413">
            <v>5.22</v>
          </cell>
          <cell r="I413">
            <v>5.22</v>
          </cell>
          <cell r="J413" t="str">
            <v>LUV D-MAX 3.0</v>
          </cell>
        </row>
        <row r="414">
          <cell r="D414">
            <v>2601225</v>
          </cell>
          <cell r="E414" t="str">
            <v>ACEITE DE MOTOR M-DELVAC MX 15W</v>
          </cell>
          <cell r="F414">
            <v>862.26</v>
          </cell>
          <cell r="G414">
            <v>0</v>
          </cell>
          <cell r="H414">
            <v>1368.73</v>
          </cell>
          <cell r="I414">
            <v>6.5804326923076921</v>
          </cell>
          <cell r="J414" t="str">
            <v>LUV D-MAX 3.0</v>
          </cell>
        </row>
        <row r="415">
          <cell r="D415">
            <v>94448984</v>
          </cell>
          <cell r="E415" t="str">
            <v>FILTRO COMBUSTIBLE</v>
          </cell>
          <cell r="F415">
            <v>3.71</v>
          </cell>
          <cell r="G415">
            <v>0</v>
          </cell>
          <cell r="H415">
            <v>5.35</v>
          </cell>
          <cell r="I415">
            <v>5.35</v>
          </cell>
          <cell r="J415" t="str">
            <v>LUV D-MAX 3.0</v>
          </cell>
        </row>
        <row r="416">
          <cell r="D416">
            <v>95627137</v>
          </cell>
          <cell r="E416" t="str">
            <v>ELEMENTO FILTRO AIRE</v>
          </cell>
          <cell r="F416">
            <v>6.92</v>
          </cell>
          <cell r="G416">
            <v>0</v>
          </cell>
          <cell r="H416">
            <v>10.028985507246377</v>
          </cell>
          <cell r="I416">
            <v>9.15</v>
          </cell>
          <cell r="J416" t="str">
            <v>LUV D-MAX 3.0</v>
          </cell>
        </row>
        <row r="417">
          <cell r="D417">
            <v>8973617700</v>
          </cell>
          <cell r="E417" t="str">
            <v>TERMOSTATO</v>
          </cell>
          <cell r="F417">
            <v>14.94</v>
          </cell>
          <cell r="G417">
            <v>0</v>
          </cell>
          <cell r="H417">
            <v>22.71</v>
          </cell>
          <cell r="I417">
            <v>22.71</v>
          </cell>
          <cell r="J417" t="str">
            <v>LUV D-MAX 3.0</v>
          </cell>
        </row>
        <row r="418">
          <cell r="D418">
            <v>8979430220</v>
          </cell>
          <cell r="E418" t="str">
            <v>BANDA VENTILADOR</v>
          </cell>
          <cell r="F418">
            <v>12.78</v>
          </cell>
          <cell r="G418">
            <v>0</v>
          </cell>
          <cell r="H418">
            <v>18.420000000000002</v>
          </cell>
          <cell r="I418">
            <v>18.420000000000002</v>
          </cell>
          <cell r="J418" t="str">
            <v>LUV D-MAX 3.0</v>
          </cell>
        </row>
        <row r="419">
          <cell r="D419">
            <v>2601225</v>
          </cell>
          <cell r="E419" t="str">
            <v>ACEITE DE MOTOR M-DELVAC MX 15W</v>
          </cell>
          <cell r="F419">
            <v>862.26</v>
          </cell>
          <cell r="G419">
            <v>0</v>
          </cell>
          <cell r="H419">
            <v>1368.73</v>
          </cell>
          <cell r="I419">
            <v>6.5804326923076921</v>
          </cell>
          <cell r="J419" t="str">
            <v>LUV D-MAX 3.0</v>
          </cell>
        </row>
        <row r="420">
          <cell r="D420">
            <v>2601230</v>
          </cell>
          <cell r="E420" t="str">
            <v>ACEITE TRANSMISION M-LUBE HD 80</v>
          </cell>
          <cell r="F420">
            <v>883.03</v>
          </cell>
          <cell r="G420">
            <v>0</v>
          </cell>
          <cell r="H420">
            <v>1401.7</v>
          </cell>
          <cell r="I420">
            <v>6.7389423076923078</v>
          </cell>
          <cell r="J420" t="str">
            <v>LUV D-MAX 3.0</v>
          </cell>
        </row>
        <row r="421">
          <cell r="D421">
            <v>2601230</v>
          </cell>
          <cell r="E421" t="str">
            <v>ACEITE TRANSMISION M-LUBE HD 80</v>
          </cell>
          <cell r="F421">
            <v>883.03</v>
          </cell>
          <cell r="G421">
            <v>0</v>
          </cell>
          <cell r="H421">
            <v>1401.7</v>
          </cell>
          <cell r="I421">
            <v>6.7389423076923078</v>
          </cell>
          <cell r="J421" t="str">
            <v>LUV D-MAX 3.0</v>
          </cell>
        </row>
        <row r="422">
          <cell r="D422">
            <v>2601230</v>
          </cell>
          <cell r="E422" t="str">
            <v>ACEITE TRANSMISION M-LUBE HD 80</v>
          </cell>
          <cell r="F422">
            <v>883.03</v>
          </cell>
          <cell r="G422">
            <v>0</v>
          </cell>
          <cell r="H422">
            <v>1401.7</v>
          </cell>
          <cell r="I422">
            <v>6.7389423076923078</v>
          </cell>
          <cell r="J422" t="str">
            <v>LUV D-MAX 3.0</v>
          </cell>
        </row>
        <row r="423">
          <cell r="D423" t="str">
            <v>02e01200</v>
          </cell>
          <cell r="E423" t="str">
            <v>DOT 3 200ML</v>
          </cell>
          <cell r="F423">
            <v>2.4</v>
          </cell>
          <cell r="G423">
            <v>0</v>
          </cell>
          <cell r="H423">
            <v>2.4</v>
          </cell>
          <cell r="I423">
            <v>2.4</v>
          </cell>
          <cell r="J423" t="str">
            <v>LUV D-MAX 3.0</v>
          </cell>
        </row>
        <row r="424">
          <cell r="D424">
            <v>2601234</v>
          </cell>
          <cell r="E424" t="str">
            <v>ACEITE CAJA AUTOMATICA M-MUL PU</v>
          </cell>
          <cell r="F424">
            <v>1219.8</v>
          </cell>
          <cell r="G424">
            <v>0</v>
          </cell>
          <cell r="H424">
            <v>1936.28</v>
          </cell>
          <cell r="I424">
            <v>9.3090384615384618</v>
          </cell>
          <cell r="J424" t="str">
            <v>LUV D-MAX 3.0</v>
          </cell>
        </row>
        <row r="425">
          <cell r="D425">
            <v>88900181</v>
          </cell>
          <cell r="E425" t="str">
            <v>LIMPIADOR PARTES DE FRENOROJO</v>
          </cell>
          <cell r="F425">
            <v>6.18</v>
          </cell>
          <cell r="G425">
            <v>0</v>
          </cell>
          <cell r="H425">
            <v>6.18</v>
          </cell>
          <cell r="I425">
            <v>6.18</v>
          </cell>
          <cell r="J425" t="str">
            <v>LUV D-MAX 3.0</v>
          </cell>
        </row>
        <row r="426">
          <cell r="D426">
            <v>25014377</v>
          </cell>
          <cell r="E426" t="str">
            <v>FILTRO ACEITE DEL MOTOR</v>
          </cell>
          <cell r="F426">
            <v>2.66</v>
          </cell>
          <cell r="G426">
            <v>0</v>
          </cell>
          <cell r="H426">
            <v>3.83</v>
          </cell>
          <cell r="I426">
            <v>3.83</v>
          </cell>
          <cell r="J426" t="str">
            <v>TRAILBLAZER 6L</v>
          </cell>
        </row>
        <row r="427">
          <cell r="D427">
            <v>2601223</v>
          </cell>
          <cell r="E427" t="str">
            <v>ACEITE MOTOR DRIVE CLEAN 10W30</v>
          </cell>
          <cell r="F427">
            <v>876.28</v>
          </cell>
          <cell r="G427">
            <v>0</v>
          </cell>
          <cell r="H427">
            <v>1390.99</v>
          </cell>
          <cell r="I427">
            <v>6.6874519230769227</v>
          </cell>
          <cell r="J427" t="str">
            <v>TRAILBLAZER 6L</v>
          </cell>
        </row>
        <row r="428">
          <cell r="D428">
            <v>24208576</v>
          </cell>
          <cell r="E428" t="str">
            <v>KIT FILTRO C/CAMBIO A/T (M30)</v>
          </cell>
          <cell r="F428">
            <v>52.4</v>
          </cell>
          <cell r="G428">
            <v>0</v>
          </cell>
          <cell r="H428">
            <v>75.510000000000005</v>
          </cell>
          <cell r="I428">
            <v>75.510000000000005</v>
          </cell>
          <cell r="J428" t="str">
            <v>TRAILBLAZER 6L</v>
          </cell>
        </row>
        <row r="429">
          <cell r="D429">
            <v>94760356</v>
          </cell>
          <cell r="E429" t="str">
            <v>ACEITE TRANSM MOBIL DEXRON VI ATF 55 GAL</v>
          </cell>
          <cell r="F429">
            <v>1228.1400000000001</v>
          </cell>
          <cell r="G429">
            <v>0</v>
          </cell>
          <cell r="H429">
            <v>1812.94</v>
          </cell>
          <cell r="I429">
            <v>8.7160576923076931</v>
          </cell>
          <cell r="J429" t="str">
            <v>TRAILBLAZER 6L</v>
          </cell>
        </row>
        <row r="430">
          <cell r="D430">
            <v>88983068</v>
          </cell>
          <cell r="E430" t="str">
            <v>FILTRO DE COMBUSTIBLE</v>
          </cell>
          <cell r="F430">
            <v>38.29</v>
          </cell>
          <cell r="G430">
            <v>0</v>
          </cell>
          <cell r="H430">
            <v>55.18</v>
          </cell>
          <cell r="I430">
            <v>55.18</v>
          </cell>
          <cell r="J430" t="str">
            <v>TRAILBLAZER 6L</v>
          </cell>
        </row>
        <row r="431">
          <cell r="D431">
            <v>19239713</v>
          </cell>
          <cell r="E431" t="str">
            <v>ELEMENTO PURFIF/AIRE</v>
          </cell>
          <cell r="F431">
            <v>39.11</v>
          </cell>
          <cell r="G431">
            <v>0</v>
          </cell>
          <cell r="H431">
            <v>56.36</v>
          </cell>
          <cell r="I431">
            <v>56.36</v>
          </cell>
          <cell r="J431" t="str">
            <v>TRAILBLAZER 6L</v>
          </cell>
        </row>
        <row r="432">
          <cell r="D432">
            <v>12593774</v>
          </cell>
          <cell r="E432" t="str">
            <v>BANDA DE MOTOR</v>
          </cell>
          <cell r="F432">
            <v>39.299999999999997</v>
          </cell>
          <cell r="G432">
            <v>0</v>
          </cell>
          <cell r="H432">
            <v>56.63</v>
          </cell>
          <cell r="I432">
            <v>56.63</v>
          </cell>
          <cell r="J432" t="str">
            <v>TRAILBLAZER 6L</v>
          </cell>
        </row>
        <row r="433">
          <cell r="D433">
            <v>12620112</v>
          </cell>
          <cell r="E433" t="str">
            <v>TERMOSTATO ENFRIADOR DEL MOTOR</v>
          </cell>
          <cell r="F433">
            <v>44.07</v>
          </cell>
          <cell r="G433">
            <v>0</v>
          </cell>
          <cell r="H433">
            <v>63.51</v>
          </cell>
          <cell r="I433">
            <v>63.51</v>
          </cell>
          <cell r="J433" t="str">
            <v>TRAILBLAZER 6L</v>
          </cell>
        </row>
        <row r="434">
          <cell r="D434">
            <v>12625058</v>
          </cell>
          <cell r="E434" t="str">
            <v>BUJIA 41-103</v>
          </cell>
          <cell r="F434">
            <v>9.34</v>
          </cell>
          <cell r="G434">
            <v>0</v>
          </cell>
          <cell r="H434">
            <v>13.46</v>
          </cell>
          <cell r="I434">
            <v>13.46</v>
          </cell>
          <cell r="J434" t="str">
            <v>TRAILBLAZER 6L</v>
          </cell>
        </row>
        <row r="435">
          <cell r="D435">
            <v>2601234</v>
          </cell>
          <cell r="E435" t="str">
            <v>ACEITE CAJA AUTOMATICA M-MUL PU</v>
          </cell>
          <cell r="F435">
            <v>1219.8</v>
          </cell>
          <cell r="G435">
            <v>0</v>
          </cell>
          <cell r="H435">
            <v>1936.28</v>
          </cell>
          <cell r="I435">
            <v>9.3090384615384618</v>
          </cell>
          <cell r="J435" t="str">
            <v>TRAILBLAZER 6L</v>
          </cell>
        </row>
        <row r="436">
          <cell r="D436">
            <v>2601230</v>
          </cell>
          <cell r="E436" t="str">
            <v>ACEITE TRANSMISION M-LUBE HD 80</v>
          </cell>
          <cell r="F436">
            <v>883.03</v>
          </cell>
          <cell r="G436">
            <v>0</v>
          </cell>
          <cell r="H436">
            <v>1401.7</v>
          </cell>
          <cell r="I436">
            <v>6.7389423076923078</v>
          </cell>
          <cell r="J436" t="str">
            <v>TRAILBLAZER 6L</v>
          </cell>
        </row>
        <row r="437">
          <cell r="D437">
            <v>2601230</v>
          </cell>
          <cell r="E437" t="str">
            <v>ACEITE TRANSMISION M-LUBE HD 80</v>
          </cell>
          <cell r="F437">
            <v>883.03</v>
          </cell>
          <cell r="G437">
            <v>0</v>
          </cell>
          <cell r="H437">
            <v>1401.7</v>
          </cell>
          <cell r="I437">
            <v>6.7389423076923078</v>
          </cell>
          <cell r="J437" t="str">
            <v>TRAILBLAZER 6L</v>
          </cell>
        </row>
        <row r="438">
          <cell r="D438" t="str">
            <v>02e01200</v>
          </cell>
          <cell r="E438" t="str">
            <v>DOT 3 200ML</v>
          </cell>
          <cell r="F438">
            <v>2.4</v>
          </cell>
          <cell r="G438">
            <v>0</v>
          </cell>
          <cell r="H438">
            <v>2.4</v>
          </cell>
          <cell r="I438">
            <v>2.4</v>
          </cell>
          <cell r="J438" t="str">
            <v>TRAILBLAZER 6L</v>
          </cell>
        </row>
        <row r="439">
          <cell r="D439">
            <v>52484807</v>
          </cell>
          <cell r="E439" t="str">
            <v>FILTRO AIRE EVPR A/A</v>
          </cell>
          <cell r="F439">
            <v>94.24</v>
          </cell>
          <cell r="G439">
            <v>58.77</v>
          </cell>
          <cell r="H439">
            <v>135.82</v>
          </cell>
          <cell r="I439">
            <v>135.82</v>
          </cell>
          <cell r="J439" t="str">
            <v>TRAILBLAZER 6L</v>
          </cell>
        </row>
        <row r="440">
          <cell r="D440">
            <v>2601234</v>
          </cell>
          <cell r="E440" t="str">
            <v>ACEITE CAJA AUTOMATICA M-MUL PU</v>
          </cell>
          <cell r="F440">
            <v>1219.8</v>
          </cell>
          <cell r="G440">
            <v>0</v>
          </cell>
          <cell r="H440">
            <v>1936.28</v>
          </cell>
          <cell r="I440">
            <v>9.3090384615384618</v>
          </cell>
          <cell r="J440" t="str">
            <v>TRAILBLAZER 6L</v>
          </cell>
        </row>
        <row r="441">
          <cell r="D441">
            <v>88900181</v>
          </cell>
          <cell r="E441" t="str">
            <v>LIMPIADOR PARTES DE FRENOROJO</v>
          </cell>
          <cell r="F441">
            <v>6.18</v>
          </cell>
          <cell r="G441">
            <v>0</v>
          </cell>
          <cell r="H441">
            <v>6.18</v>
          </cell>
          <cell r="I441">
            <v>6.18</v>
          </cell>
          <cell r="J441" t="str">
            <v>TRAILBLAZER 6L</v>
          </cell>
        </row>
        <row r="442">
          <cell r="D442">
            <v>89017524</v>
          </cell>
          <cell r="E442" t="str">
            <v>FILTRO DE ACEITE</v>
          </cell>
          <cell r="F442">
            <v>12.54</v>
          </cell>
          <cell r="G442">
            <v>0</v>
          </cell>
          <cell r="H442">
            <v>18.07</v>
          </cell>
          <cell r="I442">
            <v>18.07</v>
          </cell>
          <cell r="J442" t="str">
            <v>TRAILBLAZER V8</v>
          </cell>
        </row>
        <row r="443">
          <cell r="D443">
            <v>2601223</v>
          </cell>
          <cell r="E443" t="str">
            <v>ACEITE MOTOR DRIVE CLEAN 10W30</v>
          </cell>
          <cell r="F443">
            <v>876.28</v>
          </cell>
          <cell r="G443">
            <v>0</v>
          </cell>
          <cell r="H443">
            <v>1390.99</v>
          </cell>
          <cell r="I443">
            <v>6.6874519230769227</v>
          </cell>
          <cell r="J443" t="str">
            <v>TRAILBLAZER V8</v>
          </cell>
        </row>
        <row r="444">
          <cell r="D444">
            <v>24208576</v>
          </cell>
          <cell r="E444" t="str">
            <v>KIT FILTRO C/CAMBIO A/T (M30)</v>
          </cell>
          <cell r="F444">
            <v>52.4</v>
          </cell>
          <cell r="G444">
            <v>0</v>
          </cell>
          <cell r="H444">
            <v>75.510000000000005</v>
          </cell>
          <cell r="I444">
            <v>75.510000000000005</v>
          </cell>
          <cell r="J444" t="str">
            <v>TRAILBLAZER V8</v>
          </cell>
        </row>
        <row r="445">
          <cell r="D445">
            <v>94760356</v>
          </cell>
          <cell r="E445" t="str">
            <v>ACEITE TRANSM MOBIL DEXRON VI ATF 55 GAL</v>
          </cell>
          <cell r="F445">
            <v>1228.1400000000001</v>
          </cell>
          <cell r="G445">
            <v>0</v>
          </cell>
          <cell r="H445">
            <v>1812.94</v>
          </cell>
          <cell r="I445">
            <v>8.7160576923076931</v>
          </cell>
          <cell r="J445" t="str">
            <v>TRAILBLAZER V8</v>
          </cell>
        </row>
        <row r="446">
          <cell r="D446">
            <v>19239713</v>
          </cell>
          <cell r="E446" t="str">
            <v>ELEMENTO PURFIF/AIRE</v>
          </cell>
          <cell r="F446">
            <v>39.11</v>
          </cell>
          <cell r="G446">
            <v>0</v>
          </cell>
          <cell r="H446">
            <v>56.36</v>
          </cell>
          <cell r="I446">
            <v>56.36</v>
          </cell>
          <cell r="J446" t="str">
            <v>TRAILBLAZER V8</v>
          </cell>
        </row>
        <row r="447">
          <cell r="D447">
            <v>12576446</v>
          </cell>
          <cell r="E447" t="str">
            <v>CORREA COMPRESOR A/A</v>
          </cell>
          <cell r="F447">
            <v>15.68</v>
          </cell>
          <cell r="G447">
            <v>0</v>
          </cell>
          <cell r="H447">
            <v>22.6</v>
          </cell>
          <cell r="I447">
            <v>22.6</v>
          </cell>
          <cell r="J447" t="str">
            <v>TRAILBLAZER V8</v>
          </cell>
        </row>
        <row r="448">
          <cell r="D448">
            <v>89018168</v>
          </cell>
          <cell r="E448" t="str">
            <v>TERMOSTATO MOTOR</v>
          </cell>
          <cell r="F448">
            <v>40.950000000000003</v>
          </cell>
          <cell r="G448">
            <v>0</v>
          </cell>
          <cell r="H448">
            <v>59.01</v>
          </cell>
          <cell r="I448">
            <v>59.01</v>
          </cell>
          <cell r="J448" t="str">
            <v>TRAILBLAZER V8</v>
          </cell>
        </row>
        <row r="449">
          <cell r="D449">
            <v>12625058</v>
          </cell>
          <cell r="E449" t="str">
            <v>BUJIA 41-103</v>
          </cell>
          <cell r="F449">
            <v>9.34</v>
          </cell>
          <cell r="G449">
            <v>0</v>
          </cell>
          <cell r="H449">
            <v>13.46</v>
          </cell>
          <cell r="I449">
            <v>13.46</v>
          </cell>
          <cell r="J449" t="str">
            <v>TRAILBLAZER V8</v>
          </cell>
        </row>
        <row r="450">
          <cell r="D450">
            <v>2601234</v>
          </cell>
          <cell r="E450" t="str">
            <v>ACEITE CAJA AUTOMATICA M-MUL PU</v>
          </cell>
          <cell r="F450">
            <v>1219.8</v>
          </cell>
          <cell r="G450">
            <v>0</v>
          </cell>
          <cell r="H450">
            <v>1936.28</v>
          </cell>
          <cell r="I450">
            <v>9.3090384615384618</v>
          </cell>
          <cell r="J450" t="str">
            <v>TRAILBLAZER V8</v>
          </cell>
        </row>
        <row r="451">
          <cell r="D451">
            <v>2601230</v>
          </cell>
          <cell r="E451" t="str">
            <v>ACEITE TRANSMISION M-LUBE HD 80</v>
          </cell>
          <cell r="F451">
            <v>883.03</v>
          </cell>
          <cell r="G451">
            <v>0</v>
          </cell>
          <cell r="H451">
            <v>1401.7</v>
          </cell>
          <cell r="I451">
            <v>6.7389423076923078</v>
          </cell>
          <cell r="J451" t="str">
            <v>TRAILBLAZER V8</v>
          </cell>
        </row>
        <row r="452">
          <cell r="D452">
            <v>2601230</v>
          </cell>
          <cell r="E452" t="str">
            <v>ACEITE TRANSMISION M-LUBE HD 80</v>
          </cell>
          <cell r="F452">
            <v>883.03</v>
          </cell>
          <cell r="G452">
            <v>0</v>
          </cell>
          <cell r="H452">
            <v>1401.7</v>
          </cell>
          <cell r="I452">
            <v>6.7389423076923078</v>
          </cell>
          <cell r="J452" t="str">
            <v>TRAILBLAZER V8</v>
          </cell>
        </row>
        <row r="453">
          <cell r="D453" t="str">
            <v>02e01200</v>
          </cell>
          <cell r="E453" t="str">
            <v>DOT 3 200ML</v>
          </cell>
          <cell r="F453">
            <v>2.4</v>
          </cell>
          <cell r="G453">
            <v>0</v>
          </cell>
          <cell r="H453">
            <v>2.4</v>
          </cell>
          <cell r="I453">
            <v>2.4</v>
          </cell>
          <cell r="J453" t="str">
            <v>TRAILBLAZER V8</v>
          </cell>
        </row>
        <row r="454">
          <cell r="D454">
            <v>52484807</v>
          </cell>
          <cell r="E454" t="str">
            <v>FILTRO AIRE EVPR A/A</v>
          </cell>
          <cell r="F454">
            <v>94.24</v>
          </cell>
          <cell r="G454">
            <v>58.77</v>
          </cell>
          <cell r="H454">
            <v>135.82</v>
          </cell>
          <cell r="I454">
            <v>135.82</v>
          </cell>
          <cell r="J454" t="str">
            <v>TRAILBLAZER V8</v>
          </cell>
        </row>
        <row r="455">
          <cell r="D455">
            <v>2601234</v>
          </cell>
          <cell r="E455" t="str">
            <v>ACEITE CAJA AUTOMATICA M-MUL PU</v>
          </cell>
          <cell r="F455">
            <v>1219.8</v>
          </cell>
          <cell r="G455">
            <v>0</v>
          </cell>
          <cell r="H455">
            <v>1936.28</v>
          </cell>
          <cell r="I455">
            <v>9.3090384615384618</v>
          </cell>
          <cell r="J455" t="str">
            <v>TRAILBLAZER V8</v>
          </cell>
        </row>
        <row r="456">
          <cell r="D456">
            <v>88900181</v>
          </cell>
          <cell r="E456" t="str">
            <v>LIMPIADOR PARTES DE FRENOROJO</v>
          </cell>
          <cell r="F456">
            <v>6.18</v>
          </cell>
          <cell r="G456">
            <v>0</v>
          </cell>
          <cell r="H456">
            <v>6.18</v>
          </cell>
          <cell r="I456">
            <v>6.18</v>
          </cell>
          <cell r="J456" t="str">
            <v>TRAILBLAZER V8</v>
          </cell>
        </row>
        <row r="457">
          <cell r="D457">
            <v>25014748</v>
          </cell>
          <cell r="E457" t="str">
            <v>FILTRO DE ACEITE 5.3 (LM7,LQ4 )</v>
          </cell>
          <cell r="F457">
            <v>2.66</v>
          </cell>
          <cell r="G457">
            <v>0</v>
          </cell>
          <cell r="H457">
            <v>3.83</v>
          </cell>
          <cell r="I457">
            <v>3.83</v>
          </cell>
          <cell r="J457" t="str">
            <v>SILVERADO</v>
          </cell>
        </row>
        <row r="458">
          <cell r="D458">
            <v>1126239</v>
          </cell>
          <cell r="E458" t="str">
            <v>ACEITE MOTOR MOBIL 5W30 55 GALONES</v>
          </cell>
          <cell r="F458">
            <v>2457.3200000000002</v>
          </cell>
          <cell r="G458">
            <v>0</v>
          </cell>
          <cell r="H458">
            <v>3627.42</v>
          </cell>
          <cell r="I458">
            <v>17.439519230769232</v>
          </cell>
          <cell r="J458" t="str">
            <v>SILVERADO</v>
          </cell>
        </row>
        <row r="459">
          <cell r="D459">
            <v>15908915</v>
          </cell>
          <cell r="E459" t="str">
            <v>FILTRO AIRE</v>
          </cell>
          <cell r="F459">
            <v>36.479999999999997</v>
          </cell>
          <cell r="G459">
            <v>0</v>
          </cell>
          <cell r="H459">
            <v>52.57</v>
          </cell>
          <cell r="I459">
            <v>52.57</v>
          </cell>
          <cell r="J459" t="str">
            <v>SILVERADO</v>
          </cell>
        </row>
        <row r="460">
          <cell r="D460">
            <v>12637204</v>
          </cell>
          <cell r="E460" t="str">
            <v>CORREA DE MOTOR</v>
          </cell>
          <cell r="F460">
            <v>50.14</v>
          </cell>
          <cell r="G460">
            <v>0</v>
          </cell>
          <cell r="H460">
            <v>72.27</v>
          </cell>
          <cell r="I460">
            <v>72.27</v>
          </cell>
          <cell r="J460" t="str">
            <v>SILVERADO</v>
          </cell>
        </row>
        <row r="461">
          <cell r="D461">
            <v>12600171</v>
          </cell>
          <cell r="E461" t="str">
            <v>TERMOSTATO</v>
          </cell>
          <cell r="F461">
            <v>20.09</v>
          </cell>
          <cell r="G461">
            <v>0</v>
          </cell>
          <cell r="H461">
            <v>28.95</v>
          </cell>
          <cell r="I461">
            <v>28.95</v>
          </cell>
          <cell r="J461" t="str">
            <v>SILVERADO</v>
          </cell>
        </row>
        <row r="462">
          <cell r="D462">
            <v>12625058</v>
          </cell>
          <cell r="E462" t="str">
            <v>BUJIA 41-103</v>
          </cell>
          <cell r="F462">
            <v>9.34</v>
          </cell>
          <cell r="G462">
            <v>0</v>
          </cell>
          <cell r="H462">
            <v>13.46</v>
          </cell>
          <cell r="I462">
            <v>13.46</v>
          </cell>
          <cell r="J462" t="str">
            <v>SILVERADO</v>
          </cell>
        </row>
        <row r="463">
          <cell r="D463">
            <v>94760356</v>
          </cell>
          <cell r="E463" t="str">
            <v>ACEITE TRANSM MOBIL DEXRON VI ATF 55 GAL</v>
          </cell>
          <cell r="F463">
            <v>1228.1400000000001</v>
          </cell>
          <cell r="G463">
            <v>0</v>
          </cell>
          <cell r="H463">
            <v>1812.94</v>
          </cell>
          <cell r="I463">
            <v>8.7160576923076931</v>
          </cell>
          <cell r="J463" t="str">
            <v>SILVERADO</v>
          </cell>
        </row>
        <row r="464">
          <cell r="D464">
            <v>2601234</v>
          </cell>
          <cell r="E464" t="str">
            <v>ACEITE CAJA AUTOMATICA M-MUL PU</v>
          </cell>
          <cell r="F464">
            <v>1219.8</v>
          </cell>
          <cell r="G464">
            <v>0</v>
          </cell>
          <cell r="H464">
            <v>1936.28</v>
          </cell>
          <cell r="I464">
            <v>9.3090384615384618</v>
          </cell>
          <cell r="J464" t="str">
            <v>SILVERADO</v>
          </cell>
        </row>
        <row r="465">
          <cell r="D465">
            <v>2602458</v>
          </cell>
          <cell r="E465" t="str">
            <v>ACEITE DE TRANSMISION 75W90 TAN</v>
          </cell>
          <cell r="F465">
            <v>1470.88</v>
          </cell>
          <cell r="G465">
            <v>0</v>
          </cell>
          <cell r="H465">
            <v>2278.1</v>
          </cell>
          <cell r="I465">
            <v>10.952403846153846</v>
          </cell>
          <cell r="J465" t="str">
            <v>SILVERADO</v>
          </cell>
        </row>
        <row r="466">
          <cell r="D466">
            <v>2601230</v>
          </cell>
          <cell r="E466" t="str">
            <v>ACEITE TRANSMISION M-LUBE HD 80</v>
          </cell>
          <cell r="F466">
            <v>883.03</v>
          </cell>
          <cell r="G466">
            <v>0</v>
          </cell>
          <cell r="H466">
            <v>1401.7</v>
          </cell>
          <cell r="I466">
            <v>6.7389423076923078</v>
          </cell>
          <cell r="J466" t="str">
            <v>SILVERADO</v>
          </cell>
        </row>
        <row r="467">
          <cell r="D467" t="str">
            <v>02e01200</v>
          </cell>
          <cell r="E467" t="str">
            <v>DOT 3 200ML</v>
          </cell>
          <cell r="F467">
            <v>2.4</v>
          </cell>
          <cell r="G467">
            <v>0</v>
          </cell>
          <cell r="H467">
            <v>2.4</v>
          </cell>
          <cell r="I467">
            <v>2.4</v>
          </cell>
          <cell r="J467" t="str">
            <v>SILVERADO</v>
          </cell>
        </row>
        <row r="468">
          <cell r="D468">
            <v>2601234</v>
          </cell>
          <cell r="E468" t="str">
            <v>ACEITE CAJA AUTOMATICA M-MUL PU</v>
          </cell>
          <cell r="F468">
            <v>1219.8</v>
          </cell>
          <cell r="G468">
            <v>0</v>
          </cell>
          <cell r="H468">
            <v>1936.28</v>
          </cell>
          <cell r="I468">
            <v>9.3090384615384618</v>
          </cell>
          <cell r="J468" t="str">
            <v>SILVERADO</v>
          </cell>
        </row>
        <row r="469">
          <cell r="D469">
            <v>88900181</v>
          </cell>
          <cell r="E469" t="str">
            <v>LIMPIADOR PARTES DE FRENOROJO</v>
          </cell>
          <cell r="F469">
            <v>6.18</v>
          </cell>
          <cell r="G469">
            <v>0</v>
          </cell>
          <cell r="H469">
            <v>6.18</v>
          </cell>
          <cell r="I469">
            <v>6.18</v>
          </cell>
          <cell r="J469" t="str">
            <v>SILVERADO</v>
          </cell>
        </row>
        <row r="470">
          <cell r="D470">
            <v>89017524</v>
          </cell>
          <cell r="E470" t="str">
            <v>FILTRO DE ACEITE</v>
          </cell>
          <cell r="F470">
            <v>12.54</v>
          </cell>
          <cell r="G470">
            <v>0</v>
          </cell>
          <cell r="H470">
            <v>18.07</v>
          </cell>
          <cell r="I470">
            <v>18.07</v>
          </cell>
          <cell r="J470" t="str">
            <v>TAHOE</v>
          </cell>
        </row>
        <row r="471">
          <cell r="D471">
            <v>1126239</v>
          </cell>
          <cell r="E471" t="str">
            <v>ACEITE MOTOR MOBIL 5W30 55 GALONES</v>
          </cell>
          <cell r="F471">
            <v>2457.3200000000002</v>
          </cell>
          <cell r="G471">
            <v>0</v>
          </cell>
          <cell r="H471">
            <v>3627.42</v>
          </cell>
          <cell r="I471">
            <v>17.439519230769232</v>
          </cell>
          <cell r="J471" t="str">
            <v>TAHOE</v>
          </cell>
        </row>
        <row r="472">
          <cell r="D472">
            <v>15908915</v>
          </cell>
          <cell r="E472" t="str">
            <v>FILTRO AIRE</v>
          </cell>
          <cell r="F472">
            <v>36.479999999999997</v>
          </cell>
          <cell r="G472">
            <v>0</v>
          </cell>
          <cell r="H472">
            <v>52.57</v>
          </cell>
          <cell r="I472">
            <v>52.57</v>
          </cell>
          <cell r="J472" t="str">
            <v>TAHOE</v>
          </cell>
        </row>
        <row r="473">
          <cell r="D473">
            <v>94760356</v>
          </cell>
          <cell r="E473" t="str">
            <v>ACEITE TRANSM MOBIL DEXRON VI ATF 55 GAL</v>
          </cell>
          <cell r="F473">
            <v>1228.1400000000001</v>
          </cell>
          <cell r="G473">
            <v>0</v>
          </cell>
          <cell r="H473">
            <v>1812.94</v>
          </cell>
          <cell r="I473">
            <v>8.7160576923076931</v>
          </cell>
          <cell r="J473" t="str">
            <v>TAHOE</v>
          </cell>
        </row>
        <row r="474">
          <cell r="D474">
            <v>24208576</v>
          </cell>
          <cell r="E474" t="str">
            <v>KIT FILTRO C/CAMBIO A/T (M30)</v>
          </cell>
          <cell r="F474">
            <v>52.4</v>
          </cell>
          <cell r="G474">
            <v>0</v>
          </cell>
          <cell r="H474">
            <v>75.510000000000005</v>
          </cell>
          <cell r="I474">
            <v>75.510000000000005</v>
          </cell>
          <cell r="J474" t="str">
            <v>TAHOE</v>
          </cell>
        </row>
        <row r="475">
          <cell r="D475">
            <v>12626222</v>
          </cell>
          <cell r="E475" t="str">
            <v>CORREA BOMBA DE AGUA</v>
          </cell>
          <cell r="F475">
            <v>32.869999999999997</v>
          </cell>
          <cell r="G475">
            <v>0</v>
          </cell>
          <cell r="H475">
            <v>47.37</v>
          </cell>
          <cell r="I475">
            <v>47.37</v>
          </cell>
          <cell r="J475" t="str">
            <v>TAHOE</v>
          </cell>
        </row>
        <row r="476">
          <cell r="D476">
            <v>89018168</v>
          </cell>
          <cell r="E476" t="str">
            <v>TERMOSTATO MOTOR</v>
          </cell>
          <cell r="F476">
            <v>40.950000000000003</v>
          </cell>
          <cell r="G476">
            <v>0</v>
          </cell>
          <cell r="H476">
            <v>59.01</v>
          </cell>
          <cell r="I476">
            <v>59.01</v>
          </cell>
          <cell r="J476" t="str">
            <v>TAHOE</v>
          </cell>
        </row>
        <row r="477">
          <cell r="D477">
            <v>12625058</v>
          </cell>
          <cell r="E477" t="str">
            <v>BUJIA 41-103</v>
          </cell>
          <cell r="F477">
            <v>9.34</v>
          </cell>
          <cell r="G477">
            <v>0</v>
          </cell>
          <cell r="H477">
            <v>13.46</v>
          </cell>
          <cell r="I477">
            <v>13.46</v>
          </cell>
          <cell r="J477" t="str">
            <v>TAHOE</v>
          </cell>
        </row>
        <row r="478">
          <cell r="D478">
            <v>2601234</v>
          </cell>
          <cell r="E478" t="str">
            <v>ACEITE CAJA AUTOMATICA M-MUL PU</v>
          </cell>
          <cell r="F478">
            <v>1219.8</v>
          </cell>
          <cell r="G478">
            <v>0</v>
          </cell>
          <cell r="H478">
            <v>1936.28</v>
          </cell>
          <cell r="I478">
            <v>9.3090384615384618</v>
          </cell>
          <cell r="J478" t="str">
            <v>TAHOE</v>
          </cell>
        </row>
        <row r="479">
          <cell r="D479">
            <v>2602458</v>
          </cell>
          <cell r="E479" t="str">
            <v>ACEITE DE TRANSMISION 75W90 TAN</v>
          </cell>
          <cell r="F479">
            <v>1470.88</v>
          </cell>
          <cell r="G479">
            <v>0</v>
          </cell>
          <cell r="H479">
            <v>2278.1</v>
          </cell>
          <cell r="I479">
            <v>10.952403846153846</v>
          </cell>
          <cell r="J479" t="str">
            <v>TAHOE</v>
          </cell>
        </row>
        <row r="480">
          <cell r="D480">
            <v>2601230</v>
          </cell>
          <cell r="E480" t="str">
            <v>ACEITE TRANSMISION M-LUBE HD 80</v>
          </cell>
          <cell r="F480">
            <v>883.03</v>
          </cell>
          <cell r="G480">
            <v>0</v>
          </cell>
          <cell r="H480">
            <v>1401.7</v>
          </cell>
          <cell r="I480">
            <v>6.7389423076923078</v>
          </cell>
          <cell r="J480" t="str">
            <v>TAHOE</v>
          </cell>
        </row>
        <row r="481">
          <cell r="D481" t="str">
            <v>02e01200</v>
          </cell>
          <cell r="E481" t="str">
            <v>DOT 3 200ML</v>
          </cell>
          <cell r="F481">
            <v>2.4</v>
          </cell>
          <cell r="G481">
            <v>0</v>
          </cell>
          <cell r="H481">
            <v>2.4</v>
          </cell>
          <cell r="I481">
            <v>2.4</v>
          </cell>
          <cell r="J481" t="str">
            <v>TAHOE</v>
          </cell>
        </row>
        <row r="482">
          <cell r="D482">
            <v>89018784</v>
          </cell>
          <cell r="E482" t="str">
            <v>JUEGO SELLO EVAPORADOR</v>
          </cell>
          <cell r="F482">
            <v>35.42</v>
          </cell>
          <cell r="G482">
            <v>0</v>
          </cell>
          <cell r="H482">
            <v>51.04</v>
          </cell>
          <cell r="I482">
            <v>51.04</v>
          </cell>
          <cell r="J482" t="str">
            <v>TAHOE</v>
          </cell>
        </row>
        <row r="483">
          <cell r="D483">
            <v>2601234</v>
          </cell>
          <cell r="E483" t="str">
            <v>ACEITE CAJA AUTOMATICA M-MUL PU</v>
          </cell>
          <cell r="F483">
            <v>1219.8</v>
          </cell>
          <cell r="G483">
            <v>0</v>
          </cell>
          <cell r="H483">
            <v>1936.28</v>
          </cell>
          <cell r="I483">
            <v>9.3090384615384618</v>
          </cell>
          <cell r="J483" t="str">
            <v>TAHOE</v>
          </cell>
        </row>
        <row r="484">
          <cell r="D484">
            <v>88900181</v>
          </cell>
          <cell r="E484" t="str">
            <v>LIMPIADOR PARTES DE FRENOROJO</v>
          </cell>
          <cell r="F484">
            <v>6.18</v>
          </cell>
          <cell r="G484">
            <v>0</v>
          </cell>
          <cell r="H484">
            <v>6.18</v>
          </cell>
          <cell r="I484">
            <v>6.18</v>
          </cell>
          <cell r="J484" t="str">
            <v>TAHOE</v>
          </cell>
        </row>
        <row r="485">
          <cell r="D485">
            <v>92068246</v>
          </cell>
          <cell r="E485" t="str">
            <v>FILTRO DE ACEITE PARCIAL</v>
          </cell>
          <cell r="F485">
            <v>23.41</v>
          </cell>
          <cell r="G485">
            <v>0</v>
          </cell>
          <cell r="H485">
            <v>33.74</v>
          </cell>
          <cell r="I485">
            <v>33.74</v>
          </cell>
          <cell r="J485" t="str">
            <v>CAPTIVA C100 3.2</v>
          </cell>
        </row>
        <row r="486">
          <cell r="D486">
            <v>1126239</v>
          </cell>
          <cell r="E486" t="str">
            <v>ACEITE MOTOR MOBIL 5W30 55 GALONES</v>
          </cell>
          <cell r="F486">
            <v>2457.3200000000002</v>
          </cell>
          <cell r="G486">
            <v>0</v>
          </cell>
          <cell r="H486">
            <v>3627.42</v>
          </cell>
          <cell r="I486">
            <v>17.439519230769232</v>
          </cell>
          <cell r="J486" t="str">
            <v>CAPTIVA C100 3.2</v>
          </cell>
        </row>
        <row r="487">
          <cell r="D487">
            <v>96628890</v>
          </cell>
          <cell r="E487" t="str">
            <v>FILTRO DE AIRE</v>
          </cell>
          <cell r="F487">
            <v>14.35</v>
          </cell>
          <cell r="G487">
            <v>0</v>
          </cell>
          <cell r="H487">
            <v>20.68</v>
          </cell>
          <cell r="I487">
            <v>20.68</v>
          </cell>
          <cell r="J487" t="str">
            <v>CAPTIVA C100 3.2</v>
          </cell>
        </row>
        <row r="488">
          <cell r="D488">
            <v>96628779</v>
          </cell>
          <cell r="E488" t="str">
            <v>CORREA MULTISERVICIOS</v>
          </cell>
          <cell r="F488">
            <v>50.31</v>
          </cell>
          <cell r="G488">
            <v>0</v>
          </cell>
          <cell r="H488">
            <v>72.510000000000005</v>
          </cell>
          <cell r="I488">
            <v>72.510000000000005</v>
          </cell>
          <cell r="J488" t="str">
            <v>CAPTIVA C100 3.2</v>
          </cell>
        </row>
        <row r="489">
          <cell r="D489">
            <v>12597257</v>
          </cell>
          <cell r="E489" t="str">
            <v>CARCASA TERMICA REFRIGERACION M</v>
          </cell>
          <cell r="F489">
            <v>256.02</v>
          </cell>
          <cell r="G489">
            <v>0</v>
          </cell>
          <cell r="H489">
            <v>368.97</v>
          </cell>
          <cell r="I489">
            <v>368.97</v>
          </cell>
          <cell r="J489" t="str">
            <v>CAPTIVA C100 3.2</v>
          </cell>
        </row>
        <row r="490">
          <cell r="D490">
            <v>92220447</v>
          </cell>
          <cell r="E490" t="str">
            <v>BUJIAS MOTOR</v>
          </cell>
          <cell r="F490">
            <v>15.71</v>
          </cell>
          <cell r="G490">
            <v>0</v>
          </cell>
          <cell r="H490">
            <v>22.64</v>
          </cell>
          <cell r="I490">
            <v>22.64</v>
          </cell>
          <cell r="J490" t="str">
            <v>CAPTIVA C100 3.2</v>
          </cell>
        </row>
        <row r="491">
          <cell r="D491">
            <v>94760356</v>
          </cell>
          <cell r="E491" t="str">
            <v>ACEITE TRANSM MOBIL DEXRON VI ATF 55 GAL</v>
          </cell>
          <cell r="F491">
            <v>1228.1400000000001</v>
          </cell>
          <cell r="G491">
            <v>0</v>
          </cell>
          <cell r="H491">
            <v>1812.94</v>
          </cell>
          <cell r="I491">
            <v>8.7160576923076931</v>
          </cell>
          <cell r="J491" t="str">
            <v>CAPTIVA C100 3.2</v>
          </cell>
        </row>
        <row r="492">
          <cell r="D492">
            <v>2602458</v>
          </cell>
          <cell r="E492" t="str">
            <v>ACEITE DE TRANSMISION 75W90 TAN</v>
          </cell>
          <cell r="F492">
            <v>1470.88</v>
          </cell>
          <cell r="G492">
            <v>0</v>
          </cell>
          <cell r="H492">
            <v>2278.1</v>
          </cell>
          <cell r="I492">
            <v>10.952403846153846</v>
          </cell>
          <cell r="J492" t="str">
            <v>CAPTIVA C100 3.2</v>
          </cell>
        </row>
        <row r="493">
          <cell r="D493">
            <v>2601230</v>
          </cell>
          <cell r="E493" t="str">
            <v>ACEITE TRANSMISION M-LUBE HD 80</v>
          </cell>
          <cell r="F493">
            <v>883.03</v>
          </cell>
          <cell r="G493">
            <v>0</v>
          </cell>
          <cell r="H493">
            <v>1401.7</v>
          </cell>
          <cell r="I493">
            <v>6.7389423076923078</v>
          </cell>
          <cell r="J493" t="str">
            <v>CAPTIVA C100 3.2</v>
          </cell>
        </row>
        <row r="494">
          <cell r="D494">
            <v>2601230</v>
          </cell>
          <cell r="E494" t="str">
            <v>ACEITE TRANSMISION M-LUBE HD 80</v>
          </cell>
          <cell r="F494">
            <v>883.03</v>
          </cell>
          <cell r="G494">
            <v>0</v>
          </cell>
          <cell r="H494">
            <v>1401.7</v>
          </cell>
          <cell r="I494">
            <v>6.7389423076923078</v>
          </cell>
          <cell r="J494" t="str">
            <v>CAPTIVA C100 3.2</v>
          </cell>
        </row>
        <row r="495">
          <cell r="D495" t="str">
            <v>02e01200</v>
          </cell>
          <cell r="E495" t="str">
            <v>DOT 3 200ML</v>
          </cell>
          <cell r="F495">
            <v>2.4</v>
          </cell>
          <cell r="G495">
            <v>0</v>
          </cell>
          <cell r="H495">
            <v>2.4</v>
          </cell>
          <cell r="I495">
            <v>2.4</v>
          </cell>
          <cell r="J495" t="str">
            <v>CAPTIVA C100 3.2</v>
          </cell>
        </row>
        <row r="496">
          <cell r="D496">
            <v>96440878</v>
          </cell>
          <cell r="E496" t="str">
            <v>FILTRO PASO AIRE HABITACULO</v>
          </cell>
          <cell r="F496">
            <v>31.71</v>
          </cell>
          <cell r="G496">
            <v>0</v>
          </cell>
          <cell r="H496">
            <v>45.7</v>
          </cell>
          <cell r="I496">
            <v>45.7</v>
          </cell>
          <cell r="J496" t="str">
            <v>CAPTIVA C100 3.2</v>
          </cell>
        </row>
        <row r="497">
          <cell r="D497">
            <v>2601234</v>
          </cell>
          <cell r="E497" t="str">
            <v>ACEITE CAJA AUTOMATICA M-MUL PU</v>
          </cell>
          <cell r="F497">
            <v>1219.8</v>
          </cell>
          <cell r="G497">
            <v>0</v>
          </cell>
          <cell r="H497">
            <v>1936.28</v>
          </cell>
          <cell r="I497">
            <v>9.3090384615384618</v>
          </cell>
          <cell r="J497" t="str">
            <v>CAPTIVA C100 3.2</v>
          </cell>
        </row>
        <row r="498">
          <cell r="D498">
            <v>88900181</v>
          </cell>
          <cell r="E498" t="str">
            <v>LIMPIADOR PARTES DE FRENOROJO</v>
          </cell>
          <cell r="F498">
            <v>6.18</v>
          </cell>
          <cell r="G498">
            <v>0</v>
          </cell>
          <cell r="H498">
            <v>6.18</v>
          </cell>
          <cell r="I498">
            <v>6.18</v>
          </cell>
          <cell r="J498" t="str">
            <v>CAPTIVA C100 3.2</v>
          </cell>
        </row>
        <row r="499">
          <cell r="D499">
            <v>89017524</v>
          </cell>
          <cell r="E499" t="str">
            <v>FILTRO DE ACEITE</v>
          </cell>
          <cell r="F499">
            <v>12.54</v>
          </cell>
          <cell r="G499">
            <v>0</v>
          </cell>
          <cell r="H499">
            <v>18.07</v>
          </cell>
          <cell r="I499">
            <v>18.07</v>
          </cell>
          <cell r="J499" t="str">
            <v>CAPTIVA SPORT 2.4 FWD</v>
          </cell>
        </row>
        <row r="500">
          <cell r="D500">
            <v>1126239</v>
          </cell>
          <cell r="E500" t="str">
            <v>ACEITE MOTOR MOBIL 5W30 55 GALONES</v>
          </cell>
          <cell r="F500">
            <v>2457.3200000000002</v>
          </cell>
          <cell r="G500">
            <v>0</v>
          </cell>
          <cell r="H500">
            <v>3627.42</v>
          </cell>
          <cell r="I500">
            <v>17.439519230769232</v>
          </cell>
          <cell r="J500" t="str">
            <v>CAPTIVA SPORT 2.4 FWD</v>
          </cell>
        </row>
        <row r="501">
          <cell r="D501">
            <v>96815102</v>
          </cell>
          <cell r="E501" t="str">
            <v>ELEMENTO PURIFICADOR AIRE</v>
          </cell>
          <cell r="F501">
            <v>23.4</v>
          </cell>
          <cell r="G501">
            <v>0</v>
          </cell>
          <cell r="H501">
            <v>33.72</v>
          </cell>
          <cell r="I501">
            <v>33.72</v>
          </cell>
          <cell r="J501" t="str">
            <v>CAPTIVA SPORT 2.4 FWD</v>
          </cell>
        </row>
        <row r="502">
          <cell r="D502">
            <v>12584310</v>
          </cell>
          <cell r="E502" t="str">
            <v>CORREA BOMBA DIR HIDRAULICA Y A</v>
          </cell>
          <cell r="F502">
            <v>15.84</v>
          </cell>
          <cell r="G502">
            <v>0</v>
          </cell>
          <cell r="H502">
            <v>22.82</v>
          </cell>
          <cell r="I502">
            <v>22.82</v>
          </cell>
          <cell r="J502" t="str">
            <v>CAPTIVA SPORT 2.4 FWD</v>
          </cell>
        </row>
        <row r="503">
          <cell r="D503">
            <v>12631889</v>
          </cell>
          <cell r="E503" t="str">
            <v>TERMOSTATO Y CARCAZA</v>
          </cell>
          <cell r="F503">
            <v>154.19999999999999</v>
          </cell>
          <cell r="G503">
            <v>0</v>
          </cell>
          <cell r="H503">
            <v>222.23</v>
          </cell>
          <cell r="I503">
            <v>222.23</v>
          </cell>
          <cell r="J503" t="str">
            <v>CAPTIVA SPORT 2.4 FWD</v>
          </cell>
        </row>
        <row r="504">
          <cell r="D504">
            <v>12622561</v>
          </cell>
          <cell r="E504" t="str">
            <v>BUJIA MOTOR (LLT)</v>
          </cell>
          <cell r="F504">
            <v>10.34</v>
          </cell>
          <cell r="G504">
            <v>0</v>
          </cell>
          <cell r="H504">
            <v>14.9</v>
          </cell>
          <cell r="I504">
            <v>14.9</v>
          </cell>
          <cell r="J504" t="str">
            <v>CAPTIVA SPORT 2.4 FWD</v>
          </cell>
        </row>
        <row r="505">
          <cell r="D505">
            <v>94760356</v>
          </cell>
          <cell r="E505" t="str">
            <v>ACEITE TRANSM MOBIL DEXRON VI ATF 55 GAL</v>
          </cell>
          <cell r="F505">
            <v>1228.1400000000001</v>
          </cell>
          <cell r="G505">
            <v>0</v>
          </cell>
          <cell r="H505">
            <v>1812.94</v>
          </cell>
          <cell r="I505">
            <v>8.7160576923076931</v>
          </cell>
          <cell r="J505" t="str">
            <v>CAPTIVA SPORT 2.4 FWD</v>
          </cell>
        </row>
        <row r="506">
          <cell r="D506">
            <v>2601234</v>
          </cell>
          <cell r="E506" t="str">
            <v>ACEITE CAJA AUTOMATICA M-MUL PU</v>
          </cell>
          <cell r="F506">
            <v>1219.8</v>
          </cell>
          <cell r="G506">
            <v>0</v>
          </cell>
          <cell r="H506">
            <v>1936.28</v>
          </cell>
          <cell r="I506">
            <v>9.3090384615384618</v>
          </cell>
          <cell r="J506" t="str">
            <v>CAPTIVA SPORT 2.4 FWD</v>
          </cell>
        </row>
        <row r="507">
          <cell r="D507" t="str">
            <v>02e01200</v>
          </cell>
          <cell r="E507" t="str">
            <v>DOT 3 200ML</v>
          </cell>
          <cell r="F507">
            <v>2.4</v>
          </cell>
          <cell r="G507">
            <v>0</v>
          </cell>
          <cell r="H507">
            <v>2.4</v>
          </cell>
          <cell r="I507">
            <v>2.4</v>
          </cell>
          <cell r="J507" t="str">
            <v>CAPTIVA SPORT 2.4 FWD</v>
          </cell>
        </row>
        <row r="508">
          <cell r="D508">
            <v>20901295</v>
          </cell>
          <cell r="E508" t="str">
            <v>FILTRO AIRE ACOND COMP PASAJERO</v>
          </cell>
          <cell r="F508">
            <v>55.37</v>
          </cell>
          <cell r="G508">
            <v>0</v>
          </cell>
          <cell r="H508">
            <v>79.790000000000006</v>
          </cell>
          <cell r="I508">
            <v>79.790000000000006</v>
          </cell>
          <cell r="J508" t="str">
            <v>CAPTIVA SPORT 2.4 FWD</v>
          </cell>
        </row>
        <row r="509">
          <cell r="D509">
            <v>88900181</v>
          </cell>
          <cell r="E509" t="str">
            <v>LIMPIADOR PARTES DE FRENOROJO</v>
          </cell>
          <cell r="F509">
            <v>6.18</v>
          </cell>
          <cell r="G509">
            <v>0</v>
          </cell>
          <cell r="H509">
            <v>6.18</v>
          </cell>
          <cell r="I509">
            <v>6.18</v>
          </cell>
          <cell r="J509" t="str">
            <v>CAPTIVA SPORT 2.4 FWD</v>
          </cell>
        </row>
        <row r="510">
          <cell r="D510">
            <v>89017524</v>
          </cell>
          <cell r="E510" t="str">
            <v>FILTRO DE ACEITE</v>
          </cell>
          <cell r="F510">
            <v>12.54</v>
          </cell>
          <cell r="G510">
            <v>0</v>
          </cell>
          <cell r="H510">
            <v>18.07</v>
          </cell>
          <cell r="I510">
            <v>18.07</v>
          </cell>
          <cell r="J510" t="str">
            <v>CAPTIVA SPORT 3.6 AWD</v>
          </cell>
        </row>
        <row r="511">
          <cell r="D511">
            <v>1126239</v>
          </cell>
          <cell r="E511" t="str">
            <v>ACEITE MOTOR MOBIL 5W30 55 GALONES</v>
          </cell>
          <cell r="F511">
            <v>2457.3200000000002</v>
          </cell>
          <cell r="G511">
            <v>0</v>
          </cell>
          <cell r="H511">
            <v>3627.42</v>
          </cell>
          <cell r="I511">
            <v>17.439519230769232</v>
          </cell>
          <cell r="J511" t="str">
            <v>CAPTIVA SPORT 3.6 AWD</v>
          </cell>
        </row>
        <row r="512">
          <cell r="D512">
            <v>96815102</v>
          </cell>
          <cell r="E512" t="str">
            <v>ELEMENTO PURIFICADOR AIRE</v>
          </cell>
          <cell r="F512">
            <v>23.4</v>
          </cell>
          <cell r="G512">
            <v>0</v>
          </cell>
          <cell r="H512">
            <v>33.72</v>
          </cell>
          <cell r="I512">
            <v>33.72</v>
          </cell>
          <cell r="J512" t="str">
            <v>CAPTIVA SPORT 3.6 AWD</v>
          </cell>
        </row>
        <row r="513">
          <cell r="D513">
            <v>12584310</v>
          </cell>
          <cell r="E513" t="str">
            <v>CORREA BOMBA DIR HIDRAULICA Y A</v>
          </cell>
          <cell r="F513">
            <v>15.84</v>
          </cell>
          <cell r="G513">
            <v>0</v>
          </cell>
          <cell r="H513">
            <v>22.82</v>
          </cell>
          <cell r="I513">
            <v>22.82</v>
          </cell>
          <cell r="J513" t="str">
            <v>CAPTIVA SPORT 3.6 AWD</v>
          </cell>
        </row>
        <row r="514">
          <cell r="D514">
            <v>12631889</v>
          </cell>
          <cell r="E514" t="str">
            <v>TERMOSTATO Y CARCAZA</v>
          </cell>
          <cell r="F514">
            <v>154.19999999999999</v>
          </cell>
          <cell r="G514">
            <v>0</v>
          </cell>
          <cell r="H514">
            <v>222.23</v>
          </cell>
          <cell r="I514">
            <v>222.23</v>
          </cell>
          <cell r="J514" t="str">
            <v>CAPTIVA SPORT 3.6 AWD</v>
          </cell>
        </row>
        <row r="515">
          <cell r="D515">
            <v>12622561</v>
          </cell>
          <cell r="E515" t="str">
            <v>BUJIA MOTOR (LLT)</v>
          </cell>
          <cell r="F515">
            <v>10.34</v>
          </cell>
          <cell r="G515">
            <v>0</v>
          </cell>
          <cell r="H515">
            <v>14.9</v>
          </cell>
          <cell r="I515">
            <v>14.9</v>
          </cell>
          <cell r="J515" t="str">
            <v>CAPTIVA SPORT 3.6 AWD</v>
          </cell>
        </row>
        <row r="516">
          <cell r="D516">
            <v>94760356</v>
          </cell>
          <cell r="E516" t="str">
            <v>ACEITE TRANSM MOBIL DEXRON VI ATF 55 GAL</v>
          </cell>
          <cell r="F516">
            <v>1228.1400000000001</v>
          </cell>
          <cell r="G516">
            <v>0</v>
          </cell>
          <cell r="H516">
            <v>1812.94</v>
          </cell>
          <cell r="I516">
            <v>8.7160576923076931</v>
          </cell>
          <cell r="J516" t="str">
            <v>CAPTIVA SPORT 3.6 AWD</v>
          </cell>
        </row>
        <row r="517">
          <cell r="D517">
            <v>2602458</v>
          </cell>
          <cell r="E517" t="str">
            <v>ACEITE DE TRANSMISION 75W90 TAN</v>
          </cell>
          <cell r="F517">
            <v>1470.88</v>
          </cell>
          <cell r="G517">
            <v>0</v>
          </cell>
          <cell r="H517">
            <v>2278.1</v>
          </cell>
          <cell r="I517">
            <v>10.952403846153846</v>
          </cell>
          <cell r="J517" t="str">
            <v>CAPTIVA SPORT 3.6 AWD</v>
          </cell>
        </row>
        <row r="518">
          <cell r="D518">
            <v>2602458</v>
          </cell>
          <cell r="E518" t="str">
            <v>ACEITE DE TRANSMISION 75W90 TAN</v>
          </cell>
          <cell r="F518">
            <v>1470.88</v>
          </cell>
          <cell r="G518">
            <v>0</v>
          </cell>
          <cell r="H518">
            <v>2278.1</v>
          </cell>
          <cell r="I518">
            <v>10.952403846153846</v>
          </cell>
          <cell r="J518" t="str">
            <v>CAPTIVA SPORT 3.6 AWD</v>
          </cell>
        </row>
        <row r="519">
          <cell r="D519" t="str">
            <v>02e01200</v>
          </cell>
          <cell r="E519" t="str">
            <v>DOT 3 200ML</v>
          </cell>
          <cell r="F519">
            <v>2.4</v>
          </cell>
          <cell r="G519">
            <v>0</v>
          </cell>
          <cell r="H519">
            <v>2.4</v>
          </cell>
          <cell r="I519">
            <v>2.4</v>
          </cell>
          <cell r="J519" t="str">
            <v>CAPTIVA SPORT 3.6 AWD</v>
          </cell>
        </row>
        <row r="520">
          <cell r="D520">
            <v>20901295</v>
          </cell>
          <cell r="E520" t="str">
            <v>FILTRO AIRE ACOND COMP PASAJERO</v>
          </cell>
          <cell r="F520">
            <v>55.37</v>
          </cell>
          <cell r="G520">
            <v>0</v>
          </cell>
          <cell r="H520">
            <v>79.790000000000006</v>
          </cell>
          <cell r="I520">
            <v>79.790000000000006</v>
          </cell>
          <cell r="J520" t="str">
            <v>CAPTIVA SPORT 3.6 AWD</v>
          </cell>
        </row>
        <row r="521">
          <cell r="D521">
            <v>2601234</v>
          </cell>
          <cell r="E521" t="str">
            <v>ACEITE CAJA AUTOMATICA M-MUL PU</v>
          </cell>
          <cell r="F521">
            <v>1219.8</v>
          </cell>
          <cell r="G521">
            <v>0</v>
          </cell>
          <cell r="H521">
            <v>1936.28</v>
          </cell>
          <cell r="I521">
            <v>9.3090384615384618</v>
          </cell>
          <cell r="J521" t="str">
            <v>CAPTIVA SPORT 3.6 AWD</v>
          </cell>
        </row>
        <row r="522">
          <cell r="D522">
            <v>88900181</v>
          </cell>
          <cell r="E522" t="str">
            <v>LIMPIADOR PARTES DE FRENOROJO</v>
          </cell>
          <cell r="F522">
            <v>6.18</v>
          </cell>
          <cell r="G522">
            <v>0</v>
          </cell>
          <cell r="H522">
            <v>6.18</v>
          </cell>
          <cell r="I522">
            <v>6.18</v>
          </cell>
          <cell r="J522" t="str">
            <v>CAPTIVA SPORT 3.6 AWD</v>
          </cell>
        </row>
        <row r="523">
          <cell r="D523">
            <v>93185674</v>
          </cell>
          <cell r="E523" t="str">
            <v>ELEMENTO FILTRO ACEITE Y ORING</v>
          </cell>
          <cell r="F523">
            <v>9.2100000000000009</v>
          </cell>
          <cell r="G523">
            <v>0</v>
          </cell>
          <cell r="H523">
            <v>13.27</v>
          </cell>
          <cell r="I523">
            <v>13.27</v>
          </cell>
          <cell r="J523" t="str">
            <v>CRUZE AT</v>
          </cell>
        </row>
        <row r="524">
          <cell r="D524">
            <v>1126239</v>
          </cell>
          <cell r="E524" t="str">
            <v>ACEITE MOTOR MOBIL 5W30 55 GALONES</v>
          </cell>
          <cell r="F524">
            <v>2457.3200000000002</v>
          </cell>
          <cell r="G524">
            <v>0</v>
          </cell>
          <cell r="H524">
            <v>3627.42</v>
          </cell>
          <cell r="I524">
            <v>17.439519230769232</v>
          </cell>
          <cell r="J524" t="str">
            <v>CRUZE AT</v>
          </cell>
        </row>
        <row r="525">
          <cell r="D525">
            <v>22821145</v>
          </cell>
          <cell r="E525" t="str">
            <v>FILTRO DE COMBUSTIBLE</v>
          </cell>
          <cell r="F525">
            <v>22.21</v>
          </cell>
          <cell r="G525">
            <v>0</v>
          </cell>
          <cell r="H525">
            <v>33.770000000000003</v>
          </cell>
          <cell r="I525">
            <v>33.770000000000003</v>
          </cell>
          <cell r="J525" t="str">
            <v>CRUZE AT</v>
          </cell>
        </row>
        <row r="526">
          <cell r="D526">
            <v>13272717</v>
          </cell>
          <cell r="E526" t="str">
            <v>ELEMENTO FILTRO AIRE</v>
          </cell>
          <cell r="F526">
            <v>11.08</v>
          </cell>
          <cell r="G526">
            <v>0</v>
          </cell>
          <cell r="H526">
            <v>15.96</v>
          </cell>
          <cell r="I526">
            <v>15.96</v>
          </cell>
          <cell r="J526" t="str">
            <v>CRUZE AT</v>
          </cell>
        </row>
        <row r="527">
          <cell r="D527">
            <v>24422964</v>
          </cell>
          <cell r="E527" t="str">
            <v>CORREA DE REPARTICION</v>
          </cell>
          <cell r="F527">
            <v>98.05</v>
          </cell>
          <cell r="G527">
            <v>0</v>
          </cell>
          <cell r="H527">
            <v>146.31</v>
          </cell>
          <cell r="I527">
            <v>146.31</v>
          </cell>
          <cell r="J527" t="str">
            <v>CRUZE AT</v>
          </cell>
        </row>
        <row r="528">
          <cell r="D528">
            <v>55574864</v>
          </cell>
          <cell r="E528" t="str">
            <v>TEMPLADOR DE LA BANDA DE DISTRI</v>
          </cell>
          <cell r="F528">
            <v>104.51</v>
          </cell>
          <cell r="G528">
            <v>0</v>
          </cell>
          <cell r="H528">
            <v>156</v>
          </cell>
          <cell r="I528">
            <v>156</v>
          </cell>
          <cell r="J528" t="str">
            <v>CRUZE AT</v>
          </cell>
        </row>
        <row r="529">
          <cell r="D529">
            <v>55578419</v>
          </cell>
          <cell r="E529" t="str">
            <v>TERMOSTATO</v>
          </cell>
          <cell r="F529">
            <v>120.82</v>
          </cell>
          <cell r="G529">
            <v>0</v>
          </cell>
          <cell r="H529">
            <v>180.34</v>
          </cell>
          <cell r="I529">
            <v>180.34</v>
          </cell>
          <cell r="J529" t="str">
            <v>CRUZE AT</v>
          </cell>
        </row>
        <row r="530">
          <cell r="D530">
            <v>55580052</v>
          </cell>
          <cell r="E530" t="str">
            <v>BANDA DE ACCESORIOS</v>
          </cell>
          <cell r="F530">
            <v>22.54</v>
          </cell>
          <cell r="G530">
            <v>0</v>
          </cell>
          <cell r="H530">
            <v>34.270000000000003</v>
          </cell>
          <cell r="I530">
            <v>34.270000000000003</v>
          </cell>
          <cell r="J530" t="str">
            <v>CRUZE AT</v>
          </cell>
        </row>
        <row r="531">
          <cell r="D531">
            <v>25186682</v>
          </cell>
          <cell r="E531" t="str">
            <v>BUJIA MOTOR</v>
          </cell>
          <cell r="F531">
            <v>4.3</v>
          </cell>
          <cell r="G531">
            <v>0</v>
          </cell>
          <cell r="H531">
            <v>6.2</v>
          </cell>
          <cell r="I531">
            <v>6.2</v>
          </cell>
          <cell r="J531" t="str">
            <v>CRUZE AT</v>
          </cell>
        </row>
        <row r="532">
          <cell r="D532">
            <v>94760356</v>
          </cell>
          <cell r="E532" t="str">
            <v>ACEITE TRANSM MOBIL DEXRON VI ATF 55 GAL</v>
          </cell>
          <cell r="F532">
            <v>1228.1400000000001</v>
          </cell>
          <cell r="G532">
            <v>0</v>
          </cell>
          <cell r="H532">
            <v>1812.94</v>
          </cell>
          <cell r="I532">
            <v>8.7160576923076931</v>
          </cell>
          <cell r="J532" t="str">
            <v>CRUZE AT</v>
          </cell>
        </row>
        <row r="533">
          <cell r="D533">
            <v>13271191</v>
          </cell>
          <cell r="E533" t="str">
            <v>FILTRO AIRE A/C</v>
          </cell>
          <cell r="F533">
            <v>34.5</v>
          </cell>
          <cell r="G533">
            <v>0</v>
          </cell>
          <cell r="H533">
            <v>49.72</v>
          </cell>
          <cell r="I533">
            <v>49.72</v>
          </cell>
          <cell r="J533" t="str">
            <v>CRUZE AT</v>
          </cell>
        </row>
        <row r="534">
          <cell r="D534">
            <v>2601234</v>
          </cell>
          <cell r="E534" t="str">
            <v>ACEITE CAJA AUTOMATICA M-MUL PU</v>
          </cell>
          <cell r="F534">
            <v>1219.8</v>
          </cell>
          <cell r="G534">
            <v>0</v>
          </cell>
          <cell r="H534">
            <v>1936.28</v>
          </cell>
          <cell r="I534">
            <v>9.3090384615384618</v>
          </cell>
          <cell r="J534" t="str">
            <v>CRUZE AT</v>
          </cell>
        </row>
        <row r="535">
          <cell r="D535">
            <v>88900181</v>
          </cell>
          <cell r="E535" t="str">
            <v>LIMPIADOR PARTES DE FRENOROJO</v>
          </cell>
          <cell r="F535">
            <v>6.18</v>
          </cell>
          <cell r="G535">
            <v>0</v>
          </cell>
          <cell r="H535">
            <v>6.18</v>
          </cell>
          <cell r="I535">
            <v>6.18</v>
          </cell>
          <cell r="J535" t="str">
            <v>CRUZE AT</v>
          </cell>
        </row>
        <row r="536">
          <cell r="D536">
            <v>93185674</v>
          </cell>
          <cell r="E536" t="str">
            <v>ELEMENTO FILTRO ACEITE Y ORING</v>
          </cell>
          <cell r="F536">
            <v>9.2100000000000009</v>
          </cell>
          <cell r="G536">
            <v>0</v>
          </cell>
          <cell r="H536">
            <v>13.27</v>
          </cell>
          <cell r="I536">
            <v>13.27</v>
          </cell>
          <cell r="J536" t="str">
            <v>CRUZE MT</v>
          </cell>
        </row>
        <row r="537">
          <cell r="D537">
            <v>1126239</v>
          </cell>
          <cell r="E537" t="str">
            <v>ACEITE MOTOR MOBIL 5W30 55 GALONES</v>
          </cell>
          <cell r="F537">
            <v>2457.3200000000002</v>
          </cell>
          <cell r="G537">
            <v>0</v>
          </cell>
          <cell r="H537">
            <v>3627.42</v>
          </cell>
          <cell r="I537">
            <v>17.439519230769232</v>
          </cell>
          <cell r="J537" t="str">
            <v>CRUZE MT</v>
          </cell>
        </row>
        <row r="538">
          <cell r="D538">
            <v>22821145</v>
          </cell>
          <cell r="E538" t="str">
            <v>FILTRO DE COMBUSTIBLE</v>
          </cell>
          <cell r="F538">
            <v>22.21</v>
          </cell>
          <cell r="G538">
            <v>0</v>
          </cell>
          <cell r="H538">
            <v>33.770000000000003</v>
          </cell>
          <cell r="I538">
            <v>33.770000000000003</v>
          </cell>
          <cell r="J538" t="str">
            <v>CRUZE MT</v>
          </cell>
        </row>
        <row r="539">
          <cell r="D539">
            <v>13272717</v>
          </cell>
          <cell r="E539" t="str">
            <v>ELEMENTO FILTRO AIRE</v>
          </cell>
          <cell r="F539">
            <v>11.08</v>
          </cell>
          <cell r="G539">
            <v>0</v>
          </cell>
          <cell r="H539">
            <v>15.96</v>
          </cell>
          <cell r="I539">
            <v>15.96</v>
          </cell>
          <cell r="J539" t="str">
            <v>CRUZE MT</v>
          </cell>
        </row>
        <row r="540">
          <cell r="D540">
            <v>24422964</v>
          </cell>
          <cell r="E540" t="str">
            <v>CORREA DE REPARTICION</v>
          </cell>
          <cell r="F540">
            <v>98.05</v>
          </cell>
          <cell r="G540">
            <v>0</v>
          </cell>
          <cell r="H540">
            <v>146.31</v>
          </cell>
          <cell r="I540">
            <v>146.31</v>
          </cell>
          <cell r="J540" t="str">
            <v>CRUZE MT</v>
          </cell>
        </row>
        <row r="541">
          <cell r="D541">
            <v>55574864</v>
          </cell>
          <cell r="E541" t="str">
            <v>TEMPLADOR DE LA BANDA DE DISTRI</v>
          </cell>
          <cell r="F541">
            <v>104.51</v>
          </cell>
          <cell r="G541">
            <v>0</v>
          </cell>
          <cell r="H541">
            <v>156</v>
          </cell>
          <cell r="I541">
            <v>156</v>
          </cell>
          <cell r="J541" t="str">
            <v>CRUZE MT</v>
          </cell>
        </row>
        <row r="542">
          <cell r="D542">
            <v>55578419</v>
          </cell>
          <cell r="E542" t="str">
            <v>TERMOSTATO</v>
          </cell>
          <cell r="F542">
            <v>120.82</v>
          </cell>
          <cell r="G542">
            <v>0</v>
          </cell>
          <cell r="H542">
            <v>180.34</v>
          </cell>
          <cell r="I542">
            <v>180.34</v>
          </cell>
          <cell r="J542" t="str">
            <v>CRUZE MT</v>
          </cell>
        </row>
        <row r="543">
          <cell r="D543">
            <v>55580052</v>
          </cell>
          <cell r="E543" t="str">
            <v>BANDA DE ACCESORIOS</v>
          </cell>
          <cell r="F543">
            <v>22.54</v>
          </cell>
          <cell r="G543">
            <v>0</v>
          </cell>
          <cell r="H543">
            <v>34.270000000000003</v>
          </cell>
          <cell r="I543">
            <v>34.270000000000003</v>
          </cell>
          <cell r="J543" t="str">
            <v>CRUZE MT</v>
          </cell>
        </row>
        <row r="544">
          <cell r="D544">
            <v>25186682</v>
          </cell>
          <cell r="E544" t="str">
            <v>BUJIA MOTOR</v>
          </cell>
          <cell r="F544">
            <v>4.3</v>
          </cell>
          <cell r="G544">
            <v>0</v>
          </cell>
          <cell r="H544">
            <v>6.2</v>
          </cell>
          <cell r="I544">
            <v>6.2</v>
          </cell>
          <cell r="J544" t="str">
            <v>CRUZE MT</v>
          </cell>
        </row>
        <row r="545">
          <cell r="D545">
            <v>13271191</v>
          </cell>
          <cell r="E545" t="str">
            <v>FILTRO AIRE A/C</v>
          </cell>
          <cell r="F545">
            <v>34.5</v>
          </cell>
          <cell r="G545">
            <v>0</v>
          </cell>
          <cell r="H545">
            <v>49.72</v>
          </cell>
          <cell r="I545">
            <v>49.72</v>
          </cell>
          <cell r="J545" t="str">
            <v>CRUZE MT</v>
          </cell>
        </row>
        <row r="546">
          <cell r="D546">
            <v>2601234</v>
          </cell>
          <cell r="E546" t="str">
            <v>ACEITE CAJA AUTOMATICA M-MUL PU</v>
          </cell>
          <cell r="F546">
            <v>1219.8</v>
          </cell>
          <cell r="G546">
            <v>0</v>
          </cell>
          <cell r="H546">
            <v>1936.28</v>
          </cell>
          <cell r="I546">
            <v>9.3090384615384618</v>
          </cell>
          <cell r="J546" t="str">
            <v>CRUZE MT</v>
          </cell>
        </row>
        <row r="547">
          <cell r="D547">
            <v>88900181</v>
          </cell>
          <cell r="E547" t="str">
            <v>LIMPIADOR PARTES DE FRENOROJO</v>
          </cell>
          <cell r="F547">
            <v>6.18</v>
          </cell>
          <cell r="G547">
            <v>0</v>
          </cell>
          <cell r="H547">
            <v>6.18</v>
          </cell>
          <cell r="I547">
            <v>6.18</v>
          </cell>
          <cell r="J547" t="str">
            <v>CRUZE MT</v>
          </cell>
        </row>
        <row r="548">
          <cell r="D548">
            <v>25177917</v>
          </cell>
          <cell r="E548" t="str">
            <v>FILTRO DE ACEITE (LLT)</v>
          </cell>
          <cell r="F548">
            <v>8.56</v>
          </cell>
          <cell r="G548">
            <v>0</v>
          </cell>
          <cell r="H548">
            <v>12.34</v>
          </cell>
          <cell r="I548">
            <v>12.34</v>
          </cell>
          <cell r="J548" t="str">
            <v>CAMARO</v>
          </cell>
        </row>
        <row r="549">
          <cell r="D549">
            <v>1126239</v>
          </cell>
          <cell r="E549" t="str">
            <v>ACEITE MOTOR MOBIL 5W30 55 GALONES</v>
          </cell>
          <cell r="F549">
            <v>2457.3200000000002</v>
          </cell>
          <cell r="G549">
            <v>0</v>
          </cell>
          <cell r="H549">
            <v>3627.42</v>
          </cell>
          <cell r="I549">
            <v>17.439519230769232</v>
          </cell>
          <cell r="J549" t="str">
            <v>CAMARO</v>
          </cell>
        </row>
        <row r="550">
          <cell r="D550">
            <v>92196275</v>
          </cell>
          <cell r="E550" t="str">
            <v>FILTRO AIRE COMPARTIMIENTO</v>
          </cell>
          <cell r="F550">
            <v>25.51</v>
          </cell>
          <cell r="G550">
            <v>0</v>
          </cell>
          <cell r="H550">
            <v>36.76</v>
          </cell>
          <cell r="I550">
            <v>36.76</v>
          </cell>
          <cell r="J550" t="str">
            <v>CAMARO</v>
          </cell>
        </row>
        <row r="551">
          <cell r="D551">
            <v>92226300</v>
          </cell>
          <cell r="E551" t="str">
            <v>CORREA BBA DIR/HIDR Y GEN (LLY)</v>
          </cell>
          <cell r="F551">
            <v>59.27</v>
          </cell>
          <cell r="G551">
            <v>0</v>
          </cell>
          <cell r="H551">
            <v>85.42</v>
          </cell>
          <cell r="I551">
            <v>85.42</v>
          </cell>
          <cell r="J551" t="str">
            <v>CAMARO</v>
          </cell>
        </row>
        <row r="552">
          <cell r="D552">
            <v>12620254</v>
          </cell>
          <cell r="E552" t="str">
            <v>HOUSING ASM-ENG COOL</v>
          </cell>
          <cell r="F552">
            <v>137.78</v>
          </cell>
          <cell r="G552">
            <v>0</v>
          </cell>
          <cell r="H552">
            <v>198.57</v>
          </cell>
          <cell r="I552">
            <v>198.57</v>
          </cell>
          <cell r="J552" t="str">
            <v>CAMARO</v>
          </cell>
        </row>
        <row r="553">
          <cell r="D553">
            <v>12622561</v>
          </cell>
          <cell r="E553" t="str">
            <v>BUJIA MOTOR (LLT)</v>
          </cell>
          <cell r="F553">
            <v>10.34</v>
          </cell>
          <cell r="G553">
            <v>0</v>
          </cell>
          <cell r="H553">
            <v>14.9</v>
          </cell>
          <cell r="I553">
            <v>14.9</v>
          </cell>
          <cell r="J553" t="str">
            <v>CAMARO</v>
          </cell>
        </row>
        <row r="554">
          <cell r="D554">
            <v>94760356</v>
          </cell>
          <cell r="E554" t="str">
            <v>ACEITE TRANSM MOBIL DEXRON VI ATF 55 GAL</v>
          </cell>
          <cell r="F554">
            <v>1228.1400000000001</v>
          </cell>
          <cell r="G554">
            <v>0</v>
          </cell>
          <cell r="H554">
            <v>1812.94</v>
          </cell>
          <cell r="I554">
            <v>8.7160576923076931</v>
          </cell>
          <cell r="J554" t="str">
            <v>CAMARO</v>
          </cell>
        </row>
        <row r="555">
          <cell r="D555">
            <v>2602458</v>
          </cell>
          <cell r="E555" t="str">
            <v>ACEITE DE TRANSMISION 75W90 TAN</v>
          </cell>
          <cell r="F555">
            <v>1470.88</v>
          </cell>
          <cell r="G555">
            <v>0</v>
          </cell>
          <cell r="H555">
            <v>2278.1</v>
          </cell>
          <cell r="I555">
            <v>10.952403846153846</v>
          </cell>
          <cell r="J555" t="str">
            <v>CAMARO</v>
          </cell>
        </row>
        <row r="556">
          <cell r="D556">
            <v>2601234</v>
          </cell>
          <cell r="E556" t="str">
            <v>ACEITE CAJA AUTOMATICA M-MUL PU</v>
          </cell>
          <cell r="F556">
            <v>1219.8</v>
          </cell>
          <cell r="G556">
            <v>0</v>
          </cell>
          <cell r="H556">
            <v>1936.28</v>
          </cell>
          <cell r="I556">
            <v>9.3090384615384618</v>
          </cell>
          <cell r="J556" t="str">
            <v>CAMARO</v>
          </cell>
        </row>
        <row r="557">
          <cell r="D557">
            <v>92234714</v>
          </cell>
          <cell r="E557" t="str">
            <v>FILTRO AIRE COMPARTIMIENTO</v>
          </cell>
          <cell r="F557">
            <v>26.92</v>
          </cell>
          <cell r="G557">
            <v>0</v>
          </cell>
          <cell r="H557">
            <v>38.79</v>
          </cell>
          <cell r="I557">
            <v>38.79</v>
          </cell>
          <cell r="J557" t="str">
            <v>CAMARO</v>
          </cell>
        </row>
        <row r="558">
          <cell r="D558">
            <v>88900181</v>
          </cell>
          <cell r="E558" t="str">
            <v>LIMPIADOR PARTES DE FRENOROJO</v>
          </cell>
          <cell r="F558">
            <v>6.18</v>
          </cell>
          <cell r="G558">
            <v>0</v>
          </cell>
          <cell r="H558">
            <v>6.18</v>
          </cell>
          <cell r="I558">
            <v>6.18</v>
          </cell>
          <cell r="J558" t="str">
            <v>CAMARO</v>
          </cell>
        </row>
        <row r="559">
          <cell r="D559">
            <v>89017524</v>
          </cell>
          <cell r="E559" t="str">
            <v>FILTRO DE ACEITE</v>
          </cell>
          <cell r="F559">
            <v>12.54</v>
          </cell>
          <cell r="G559">
            <v>0</v>
          </cell>
          <cell r="H559">
            <v>18.07</v>
          </cell>
          <cell r="I559">
            <v>18.07</v>
          </cell>
          <cell r="J559" t="str">
            <v>TAHOE HIBRIDA</v>
          </cell>
        </row>
        <row r="560">
          <cell r="D560">
            <v>1126239</v>
          </cell>
          <cell r="E560" t="str">
            <v>ACEITE MOTOR MOBIL 5W30 55 GALONES</v>
          </cell>
          <cell r="F560">
            <v>2457.3200000000002</v>
          </cell>
          <cell r="G560">
            <v>0</v>
          </cell>
          <cell r="H560">
            <v>3627.42</v>
          </cell>
          <cell r="I560">
            <v>17.439519230769232</v>
          </cell>
          <cell r="J560" t="str">
            <v>TAHOE HIBRIDA</v>
          </cell>
        </row>
        <row r="561">
          <cell r="D561">
            <v>15908916</v>
          </cell>
          <cell r="E561" t="str">
            <v>ELEMENTO FILTRO DE AIRE</v>
          </cell>
          <cell r="F561">
            <v>28.33</v>
          </cell>
          <cell r="G561">
            <v>0</v>
          </cell>
          <cell r="H561">
            <v>40.83</v>
          </cell>
          <cell r="I561">
            <v>40.83</v>
          </cell>
          <cell r="J561" t="str">
            <v>TAHOE HIBRIDA</v>
          </cell>
        </row>
        <row r="562">
          <cell r="D562">
            <v>94760356</v>
          </cell>
          <cell r="E562" t="str">
            <v>ACEITE TRANSM MOBIL DEXRON VI ATF 55 GAL</v>
          </cell>
          <cell r="F562">
            <v>1228.1400000000001</v>
          </cell>
          <cell r="G562">
            <v>0</v>
          </cell>
          <cell r="H562">
            <v>1812.94</v>
          </cell>
          <cell r="I562">
            <v>8.7160576923076931</v>
          </cell>
          <cell r="J562" t="str">
            <v>TAHOE HIBRIDA</v>
          </cell>
        </row>
        <row r="563">
          <cell r="D563">
            <v>19168277</v>
          </cell>
          <cell r="E563" t="str">
            <v>FILTRO DE ACEITE CAJA VEL.</v>
          </cell>
          <cell r="F563">
            <v>31.82</v>
          </cell>
          <cell r="G563">
            <v>0</v>
          </cell>
          <cell r="H563">
            <v>45.86</v>
          </cell>
          <cell r="I563">
            <v>45.86</v>
          </cell>
          <cell r="J563" t="str">
            <v>TAHOE HIBRIDA</v>
          </cell>
        </row>
        <row r="564">
          <cell r="D564">
            <v>12637200</v>
          </cell>
          <cell r="E564" t="str">
            <v>CORREA VENTILADOR</v>
          </cell>
          <cell r="F564">
            <v>80.61</v>
          </cell>
          <cell r="G564">
            <v>0</v>
          </cell>
          <cell r="H564">
            <v>116.17</v>
          </cell>
          <cell r="I564">
            <v>116.17</v>
          </cell>
          <cell r="J564" t="str">
            <v>TAHOE HIBRIDA</v>
          </cell>
        </row>
        <row r="565">
          <cell r="D565">
            <v>89018168</v>
          </cell>
          <cell r="E565" t="str">
            <v>TERMOSTATO MOTOR</v>
          </cell>
          <cell r="F565">
            <v>40.950000000000003</v>
          </cell>
          <cell r="G565">
            <v>0</v>
          </cell>
          <cell r="H565">
            <v>59.01</v>
          </cell>
          <cell r="I565">
            <v>59.01</v>
          </cell>
          <cell r="J565" t="str">
            <v>TAHOE HIBRIDA</v>
          </cell>
        </row>
        <row r="566">
          <cell r="D566">
            <v>12621258</v>
          </cell>
          <cell r="E566" t="str">
            <v>BUJIA DEL MOTOR</v>
          </cell>
          <cell r="F566">
            <v>6.92</v>
          </cell>
          <cell r="G566">
            <v>0</v>
          </cell>
          <cell r="H566">
            <v>9.9700000000000006</v>
          </cell>
          <cell r="I566">
            <v>9.9700000000000006</v>
          </cell>
          <cell r="J566" t="str">
            <v>TAHOE HIBRIDA</v>
          </cell>
        </row>
        <row r="567">
          <cell r="D567">
            <v>2601234</v>
          </cell>
          <cell r="E567" t="str">
            <v>ACEITE CAJA AUTOMATICA M-MUL PU</v>
          </cell>
          <cell r="F567">
            <v>1219.8</v>
          </cell>
          <cell r="G567">
            <v>0</v>
          </cell>
          <cell r="H567">
            <v>1936.28</v>
          </cell>
          <cell r="I567">
            <v>9.3090384615384618</v>
          </cell>
          <cell r="J567" t="str">
            <v>TAHOE HIBRIDA</v>
          </cell>
        </row>
        <row r="568">
          <cell r="D568">
            <v>2602458</v>
          </cell>
          <cell r="E568" t="str">
            <v>ACEITE DE TRANSMISION 75W90 TAN</v>
          </cell>
          <cell r="F568">
            <v>1470.88</v>
          </cell>
          <cell r="G568">
            <v>0</v>
          </cell>
          <cell r="H568">
            <v>2278.1</v>
          </cell>
          <cell r="I568">
            <v>10.952403846153846</v>
          </cell>
          <cell r="J568" t="str">
            <v>TAHOE HIBRIDA</v>
          </cell>
        </row>
        <row r="569">
          <cell r="D569">
            <v>2601230</v>
          </cell>
          <cell r="E569" t="str">
            <v>ACEITE TRANSMISION M-LUBE HD 80</v>
          </cell>
          <cell r="F569">
            <v>883.03</v>
          </cell>
          <cell r="G569">
            <v>0</v>
          </cell>
          <cell r="H569">
            <v>1401.7</v>
          </cell>
          <cell r="I569">
            <v>6.7389423076923078</v>
          </cell>
          <cell r="J569" t="str">
            <v>TAHOE HIBRIDA</v>
          </cell>
        </row>
        <row r="570">
          <cell r="D570" t="str">
            <v>02e01200</v>
          </cell>
          <cell r="E570" t="str">
            <v>DOT 3 200ML</v>
          </cell>
          <cell r="F570">
            <v>2.4</v>
          </cell>
          <cell r="G570">
            <v>0</v>
          </cell>
          <cell r="H570">
            <v>2.4</v>
          </cell>
          <cell r="I570">
            <v>2.4</v>
          </cell>
          <cell r="J570" t="str">
            <v>TAHOE HIBRIDA</v>
          </cell>
        </row>
        <row r="571">
          <cell r="D571">
            <v>2601234</v>
          </cell>
          <cell r="E571" t="str">
            <v>ACEITE CAJA AUTOMATICA M-MUL PU</v>
          </cell>
          <cell r="F571">
            <v>1219.8</v>
          </cell>
          <cell r="G571">
            <v>0</v>
          </cell>
          <cell r="H571">
            <v>1936.28</v>
          </cell>
          <cell r="I571">
            <v>9.3090384615384618</v>
          </cell>
          <cell r="J571" t="str">
            <v>TAHOE HIBRIDA</v>
          </cell>
        </row>
        <row r="572">
          <cell r="D572">
            <v>88900181</v>
          </cell>
          <cell r="E572" t="str">
            <v>LIMPIADOR PARTES DE FRENOROJO</v>
          </cell>
          <cell r="F572">
            <v>6.18</v>
          </cell>
          <cell r="G572">
            <v>0</v>
          </cell>
          <cell r="H572">
            <v>6.18</v>
          </cell>
          <cell r="I572">
            <v>6.18</v>
          </cell>
          <cell r="J572" t="str">
            <v>TAHOE HIBRIDA</v>
          </cell>
        </row>
        <row r="573">
          <cell r="D573">
            <v>89017524</v>
          </cell>
          <cell r="E573" t="str">
            <v>FILTRO DE ACEITE</v>
          </cell>
          <cell r="F573">
            <v>12.54</v>
          </cell>
          <cell r="G573">
            <v>0</v>
          </cell>
          <cell r="H573">
            <v>18.07</v>
          </cell>
          <cell r="I573">
            <v>18.07</v>
          </cell>
          <cell r="J573" t="str">
            <v>SILVERADO HIBRIDA</v>
          </cell>
        </row>
        <row r="574">
          <cell r="D574">
            <v>1126239</v>
          </cell>
          <cell r="E574" t="str">
            <v>ACEITE MOTOR MOBIL 5W30 55 GALONES</v>
          </cell>
          <cell r="F574">
            <v>2457.3200000000002</v>
          </cell>
          <cell r="G574">
            <v>0</v>
          </cell>
          <cell r="H574">
            <v>3627.42</v>
          </cell>
          <cell r="I574">
            <v>17.439519230769232</v>
          </cell>
          <cell r="J574" t="str">
            <v>SILVERADO HIBRIDA</v>
          </cell>
        </row>
        <row r="575">
          <cell r="D575">
            <v>15908916</v>
          </cell>
          <cell r="E575" t="str">
            <v>ELEMENTO FILTRO DE AIRE</v>
          </cell>
          <cell r="F575">
            <v>28.33</v>
          </cell>
          <cell r="G575">
            <v>0</v>
          </cell>
          <cell r="H575">
            <v>40.83</v>
          </cell>
          <cell r="I575">
            <v>40.83</v>
          </cell>
          <cell r="J575" t="str">
            <v>SILVERADO HIBRIDA</v>
          </cell>
        </row>
        <row r="576">
          <cell r="D576">
            <v>94760356</v>
          </cell>
          <cell r="E576" t="str">
            <v>ACEITE TRANSM MOBIL DEXRON VI ATF 55 GAL</v>
          </cell>
          <cell r="F576">
            <v>1228.1400000000001</v>
          </cell>
          <cell r="G576">
            <v>0</v>
          </cell>
          <cell r="H576">
            <v>1812.94</v>
          </cell>
          <cell r="I576">
            <v>8.7160576923076931</v>
          </cell>
          <cell r="J576" t="str">
            <v>SILVERADO HIBRIDA</v>
          </cell>
        </row>
        <row r="577">
          <cell r="D577">
            <v>19168277</v>
          </cell>
          <cell r="E577" t="str">
            <v>FILTRO DE ACEITE CAJA VEL.</v>
          </cell>
          <cell r="F577">
            <v>31.82</v>
          </cell>
          <cell r="G577">
            <v>0</v>
          </cell>
          <cell r="H577">
            <v>45.86</v>
          </cell>
          <cell r="I577">
            <v>45.86</v>
          </cell>
          <cell r="J577" t="str">
            <v>SILVERADO HIBRIDA</v>
          </cell>
        </row>
        <row r="578">
          <cell r="D578">
            <v>12637200</v>
          </cell>
          <cell r="E578" t="str">
            <v>CORREA VENTILADOR</v>
          </cell>
          <cell r="F578">
            <v>80.61</v>
          </cell>
          <cell r="G578">
            <v>0</v>
          </cell>
          <cell r="H578">
            <v>116.17</v>
          </cell>
          <cell r="I578">
            <v>116.17</v>
          </cell>
          <cell r="J578" t="str">
            <v>SILVERADO HIBRIDA</v>
          </cell>
        </row>
        <row r="579">
          <cell r="D579">
            <v>89018168</v>
          </cell>
          <cell r="E579" t="str">
            <v>TERMOSTATO MOTOR</v>
          </cell>
          <cell r="F579">
            <v>40.950000000000003</v>
          </cell>
          <cell r="G579">
            <v>0</v>
          </cell>
          <cell r="H579">
            <v>59.01</v>
          </cell>
          <cell r="I579">
            <v>59.01</v>
          </cell>
          <cell r="J579" t="str">
            <v>SILVERADO HIBRIDA</v>
          </cell>
        </row>
        <row r="580">
          <cell r="D580">
            <v>12621258</v>
          </cell>
          <cell r="E580" t="str">
            <v>BUJIA DEL MOTOR</v>
          </cell>
          <cell r="F580">
            <v>6.92</v>
          </cell>
          <cell r="G580">
            <v>0</v>
          </cell>
          <cell r="H580">
            <v>9.9700000000000006</v>
          </cell>
          <cell r="I580">
            <v>9.9700000000000006</v>
          </cell>
          <cell r="J580" t="str">
            <v>SILVERADO HIBRIDA</v>
          </cell>
        </row>
        <row r="581">
          <cell r="D581">
            <v>2601234</v>
          </cell>
          <cell r="E581" t="str">
            <v>ACEITE CAJA AUTOMATICA M-MUL PU</v>
          </cell>
          <cell r="F581">
            <v>1219.8</v>
          </cell>
          <cell r="G581">
            <v>0</v>
          </cell>
          <cell r="H581">
            <v>1936.28</v>
          </cell>
          <cell r="I581">
            <v>9.3090384615384618</v>
          </cell>
          <cell r="J581" t="str">
            <v>SILVERADO HIBRIDA</v>
          </cell>
        </row>
        <row r="582">
          <cell r="D582">
            <v>2602458</v>
          </cell>
          <cell r="E582" t="str">
            <v>ACEITE DE TRANSMISION 75W90 TAN</v>
          </cell>
          <cell r="F582">
            <v>1470.88</v>
          </cell>
          <cell r="G582">
            <v>0</v>
          </cell>
          <cell r="H582">
            <v>2278.1</v>
          </cell>
          <cell r="I582">
            <v>10.952403846153846</v>
          </cell>
          <cell r="J582" t="str">
            <v>SILVERADO HIBRIDA</v>
          </cell>
        </row>
        <row r="583">
          <cell r="D583">
            <v>2601230</v>
          </cell>
          <cell r="E583" t="str">
            <v>ACEITE TRANSMISION M-LUBE HD 80</v>
          </cell>
          <cell r="F583">
            <v>883.03</v>
          </cell>
          <cell r="G583">
            <v>0</v>
          </cell>
          <cell r="H583">
            <v>1401.7</v>
          </cell>
          <cell r="I583">
            <v>6.7389423076923078</v>
          </cell>
          <cell r="J583" t="str">
            <v>SILVERADO HIBRIDA</v>
          </cell>
        </row>
        <row r="584">
          <cell r="D584" t="str">
            <v>02e01200</v>
          </cell>
          <cell r="E584" t="str">
            <v>DOT 3 200ML</v>
          </cell>
          <cell r="F584">
            <v>2.4</v>
          </cell>
          <cell r="G584">
            <v>0</v>
          </cell>
          <cell r="H584">
            <v>2.4</v>
          </cell>
          <cell r="I584">
            <v>2.4</v>
          </cell>
          <cell r="J584" t="str">
            <v>SILVERADO HIBRIDA</v>
          </cell>
        </row>
        <row r="585">
          <cell r="D585">
            <v>2601234</v>
          </cell>
          <cell r="E585" t="str">
            <v>ACEITE CAJA AUTOMATICA M-MUL PU</v>
          </cell>
          <cell r="F585">
            <v>1219.8</v>
          </cell>
          <cell r="G585">
            <v>0</v>
          </cell>
          <cell r="H585">
            <v>1936.28</v>
          </cell>
          <cell r="I585">
            <v>9.3090384615384618</v>
          </cell>
          <cell r="J585" t="str">
            <v>SILVERADO HIBRIDA</v>
          </cell>
        </row>
        <row r="586">
          <cell r="D586">
            <v>88900181</v>
          </cell>
          <cell r="E586" t="str">
            <v>LIMPIADOR PARTES DE FRENOROJO</v>
          </cell>
          <cell r="F586">
            <v>6.18</v>
          </cell>
          <cell r="G586">
            <v>0</v>
          </cell>
          <cell r="H586">
            <v>6.18</v>
          </cell>
          <cell r="I586">
            <v>6.18</v>
          </cell>
          <cell r="J586" t="str">
            <v>SILVERADO HIBRIDA</v>
          </cell>
        </row>
        <row r="587">
          <cell r="D587">
            <v>95620280</v>
          </cell>
          <cell r="E587" t="str">
            <v>FILTRO ACEITE MOTOR</v>
          </cell>
          <cell r="F587">
            <v>3.05</v>
          </cell>
          <cell r="G587">
            <v>0</v>
          </cell>
          <cell r="H587">
            <v>4.3899999999999997</v>
          </cell>
          <cell r="I587">
            <v>4.3899999999999997</v>
          </cell>
          <cell r="J587" t="str">
            <v>SUPER CARRY</v>
          </cell>
        </row>
        <row r="588">
          <cell r="D588">
            <v>2601236</v>
          </cell>
          <cell r="E588" t="str">
            <v>ACEITE MOTOR M-SUP HP 20W50 DRU</v>
          </cell>
          <cell r="F588">
            <v>841.24</v>
          </cell>
          <cell r="G588">
            <v>0</v>
          </cell>
          <cell r="H588">
            <v>1335.37</v>
          </cell>
          <cell r="I588">
            <v>6.4200480769230763</v>
          </cell>
          <cell r="J588" t="str">
            <v>SUPER CARRY</v>
          </cell>
        </row>
        <row r="589">
          <cell r="D589" t="str">
            <v>15410-85200-000</v>
          </cell>
          <cell r="E589" t="str">
            <v>FILTRO COMBUSTIBLE</v>
          </cell>
          <cell r="F589">
            <v>4.42</v>
          </cell>
          <cell r="G589">
            <v>0</v>
          </cell>
          <cell r="H589">
            <v>6.37</v>
          </cell>
          <cell r="I589">
            <v>6.37</v>
          </cell>
          <cell r="J589" t="str">
            <v>SUPER CARRY</v>
          </cell>
        </row>
        <row r="590">
          <cell r="D590">
            <v>95628143</v>
          </cell>
          <cell r="E590" t="str">
            <v>ELEMENTO FILTRO AIRE</v>
          </cell>
          <cell r="F590">
            <v>4.46</v>
          </cell>
          <cell r="G590">
            <v>0</v>
          </cell>
          <cell r="H590">
            <v>6.43</v>
          </cell>
          <cell r="I590">
            <v>6.43</v>
          </cell>
          <cell r="J590" t="str">
            <v>SUPER CARRY</v>
          </cell>
        </row>
        <row r="591">
          <cell r="D591" t="str">
            <v>12761-78400-000</v>
          </cell>
          <cell r="E591" t="str">
            <v>CORREA REPARTICION</v>
          </cell>
          <cell r="F591">
            <v>17.98</v>
          </cell>
          <cell r="G591">
            <v>0</v>
          </cell>
          <cell r="H591">
            <v>25.91</v>
          </cell>
          <cell r="I591">
            <v>25.91</v>
          </cell>
          <cell r="J591" t="str">
            <v>SUPER CARRY</v>
          </cell>
        </row>
        <row r="592">
          <cell r="D592" t="str">
            <v>12810-53A00-000</v>
          </cell>
          <cell r="E592" t="str">
            <v>TENSOR CORREA REPARTICION</v>
          </cell>
          <cell r="F592">
            <v>28.47</v>
          </cell>
          <cell r="G592">
            <v>0</v>
          </cell>
          <cell r="H592">
            <v>41.03</v>
          </cell>
          <cell r="I592">
            <v>41.03</v>
          </cell>
          <cell r="J592" t="str">
            <v>SUPER CARRY</v>
          </cell>
        </row>
        <row r="593">
          <cell r="D593" t="str">
            <v>17600-85831-000</v>
          </cell>
          <cell r="E593" t="str">
            <v>TERMOSTATO BOMBA AGUA MOTOR</v>
          </cell>
          <cell r="F593">
            <v>13.42</v>
          </cell>
          <cell r="G593">
            <v>0</v>
          </cell>
          <cell r="H593">
            <v>19.34</v>
          </cell>
          <cell r="I593">
            <v>19.34</v>
          </cell>
          <cell r="J593" t="str">
            <v>SUPER CARRY</v>
          </cell>
        </row>
        <row r="594">
          <cell r="D594" t="str">
            <v>17521-71520-000</v>
          </cell>
          <cell r="E594" t="str">
            <v>CORREA VENTILAD</v>
          </cell>
          <cell r="F594">
            <v>5.9</v>
          </cell>
          <cell r="G594">
            <v>0</v>
          </cell>
          <cell r="H594">
            <v>8.5</v>
          </cell>
          <cell r="I594">
            <v>8.5</v>
          </cell>
          <cell r="J594" t="str">
            <v>SUPER CARRY</v>
          </cell>
        </row>
        <row r="595">
          <cell r="D595">
            <v>89063261</v>
          </cell>
          <cell r="E595" t="str">
            <v>BUJIA R42XLS</v>
          </cell>
          <cell r="F595">
            <v>1.77</v>
          </cell>
          <cell r="G595">
            <v>0</v>
          </cell>
          <cell r="H595">
            <v>2.58</v>
          </cell>
          <cell r="I595">
            <v>2.58</v>
          </cell>
          <cell r="J595" t="str">
            <v>SUPER CARRY</v>
          </cell>
        </row>
        <row r="596">
          <cell r="D596">
            <v>2601230</v>
          </cell>
          <cell r="E596" t="str">
            <v>ACEITE TRANSMISION M-LUBE HD 80</v>
          </cell>
          <cell r="F596">
            <v>883.03</v>
          </cell>
          <cell r="G596">
            <v>0</v>
          </cell>
          <cell r="H596">
            <v>1401.7</v>
          </cell>
          <cell r="I596">
            <v>6.7389423076923078</v>
          </cell>
          <cell r="J596" t="str">
            <v>SUPER CARRY</v>
          </cell>
        </row>
        <row r="597">
          <cell r="D597">
            <v>2601230</v>
          </cell>
          <cell r="E597" t="str">
            <v>ACEITE TRANSMISION M-LUBE HD 80</v>
          </cell>
          <cell r="F597">
            <v>883.03</v>
          </cell>
          <cell r="G597">
            <v>0</v>
          </cell>
          <cell r="H597">
            <v>1401.7</v>
          </cell>
          <cell r="I597">
            <v>6.7389423076923078</v>
          </cell>
          <cell r="J597" t="str">
            <v>SUPER CARRY</v>
          </cell>
        </row>
        <row r="598">
          <cell r="D598" t="str">
            <v>02e01200</v>
          </cell>
          <cell r="E598" t="str">
            <v>DOT 3 200ML</v>
          </cell>
          <cell r="F598">
            <v>2.4</v>
          </cell>
          <cell r="G598">
            <v>0</v>
          </cell>
          <cell r="H598">
            <v>2.4</v>
          </cell>
          <cell r="I598">
            <v>2.4</v>
          </cell>
          <cell r="J598" t="str">
            <v>SUPER CARRY</v>
          </cell>
        </row>
        <row r="599">
          <cell r="D599">
            <v>88900181</v>
          </cell>
          <cell r="E599" t="str">
            <v>LIMPIADOR PARTES DE FRENOROJO</v>
          </cell>
          <cell r="F599">
            <v>6.18</v>
          </cell>
          <cell r="G599">
            <v>0</v>
          </cell>
          <cell r="H599">
            <v>6.18</v>
          </cell>
          <cell r="I599">
            <v>6.18</v>
          </cell>
          <cell r="J599" t="str">
            <v>SUPER CARRY</v>
          </cell>
        </row>
        <row r="600">
          <cell r="D600">
            <v>88900188</v>
          </cell>
          <cell r="E600" t="str">
            <v>LIMPIADOR DEL CARBURADOR Y VALV</v>
          </cell>
          <cell r="F600">
            <v>5.71</v>
          </cell>
          <cell r="G600">
            <v>0</v>
          </cell>
          <cell r="H600">
            <v>5.71</v>
          </cell>
          <cell r="I600">
            <v>5.71</v>
          </cell>
          <cell r="J600" t="str">
            <v>SUPER CARRY</v>
          </cell>
        </row>
        <row r="601">
          <cell r="D601">
            <v>9052781</v>
          </cell>
          <cell r="E601" t="str">
            <v>ELEMENTO FILTRO ACEITE</v>
          </cell>
          <cell r="F601">
            <v>3.47</v>
          </cell>
          <cell r="G601">
            <v>0</v>
          </cell>
          <cell r="H601">
            <v>5</v>
          </cell>
          <cell r="I601">
            <v>5</v>
          </cell>
          <cell r="J601" t="str">
            <v>N200</v>
          </cell>
        </row>
        <row r="602">
          <cell r="D602">
            <v>2601236</v>
          </cell>
          <cell r="E602" t="str">
            <v>ACEITE MOTOR M-SUP HP 20W50 DRU</v>
          </cell>
          <cell r="F602">
            <v>841.24</v>
          </cell>
          <cell r="G602">
            <v>0</v>
          </cell>
          <cell r="H602">
            <v>1335.37</v>
          </cell>
          <cell r="I602">
            <v>6.4200480769230763</v>
          </cell>
          <cell r="J602" t="str">
            <v>N200</v>
          </cell>
        </row>
        <row r="603">
          <cell r="D603">
            <v>5496962</v>
          </cell>
          <cell r="E603" t="str">
            <v>FILTRO DE COMBUSTIBLE</v>
          </cell>
          <cell r="F603">
            <v>10.7</v>
          </cell>
          <cell r="G603">
            <v>0</v>
          </cell>
          <cell r="H603">
            <v>15.42</v>
          </cell>
          <cell r="I603">
            <v>15.42</v>
          </cell>
          <cell r="J603" t="str">
            <v>N200</v>
          </cell>
        </row>
        <row r="604">
          <cell r="D604">
            <v>24512521</v>
          </cell>
          <cell r="E604" t="str">
            <v>ELEMENTO FILTRO AIRE</v>
          </cell>
          <cell r="F604">
            <v>6.66</v>
          </cell>
          <cell r="G604">
            <v>0</v>
          </cell>
          <cell r="H604">
            <v>9.6</v>
          </cell>
          <cell r="I604">
            <v>9.6</v>
          </cell>
          <cell r="J604" t="str">
            <v>N200</v>
          </cell>
        </row>
        <row r="605">
          <cell r="D605">
            <v>24521479</v>
          </cell>
          <cell r="E605" t="str">
            <v>TERMOSTATO REFRIGERACION MOTOR</v>
          </cell>
          <cell r="F605">
            <v>9.48</v>
          </cell>
          <cell r="G605">
            <v>0</v>
          </cell>
          <cell r="H605">
            <v>13.66</v>
          </cell>
          <cell r="I605">
            <v>13.66</v>
          </cell>
          <cell r="J605" t="str">
            <v>N200</v>
          </cell>
        </row>
        <row r="606">
          <cell r="D606">
            <v>9051950</v>
          </cell>
          <cell r="E606" t="str">
            <v>CORREA ALTERNADOR</v>
          </cell>
          <cell r="F606">
            <v>6.34</v>
          </cell>
          <cell r="G606">
            <v>0</v>
          </cell>
          <cell r="H606">
            <v>9.14</v>
          </cell>
          <cell r="I606">
            <v>9.14</v>
          </cell>
          <cell r="J606" t="str">
            <v>N200</v>
          </cell>
        </row>
        <row r="607">
          <cell r="D607">
            <v>9051951</v>
          </cell>
          <cell r="E607" t="str">
            <v>CORREA COMPRESOR AIRE ACONDICIO</v>
          </cell>
          <cell r="F607">
            <v>9.14</v>
          </cell>
          <cell r="G607">
            <v>0</v>
          </cell>
          <cell r="H607">
            <v>13.17</v>
          </cell>
          <cell r="I607">
            <v>13.17</v>
          </cell>
          <cell r="J607" t="str">
            <v>N200</v>
          </cell>
        </row>
        <row r="608">
          <cell r="D608">
            <v>9002811</v>
          </cell>
          <cell r="E608" t="str">
            <v>BUJIA MOTOR</v>
          </cell>
          <cell r="F608">
            <v>4.22</v>
          </cell>
          <cell r="G608">
            <v>0</v>
          </cell>
          <cell r="H608">
            <v>6.08</v>
          </cell>
          <cell r="I608">
            <v>6.08</v>
          </cell>
          <cell r="J608" t="str">
            <v>N200</v>
          </cell>
        </row>
        <row r="609">
          <cell r="D609">
            <v>2601230</v>
          </cell>
          <cell r="E609" t="str">
            <v>ACEITE TRANSMISION M-LUBE HD 80</v>
          </cell>
          <cell r="F609">
            <v>883.03</v>
          </cell>
          <cell r="G609">
            <v>0</v>
          </cell>
          <cell r="H609">
            <v>1401.7</v>
          </cell>
          <cell r="I609">
            <v>6.7389423076923078</v>
          </cell>
          <cell r="J609" t="str">
            <v>N200</v>
          </cell>
        </row>
        <row r="610">
          <cell r="D610">
            <v>2601230</v>
          </cell>
          <cell r="E610" t="str">
            <v>ACEITE TRANSMISION M-LUBE HD 80</v>
          </cell>
          <cell r="F610">
            <v>883.03</v>
          </cell>
          <cell r="G610">
            <v>0</v>
          </cell>
          <cell r="H610">
            <v>1401.7</v>
          </cell>
          <cell r="I610">
            <v>6.7389423076923078</v>
          </cell>
          <cell r="J610" t="str">
            <v>N200</v>
          </cell>
        </row>
        <row r="611">
          <cell r="D611" t="str">
            <v>02e01200</v>
          </cell>
          <cell r="E611" t="str">
            <v>DOT 3 200ML</v>
          </cell>
          <cell r="F611">
            <v>2.4</v>
          </cell>
          <cell r="G611">
            <v>0</v>
          </cell>
          <cell r="H611">
            <v>2.4</v>
          </cell>
          <cell r="I611">
            <v>2.4</v>
          </cell>
          <cell r="J611" t="str">
            <v>N200</v>
          </cell>
        </row>
        <row r="612">
          <cell r="D612">
            <v>88900181</v>
          </cell>
          <cell r="E612" t="str">
            <v>LIMPIADOR PARTES DE FRENOROJO</v>
          </cell>
          <cell r="F612">
            <v>6.18</v>
          </cell>
          <cell r="G612">
            <v>0</v>
          </cell>
          <cell r="H612">
            <v>6.18</v>
          </cell>
          <cell r="I612">
            <v>6.18</v>
          </cell>
          <cell r="J612" t="str">
            <v>N200</v>
          </cell>
        </row>
        <row r="613">
          <cell r="D613">
            <v>9052781</v>
          </cell>
          <cell r="E613" t="str">
            <v>ELEMENTO FILTRO ACEITE</v>
          </cell>
          <cell r="F613">
            <v>3.47</v>
          </cell>
          <cell r="G613">
            <v>0</v>
          </cell>
          <cell r="H613">
            <v>5</v>
          </cell>
          <cell r="I613">
            <v>5</v>
          </cell>
          <cell r="J613" t="str">
            <v>N300</v>
          </cell>
        </row>
        <row r="614">
          <cell r="D614">
            <v>2601236</v>
          </cell>
          <cell r="E614" t="str">
            <v>ACEITE MOTOR M-SUP HP 20W50 DRU</v>
          </cell>
          <cell r="F614">
            <v>841.24</v>
          </cell>
          <cell r="G614">
            <v>0</v>
          </cell>
          <cell r="H614">
            <v>1335.37</v>
          </cell>
          <cell r="I614">
            <v>6.4200480769230763</v>
          </cell>
          <cell r="J614" t="str">
            <v>N300</v>
          </cell>
        </row>
        <row r="615">
          <cell r="D615">
            <v>5496962</v>
          </cell>
          <cell r="E615" t="str">
            <v>FILTRO DE COMBUSTIBLE</v>
          </cell>
          <cell r="F615">
            <v>10.7</v>
          </cell>
          <cell r="G615">
            <v>0</v>
          </cell>
          <cell r="H615">
            <v>15.42</v>
          </cell>
          <cell r="I615">
            <v>15.42</v>
          </cell>
          <cell r="J615" t="str">
            <v>N300</v>
          </cell>
        </row>
        <row r="616">
          <cell r="D616">
            <v>24512521</v>
          </cell>
          <cell r="E616" t="str">
            <v>ELEMENTO FILTRO AIRE</v>
          </cell>
          <cell r="F616">
            <v>6.66</v>
          </cell>
          <cell r="G616">
            <v>0</v>
          </cell>
          <cell r="H616">
            <v>9.6</v>
          </cell>
          <cell r="I616">
            <v>9.6</v>
          </cell>
          <cell r="J616" t="str">
            <v>N300</v>
          </cell>
        </row>
        <row r="617">
          <cell r="D617">
            <v>24521479</v>
          </cell>
          <cell r="E617" t="str">
            <v>TERMOSTATO REFRIGERACION MOTOR</v>
          </cell>
          <cell r="F617">
            <v>9.48</v>
          </cell>
          <cell r="G617">
            <v>0</v>
          </cell>
          <cell r="H617">
            <v>13.66</v>
          </cell>
          <cell r="I617">
            <v>13.66</v>
          </cell>
          <cell r="J617" t="str">
            <v>N300</v>
          </cell>
        </row>
        <row r="618">
          <cell r="D618">
            <v>9051950</v>
          </cell>
          <cell r="E618" t="str">
            <v>CORREA ALTERNADOR</v>
          </cell>
          <cell r="F618">
            <v>6.34</v>
          </cell>
          <cell r="G618">
            <v>0</v>
          </cell>
          <cell r="H618">
            <v>9.14</v>
          </cell>
          <cell r="I618">
            <v>9.14</v>
          </cell>
          <cell r="J618" t="str">
            <v>N300</v>
          </cell>
        </row>
        <row r="619">
          <cell r="D619">
            <v>9051951</v>
          </cell>
          <cell r="E619" t="str">
            <v>CORREA COMPRESOR AIRE ACONDICIO</v>
          </cell>
          <cell r="F619">
            <v>9.14</v>
          </cell>
          <cell r="G619">
            <v>0</v>
          </cell>
          <cell r="H619">
            <v>13.17</v>
          </cell>
          <cell r="I619">
            <v>13.17</v>
          </cell>
          <cell r="J619" t="str">
            <v>N300</v>
          </cell>
        </row>
        <row r="620">
          <cell r="D620">
            <v>9002811</v>
          </cell>
          <cell r="E620" t="str">
            <v>BUJIA MOTOR</v>
          </cell>
          <cell r="F620">
            <v>4.22</v>
          </cell>
          <cell r="G620">
            <v>0</v>
          </cell>
          <cell r="H620">
            <v>6.08</v>
          </cell>
          <cell r="I620">
            <v>6.08</v>
          </cell>
          <cell r="J620" t="str">
            <v>N300</v>
          </cell>
        </row>
        <row r="621">
          <cell r="D621">
            <v>2601230</v>
          </cell>
          <cell r="E621" t="str">
            <v>ACEITE TRANSMISION M-LUBE HD 80</v>
          </cell>
          <cell r="F621">
            <v>883.03</v>
          </cell>
          <cell r="G621">
            <v>0</v>
          </cell>
          <cell r="H621">
            <v>1401.7</v>
          </cell>
          <cell r="I621">
            <v>6.7389423076923078</v>
          </cell>
          <cell r="J621" t="str">
            <v>N300</v>
          </cell>
        </row>
        <row r="622">
          <cell r="D622">
            <v>2601230</v>
          </cell>
          <cell r="E622" t="str">
            <v>ACEITE TRANSMISION M-LUBE HD 80</v>
          </cell>
          <cell r="F622">
            <v>883.03</v>
          </cell>
          <cell r="G622">
            <v>0</v>
          </cell>
          <cell r="H622">
            <v>1401.7</v>
          </cell>
          <cell r="I622">
            <v>6.7389423076923078</v>
          </cell>
          <cell r="J622" t="str">
            <v>N300</v>
          </cell>
        </row>
        <row r="623">
          <cell r="D623" t="str">
            <v>02e01200</v>
          </cell>
          <cell r="E623" t="str">
            <v>DOT 3 200ML</v>
          </cell>
          <cell r="F623">
            <v>2.4</v>
          </cell>
          <cell r="G623">
            <v>0</v>
          </cell>
          <cell r="H623">
            <v>2.4</v>
          </cell>
          <cell r="I623">
            <v>2.4</v>
          </cell>
          <cell r="J623" t="str">
            <v>N300</v>
          </cell>
        </row>
        <row r="624">
          <cell r="D624">
            <v>88900181</v>
          </cell>
          <cell r="E624" t="str">
            <v>LIMPIADOR PARTES DE FRENOROJO</v>
          </cell>
          <cell r="F624">
            <v>6.18</v>
          </cell>
          <cell r="G624">
            <v>0</v>
          </cell>
          <cell r="H624">
            <v>6.18</v>
          </cell>
          <cell r="I624">
            <v>6.18</v>
          </cell>
          <cell r="J624" t="str">
            <v>N300</v>
          </cell>
        </row>
        <row r="625">
          <cell r="D625">
            <v>12605566</v>
          </cell>
          <cell r="E625" t="str">
            <v>FILTRO ACEITE</v>
          </cell>
          <cell r="F625">
            <v>6.21</v>
          </cell>
          <cell r="G625">
            <v>0</v>
          </cell>
          <cell r="H625">
            <v>9.44</v>
          </cell>
          <cell r="I625">
            <v>9.44</v>
          </cell>
          <cell r="J625" t="str">
            <v>ORLANDO</v>
          </cell>
        </row>
        <row r="626">
          <cell r="D626">
            <v>1126239</v>
          </cell>
          <cell r="E626" t="str">
            <v>ACEITE MOTOR MOBIL 5W30 55 GALONES</v>
          </cell>
          <cell r="F626">
            <v>2457.3200000000002</v>
          </cell>
          <cell r="G626">
            <v>0</v>
          </cell>
          <cell r="H626">
            <v>3627.42</v>
          </cell>
          <cell r="I626">
            <v>17.439519230769232</v>
          </cell>
          <cell r="J626" t="str">
            <v>ORLANDO</v>
          </cell>
        </row>
        <row r="627">
          <cell r="D627">
            <v>13272719</v>
          </cell>
          <cell r="E627" t="str">
            <v>ELEMENTO PURIFICADOR AIRE</v>
          </cell>
          <cell r="F627">
            <v>19.14</v>
          </cell>
          <cell r="G627">
            <v>0</v>
          </cell>
          <cell r="H627">
            <v>29.1</v>
          </cell>
          <cell r="I627">
            <v>29.1</v>
          </cell>
          <cell r="J627" t="str">
            <v>ORLANDO</v>
          </cell>
        </row>
        <row r="628">
          <cell r="D628">
            <v>12634319</v>
          </cell>
          <cell r="E628" t="str">
            <v>CORREA DE TRANSMISION 17.8X1028</v>
          </cell>
          <cell r="F628">
            <v>29.71</v>
          </cell>
          <cell r="G628">
            <v>0</v>
          </cell>
          <cell r="H628">
            <v>45.17</v>
          </cell>
          <cell r="I628">
            <v>45.17</v>
          </cell>
          <cell r="J628" t="str">
            <v>ORLANDO</v>
          </cell>
        </row>
        <row r="629">
          <cell r="D629">
            <v>12622410</v>
          </cell>
          <cell r="E629" t="str">
            <v>TERMOSTATO</v>
          </cell>
          <cell r="F629">
            <v>149.91</v>
          </cell>
          <cell r="G629">
            <v>0</v>
          </cell>
          <cell r="H629">
            <v>227.92</v>
          </cell>
          <cell r="I629">
            <v>227.92</v>
          </cell>
          <cell r="J629" t="str">
            <v>ORLANDO</v>
          </cell>
        </row>
        <row r="630">
          <cell r="D630">
            <v>12620540</v>
          </cell>
          <cell r="E630" t="str">
            <v>BUJIA 41-108</v>
          </cell>
          <cell r="F630">
            <v>21.36</v>
          </cell>
          <cell r="G630">
            <v>0</v>
          </cell>
          <cell r="H630">
            <v>32.47</v>
          </cell>
          <cell r="I630">
            <v>32.47</v>
          </cell>
          <cell r="J630" t="str">
            <v>ORLANDO</v>
          </cell>
        </row>
        <row r="631">
          <cell r="D631">
            <v>94760356</v>
          </cell>
          <cell r="E631" t="str">
            <v>ACEITE TRANSM MOBIL DEXRON VI ATF 55 GAL</v>
          </cell>
          <cell r="F631">
            <v>1228.1400000000001</v>
          </cell>
          <cell r="G631">
            <v>0</v>
          </cell>
          <cell r="H631">
            <v>1812.94</v>
          </cell>
          <cell r="I631">
            <v>8.7160576923076931</v>
          </cell>
          <cell r="J631" t="str">
            <v>ORLANDO</v>
          </cell>
        </row>
        <row r="632">
          <cell r="D632">
            <v>2602458</v>
          </cell>
          <cell r="E632" t="str">
            <v>ACEITE DE TRANSMISION 75W90 TAN</v>
          </cell>
          <cell r="F632">
            <v>1470.88</v>
          </cell>
          <cell r="G632">
            <v>0</v>
          </cell>
          <cell r="H632">
            <v>2278.1</v>
          </cell>
          <cell r="I632">
            <v>10.952403846153846</v>
          </cell>
          <cell r="J632" t="str">
            <v>ORLANDO</v>
          </cell>
        </row>
        <row r="633">
          <cell r="D633">
            <v>2601230</v>
          </cell>
          <cell r="E633" t="str">
            <v>ACEITE TRANSMISION M-LUBE HD 80</v>
          </cell>
          <cell r="F633">
            <v>883.03</v>
          </cell>
          <cell r="G633">
            <v>0</v>
          </cell>
          <cell r="H633">
            <v>1401.7</v>
          </cell>
          <cell r="I633">
            <v>6.7389423076923078</v>
          </cell>
          <cell r="J633" t="str">
            <v>ORLANDO</v>
          </cell>
        </row>
        <row r="634">
          <cell r="D634">
            <v>13271191</v>
          </cell>
          <cell r="E634" t="str">
            <v>FILTRO AIRE A/C</v>
          </cell>
          <cell r="F634">
            <v>34.5</v>
          </cell>
          <cell r="G634">
            <v>0</v>
          </cell>
          <cell r="H634">
            <v>49.72</v>
          </cell>
          <cell r="I634">
            <v>49.72</v>
          </cell>
          <cell r="J634" t="str">
            <v>ORLANDO</v>
          </cell>
        </row>
        <row r="635">
          <cell r="D635">
            <v>88900181</v>
          </cell>
          <cell r="E635" t="str">
            <v>LIMPIADOR PARTES DE FRENOROJO</v>
          </cell>
          <cell r="F635">
            <v>6.18</v>
          </cell>
          <cell r="G635">
            <v>0</v>
          </cell>
          <cell r="H635">
            <v>6.18</v>
          </cell>
          <cell r="I635">
            <v>6.18</v>
          </cell>
          <cell r="J635" t="str">
            <v>ORLANDO</v>
          </cell>
        </row>
        <row r="636">
          <cell r="D636">
            <v>89017525</v>
          </cell>
          <cell r="E636" t="str">
            <v>ELEMENTO FILTRO ACEITE</v>
          </cell>
          <cell r="F636">
            <v>10.73</v>
          </cell>
          <cell r="G636">
            <v>0</v>
          </cell>
          <cell r="H636">
            <v>16.309999999999999</v>
          </cell>
          <cell r="I636">
            <v>16.309999999999999</v>
          </cell>
          <cell r="J636" t="str">
            <v>CAPTIVA SPORT 3.0 AWD</v>
          </cell>
        </row>
        <row r="637">
          <cell r="D637">
            <v>1126239</v>
          </cell>
          <cell r="E637" t="str">
            <v>ACEITE MOTOR MOBIL 5W30 55 GALONES</v>
          </cell>
          <cell r="F637">
            <v>2457.3200000000002</v>
          </cell>
          <cell r="G637">
            <v>0</v>
          </cell>
          <cell r="H637">
            <v>3627.42</v>
          </cell>
          <cell r="I637">
            <v>17.439519230769232</v>
          </cell>
          <cell r="J637" t="str">
            <v>CAPTIVA SPORT 3.0 AWD</v>
          </cell>
        </row>
        <row r="638">
          <cell r="D638">
            <v>96815102</v>
          </cell>
          <cell r="E638" t="str">
            <v>ELEMENTO PURIFICADOR AIRE</v>
          </cell>
          <cell r="F638">
            <v>23.4</v>
          </cell>
          <cell r="G638">
            <v>0</v>
          </cell>
          <cell r="H638">
            <v>33.72</v>
          </cell>
          <cell r="I638">
            <v>33.72</v>
          </cell>
          <cell r="J638" t="str">
            <v>CAPTIVA SPORT 3.0 AWD</v>
          </cell>
        </row>
        <row r="639">
          <cell r="D639">
            <v>12636138</v>
          </cell>
          <cell r="E639" t="str">
            <v>CORREA COMPRESOR A/A ALTERNADOR</v>
          </cell>
          <cell r="F639">
            <v>41.96</v>
          </cell>
          <cell r="G639">
            <v>0</v>
          </cell>
          <cell r="H639">
            <v>63.79</v>
          </cell>
          <cell r="I639">
            <v>63.79</v>
          </cell>
          <cell r="J639" t="str">
            <v>CAPTIVA SPORT 3.0 AWD</v>
          </cell>
        </row>
        <row r="640">
          <cell r="D640">
            <v>12638836</v>
          </cell>
          <cell r="E640" t="str">
            <v>TERMOSTATO</v>
          </cell>
          <cell r="F640">
            <v>96.34</v>
          </cell>
          <cell r="G640">
            <v>0</v>
          </cell>
          <cell r="H640">
            <v>146.47</v>
          </cell>
          <cell r="I640">
            <v>146.47</v>
          </cell>
          <cell r="J640" t="str">
            <v>CAPTIVA SPORT 3.0 AWD</v>
          </cell>
        </row>
        <row r="641">
          <cell r="D641">
            <v>12622561</v>
          </cell>
          <cell r="E641" t="str">
            <v>BUJIA MOTOR (LLT)</v>
          </cell>
          <cell r="F641">
            <v>10.34</v>
          </cell>
          <cell r="G641">
            <v>0</v>
          </cell>
          <cell r="H641">
            <v>14.9</v>
          </cell>
          <cell r="I641">
            <v>14.9</v>
          </cell>
          <cell r="J641" t="str">
            <v>CAPTIVA SPORT 3.0 AWD</v>
          </cell>
        </row>
        <row r="642">
          <cell r="D642">
            <v>94760356</v>
          </cell>
          <cell r="E642" t="str">
            <v>ACEITE TRANSM MOBIL DEXRON VI ATF 55 GAL</v>
          </cell>
          <cell r="F642">
            <v>1228.1400000000001</v>
          </cell>
          <cell r="G642">
            <v>0</v>
          </cell>
          <cell r="H642">
            <v>1812.94</v>
          </cell>
          <cell r="I642">
            <v>8.7160576923076931</v>
          </cell>
          <cell r="J642" t="str">
            <v>CAPTIVA SPORT 3.0 AWD</v>
          </cell>
        </row>
        <row r="643">
          <cell r="D643">
            <v>2602458</v>
          </cell>
          <cell r="E643" t="str">
            <v>ACEITE DE TRANSMISION 75W90 TAN</v>
          </cell>
          <cell r="F643">
            <v>1470.88</v>
          </cell>
          <cell r="G643">
            <v>0</v>
          </cell>
          <cell r="H643">
            <v>2278.1</v>
          </cell>
          <cell r="I643">
            <v>10.952403846153846</v>
          </cell>
          <cell r="J643" t="str">
            <v>CAPTIVA SPORT 3.0 AWD</v>
          </cell>
        </row>
        <row r="644">
          <cell r="D644">
            <v>2602458</v>
          </cell>
          <cell r="E644" t="str">
            <v>ACEITE DE TRANSMISION 75W90 TAN</v>
          </cell>
          <cell r="F644">
            <v>1470.88</v>
          </cell>
          <cell r="G644">
            <v>0</v>
          </cell>
          <cell r="H644">
            <v>2278.1</v>
          </cell>
          <cell r="I644">
            <v>10.952403846153846</v>
          </cell>
          <cell r="J644" t="str">
            <v>CAPTIVA SPORT 3.0 AWD</v>
          </cell>
        </row>
        <row r="645">
          <cell r="D645" t="str">
            <v>02e01200</v>
          </cell>
          <cell r="E645" t="str">
            <v>DOT 3 200ML</v>
          </cell>
          <cell r="F645">
            <v>2.4</v>
          </cell>
          <cell r="G645">
            <v>0</v>
          </cell>
          <cell r="H645">
            <v>2.4</v>
          </cell>
          <cell r="I645">
            <v>2.4</v>
          </cell>
          <cell r="J645" t="str">
            <v>CAPTIVA SPORT 3.0 AWD</v>
          </cell>
        </row>
        <row r="646">
          <cell r="D646">
            <v>20901295</v>
          </cell>
          <cell r="E646" t="str">
            <v>FILTRO AIRE ACOND COMP PASAJERO</v>
          </cell>
          <cell r="F646">
            <v>55.37</v>
          </cell>
          <cell r="G646">
            <v>0</v>
          </cell>
          <cell r="H646">
            <v>79.790000000000006</v>
          </cell>
          <cell r="I646">
            <v>79.790000000000006</v>
          </cell>
          <cell r="J646" t="str">
            <v>CAPTIVA SPORT 3.0 AWD</v>
          </cell>
        </row>
        <row r="647">
          <cell r="D647">
            <v>2601234</v>
          </cell>
          <cell r="E647" t="str">
            <v>ACEITE CAJA AUTOMATICA M-MUL PU</v>
          </cell>
          <cell r="F647">
            <v>1219.8</v>
          </cell>
          <cell r="G647">
            <v>0</v>
          </cell>
          <cell r="H647">
            <v>1936.28</v>
          </cell>
          <cell r="I647">
            <v>9.3090384615384618</v>
          </cell>
          <cell r="J647" t="str">
            <v>CAPTIVA SPORT 3.0 AWD</v>
          </cell>
        </row>
        <row r="648">
          <cell r="D648">
            <v>88900181</v>
          </cell>
          <cell r="E648" t="str">
            <v>LIMPIADOR PARTES DE FRENOROJO</v>
          </cell>
          <cell r="F648">
            <v>6.18</v>
          </cell>
          <cell r="G648">
            <v>0</v>
          </cell>
          <cell r="H648">
            <v>6.18</v>
          </cell>
          <cell r="I648">
            <v>6.18</v>
          </cell>
          <cell r="J648" t="str">
            <v>CAPTIVA SPORT 3.0 AWD</v>
          </cell>
        </row>
        <row r="649">
          <cell r="D649">
            <v>12636838</v>
          </cell>
          <cell r="E649" t="str">
            <v>ELEMENTO FILTRO ACEITE</v>
          </cell>
          <cell r="F649">
            <v>11.21</v>
          </cell>
          <cell r="G649">
            <v>0</v>
          </cell>
          <cell r="H649">
            <v>17.04</v>
          </cell>
          <cell r="I649">
            <v>17.04</v>
          </cell>
          <cell r="J649" t="str">
            <v>TRAILBLAZER 2.8L  DIESEL TURBO CRDI</v>
          </cell>
        </row>
        <row r="650">
          <cell r="D650">
            <v>2601225</v>
          </cell>
          <cell r="E650" t="str">
            <v>ACEITE DE MOTOR M-DELVAC MX 15W</v>
          </cell>
          <cell r="F650">
            <v>862.26</v>
          </cell>
          <cell r="G650">
            <v>0</v>
          </cell>
          <cell r="H650">
            <v>1368.73</v>
          </cell>
          <cell r="I650">
            <v>6.5804326923076921</v>
          </cell>
          <cell r="J650" t="str">
            <v>TRAILBLAZER 2.8L  DIESEL TURBO CRDI</v>
          </cell>
        </row>
        <row r="651">
          <cell r="D651">
            <v>94771044</v>
          </cell>
          <cell r="E651" t="str">
            <v>FILTRO COMBUSTIBLE</v>
          </cell>
          <cell r="F651">
            <v>25.45</v>
          </cell>
          <cell r="G651">
            <v>0</v>
          </cell>
          <cell r="H651">
            <v>38.69</v>
          </cell>
          <cell r="I651">
            <v>38.69</v>
          </cell>
          <cell r="J651" t="str">
            <v>TRAILBLAZER 2.8L  DIESEL TURBO CRDI</v>
          </cell>
        </row>
        <row r="652">
          <cell r="D652">
            <v>52046262</v>
          </cell>
          <cell r="E652" t="str">
            <v>ELEMENTO PURIFICADOR AIRE</v>
          </cell>
          <cell r="F652">
            <v>42.6</v>
          </cell>
          <cell r="G652">
            <v>0</v>
          </cell>
          <cell r="H652">
            <v>64.77</v>
          </cell>
          <cell r="I652">
            <v>64.77</v>
          </cell>
          <cell r="J652" t="str">
            <v>TRAILBLAZER 2.8L  DIESEL TURBO CRDI</v>
          </cell>
        </row>
        <row r="653">
          <cell r="D653">
            <v>24579393</v>
          </cell>
          <cell r="E653" t="str">
            <v>CORREA ALTERNADOR</v>
          </cell>
          <cell r="F653">
            <v>19.95</v>
          </cell>
          <cell r="G653">
            <v>0</v>
          </cell>
          <cell r="H653">
            <v>30.33</v>
          </cell>
          <cell r="I653">
            <v>30.33</v>
          </cell>
          <cell r="J653" t="str">
            <v>TRAILBLAZER 2.8L  DIESEL TURBO CRDI</v>
          </cell>
        </row>
        <row r="654">
          <cell r="D654">
            <v>12625215</v>
          </cell>
          <cell r="E654" t="str">
            <v>CORREA REPARTICION</v>
          </cell>
          <cell r="F654">
            <v>53.89</v>
          </cell>
          <cell r="G654">
            <v>0</v>
          </cell>
          <cell r="H654">
            <v>81.93</v>
          </cell>
          <cell r="I654">
            <v>81.93</v>
          </cell>
          <cell r="J654" t="str">
            <v>TRAILBLAZER 2.8L  DIESEL TURBO CRDI</v>
          </cell>
        </row>
        <row r="655">
          <cell r="D655">
            <v>12625560</v>
          </cell>
          <cell r="E655" t="str">
            <v>TENSOR CORREA REPARTICION</v>
          </cell>
          <cell r="F655">
            <v>42.66</v>
          </cell>
          <cell r="G655">
            <v>0</v>
          </cell>
          <cell r="H655">
            <v>64.86</v>
          </cell>
          <cell r="I655">
            <v>64.86</v>
          </cell>
          <cell r="J655" t="str">
            <v>TRAILBLAZER 2.8L  DIESEL TURBO CRDI</v>
          </cell>
        </row>
        <row r="656">
          <cell r="D656">
            <v>12625212</v>
          </cell>
          <cell r="E656" t="str">
            <v>TERMOSTATO ASM</v>
          </cell>
          <cell r="F656">
            <v>108.45</v>
          </cell>
          <cell r="G656">
            <v>0</v>
          </cell>
          <cell r="H656">
            <v>164.88</v>
          </cell>
          <cell r="I656">
            <v>164.88</v>
          </cell>
          <cell r="J656" t="str">
            <v>TRAILBLAZER 2.8L  DIESEL TURBO CRDI</v>
          </cell>
        </row>
        <row r="657">
          <cell r="D657">
            <v>1126243</v>
          </cell>
          <cell r="E657" t="str">
            <v>ACEITE TRANSM MOBIL DEXRON VI 1</v>
          </cell>
          <cell r="F657">
            <v>80.849999999999994</v>
          </cell>
          <cell r="G657">
            <v>0</v>
          </cell>
          <cell r="H657">
            <v>122.92</v>
          </cell>
          <cell r="I657">
            <v>122.92</v>
          </cell>
          <cell r="J657" t="str">
            <v>TRAILBLAZER 2.8L  DIESEL TURBO CRDI</v>
          </cell>
        </row>
        <row r="658">
          <cell r="D658">
            <v>1126243</v>
          </cell>
          <cell r="E658" t="str">
            <v>ACEITE TRANSM MOBIL DEXRON VI 1</v>
          </cell>
          <cell r="F658">
            <v>80.849999999999994</v>
          </cell>
          <cell r="G658">
            <v>0</v>
          </cell>
          <cell r="H658">
            <v>122.92</v>
          </cell>
          <cell r="I658">
            <v>122.92</v>
          </cell>
          <cell r="J658" t="str">
            <v>TRAILBLAZER 2.8L  DIESEL TURBO CRDI</v>
          </cell>
        </row>
        <row r="659">
          <cell r="D659">
            <v>2602458</v>
          </cell>
          <cell r="E659" t="str">
            <v>ACEITE DE TRANSMISION 75W90 TAN</v>
          </cell>
          <cell r="F659">
            <v>1470.88</v>
          </cell>
          <cell r="G659">
            <v>0</v>
          </cell>
          <cell r="H659">
            <v>2278.1</v>
          </cell>
          <cell r="I659">
            <v>10.952403846153846</v>
          </cell>
          <cell r="J659" t="str">
            <v>TRAILBLAZER 2.8L  DIESEL TURBO CRDI</v>
          </cell>
        </row>
        <row r="660">
          <cell r="D660">
            <v>2602458</v>
          </cell>
          <cell r="E660" t="str">
            <v>ACEITE DE TRANSMISION 75W90 TAN</v>
          </cell>
          <cell r="F660">
            <v>1470.88</v>
          </cell>
          <cell r="G660">
            <v>0</v>
          </cell>
          <cell r="H660">
            <v>2278.1</v>
          </cell>
          <cell r="I660">
            <v>10.952403846153846</v>
          </cell>
          <cell r="J660" t="str">
            <v>TRAILBLAZER 2.8L  DIESEL TURBO CRDI</v>
          </cell>
        </row>
        <row r="661">
          <cell r="D661">
            <v>88900181</v>
          </cell>
          <cell r="E661" t="str">
            <v>LIMPIADOR PARTES DE FRENOROJO</v>
          </cell>
          <cell r="F661">
            <v>6.18</v>
          </cell>
          <cell r="G661">
            <v>0</v>
          </cell>
          <cell r="H661">
            <v>6.18</v>
          </cell>
          <cell r="I661">
            <v>6.18</v>
          </cell>
          <cell r="J661" t="str">
            <v>TRAILBLAZER 2.8L  DIESEL TURBO CRDI</v>
          </cell>
        </row>
        <row r="662">
          <cell r="D662">
            <v>93185674</v>
          </cell>
          <cell r="E662" t="str">
            <v>ELEMENTO FILTRO ACEITE Y ORING</v>
          </cell>
          <cell r="F662">
            <v>9.2100000000000009</v>
          </cell>
          <cell r="G662">
            <v>0</v>
          </cell>
          <cell r="H662">
            <v>13.27</v>
          </cell>
          <cell r="I662">
            <v>13.27</v>
          </cell>
          <cell r="J662" t="str">
            <v>TRACKER FWD 1.8L TM</v>
          </cell>
        </row>
        <row r="663">
          <cell r="D663">
            <v>1126241</v>
          </cell>
          <cell r="E663" t="str">
            <v>ACEITE MOTOR MOBIL 5W30 1 LITRO</v>
          </cell>
          <cell r="F663">
            <v>164.83</v>
          </cell>
          <cell r="G663">
            <v>0</v>
          </cell>
          <cell r="H663">
            <v>250.6</v>
          </cell>
          <cell r="I663">
            <v>20.883333333333333</v>
          </cell>
          <cell r="J663" t="str">
            <v>TRACKER FWD 1.8L TM</v>
          </cell>
        </row>
        <row r="664">
          <cell r="D664">
            <v>55578115</v>
          </cell>
          <cell r="E664" t="e">
            <v>#N/A</v>
          </cell>
          <cell r="F664" t="e">
            <v>#N/A</v>
          </cell>
          <cell r="G664" t="e">
            <v>#N/A</v>
          </cell>
          <cell r="H664" t="e">
            <v>#N/A</v>
          </cell>
          <cell r="I664" t="e">
            <v>#N/A</v>
          </cell>
          <cell r="J664" t="str">
            <v>TRACKER FWD 1.8L TM</v>
          </cell>
        </row>
        <row r="665">
          <cell r="D665">
            <v>55565219</v>
          </cell>
          <cell r="E665" t="str">
            <v>BUJIA DE ENCENDIDO</v>
          </cell>
          <cell r="F665">
            <v>6.83</v>
          </cell>
          <cell r="G665">
            <v>0</v>
          </cell>
          <cell r="H665">
            <v>10.38</v>
          </cell>
          <cell r="I665">
            <v>10.38</v>
          </cell>
          <cell r="J665" t="str">
            <v>TRACKER FWD 1.8L TM</v>
          </cell>
        </row>
        <row r="666">
          <cell r="D666">
            <v>95021102</v>
          </cell>
          <cell r="E666" t="str">
            <v>ELEMENTO PURIFICADOR AIRE</v>
          </cell>
          <cell r="F666">
            <v>24.8</v>
          </cell>
          <cell r="G666">
            <v>0</v>
          </cell>
          <cell r="H666">
            <v>37.700000000000003</v>
          </cell>
          <cell r="I666">
            <v>37.700000000000003</v>
          </cell>
          <cell r="J666" t="str">
            <v>TRACKER FWD 1.8L TM</v>
          </cell>
        </row>
        <row r="667">
          <cell r="D667">
            <v>55578419</v>
          </cell>
          <cell r="E667" t="str">
            <v>TERMOSTATO</v>
          </cell>
          <cell r="F667">
            <v>120.82</v>
          </cell>
          <cell r="G667">
            <v>0</v>
          </cell>
          <cell r="H667">
            <v>180.34</v>
          </cell>
          <cell r="I667">
            <v>180.34</v>
          </cell>
          <cell r="J667" t="str">
            <v>TRACKER FWD 1.8L TM</v>
          </cell>
        </row>
        <row r="668">
          <cell r="D668">
            <v>24422964</v>
          </cell>
          <cell r="E668" t="str">
            <v>CORREA DE REPARTICION</v>
          </cell>
          <cell r="F668">
            <v>98.05</v>
          </cell>
          <cell r="G668">
            <v>0</v>
          </cell>
          <cell r="H668">
            <v>146.31</v>
          </cell>
          <cell r="I668">
            <v>146.31</v>
          </cell>
          <cell r="J668" t="str">
            <v>TRACKER FWD 1.8L TM</v>
          </cell>
        </row>
        <row r="669">
          <cell r="D669">
            <v>55574864</v>
          </cell>
          <cell r="E669" t="str">
            <v>TEMPLADOR DE LA BANDA DE DISTRI</v>
          </cell>
          <cell r="F669">
            <v>104.51</v>
          </cell>
          <cell r="G669">
            <v>0</v>
          </cell>
          <cell r="H669">
            <v>156</v>
          </cell>
          <cell r="I669">
            <v>156</v>
          </cell>
          <cell r="J669" t="str">
            <v>TRACKER FWD 1.8L TM</v>
          </cell>
        </row>
        <row r="670">
          <cell r="D670">
            <v>24436052</v>
          </cell>
          <cell r="E670" t="str">
            <v>RODILLO RETORNO CORREA DISTRIBU</v>
          </cell>
          <cell r="F670">
            <v>35.29</v>
          </cell>
          <cell r="G670">
            <v>0</v>
          </cell>
          <cell r="H670">
            <v>53.65</v>
          </cell>
          <cell r="I670">
            <v>53.65</v>
          </cell>
          <cell r="J670" t="str">
            <v>TRACKER FWD 1.8L TM</v>
          </cell>
        </row>
        <row r="671">
          <cell r="D671">
            <v>13271190</v>
          </cell>
          <cell r="E671" t="str">
            <v>FILTRO AIRE COMPT PAS</v>
          </cell>
          <cell r="F671">
            <v>17.2</v>
          </cell>
          <cell r="G671">
            <v>0</v>
          </cell>
          <cell r="H671">
            <v>26.15</v>
          </cell>
          <cell r="I671">
            <v>26.15</v>
          </cell>
          <cell r="J671" t="str">
            <v>TRACKER FWD 1.8L TM</v>
          </cell>
        </row>
        <row r="672">
          <cell r="D672" t="str">
            <v>02e01200</v>
          </cell>
          <cell r="E672" t="str">
            <v>DOT 3 200ML</v>
          </cell>
          <cell r="F672">
            <v>2.4</v>
          </cell>
          <cell r="G672">
            <v>0</v>
          </cell>
          <cell r="H672">
            <v>2.4</v>
          </cell>
          <cell r="I672">
            <v>2.4</v>
          </cell>
          <cell r="J672" t="str">
            <v>TRACKER FWD 1.8L TM</v>
          </cell>
        </row>
        <row r="673">
          <cell r="D673">
            <v>94760356</v>
          </cell>
          <cell r="E673" t="str">
            <v>ACEITE TRANSM MOBIL DEXRON VI ATF 55 GAL</v>
          </cell>
          <cell r="F673">
            <v>1228.1400000000001</v>
          </cell>
          <cell r="G673">
            <v>0</v>
          </cell>
          <cell r="H673">
            <v>1812.94</v>
          </cell>
          <cell r="I673">
            <v>8.7160576923076931</v>
          </cell>
          <cell r="J673" t="str">
            <v>TRACKER FWD 1.8L TM</v>
          </cell>
        </row>
        <row r="674">
          <cell r="D674">
            <v>93185674</v>
          </cell>
          <cell r="E674" t="str">
            <v>ELEMENTO FILTRO ACEITE Y ORING</v>
          </cell>
          <cell r="F674">
            <v>9.2100000000000009</v>
          </cell>
          <cell r="G674">
            <v>0</v>
          </cell>
          <cell r="H674">
            <v>13.27</v>
          </cell>
          <cell r="I674">
            <v>13.27</v>
          </cell>
          <cell r="J674" t="str">
            <v>TRACKER FWD 1.8L TA</v>
          </cell>
        </row>
        <row r="675">
          <cell r="D675">
            <v>1126241</v>
          </cell>
          <cell r="E675" t="str">
            <v>ACEITE MOTOR MOBIL 5W30 1 LITRO</v>
          </cell>
          <cell r="F675">
            <v>164.83</v>
          </cell>
          <cell r="G675">
            <v>0</v>
          </cell>
          <cell r="H675">
            <v>250.6</v>
          </cell>
          <cell r="I675">
            <v>20.883333333333333</v>
          </cell>
          <cell r="J675" t="str">
            <v>TRACKER FWD 1.8L TA</v>
          </cell>
        </row>
        <row r="676">
          <cell r="D676">
            <v>55578115</v>
          </cell>
          <cell r="E676" t="e">
            <v>#N/A</v>
          </cell>
          <cell r="F676" t="e">
            <v>#N/A</v>
          </cell>
          <cell r="G676" t="e">
            <v>#N/A</v>
          </cell>
          <cell r="H676" t="e">
            <v>#N/A</v>
          </cell>
          <cell r="I676" t="e">
            <v>#N/A</v>
          </cell>
          <cell r="J676" t="str">
            <v>TRACKER FWD 1.8L TA</v>
          </cell>
        </row>
        <row r="677">
          <cell r="D677">
            <v>55565219</v>
          </cell>
          <cell r="E677" t="str">
            <v>BUJIA DE ENCENDIDO</v>
          </cell>
          <cell r="F677">
            <v>6.83</v>
          </cell>
          <cell r="G677">
            <v>0</v>
          </cell>
          <cell r="H677">
            <v>10.38</v>
          </cell>
          <cell r="I677">
            <v>10.38</v>
          </cell>
          <cell r="J677" t="str">
            <v>TRACKER FWD 1.8L TA</v>
          </cell>
        </row>
        <row r="678">
          <cell r="D678">
            <v>95021102</v>
          </cell>
          <cell r="E678" t="str">
            <v>ELEMENTO PURIFICADOR AIRE</v>
          </cell>
          <cell r="F678">
            <v>24.8</v>
          </cell>
          <cell r="G678">
            <v>0</v>
          </cell>
          <cell r="H678">
            <v>37.700000000000003</v>
          </cell>
          <cell r="I678">
            <v>37.700000000000003</v>
          </cell>
          <cell r="J678" t="str">
            <v>TRACKER FWD 1.8L TA</v>
          </cell>
        </row>
        <row r="679">
          <cell r="D679">
            <v>55578419</v>
          </cell>
          <cell r="E679" t="str">
            <v>TERMOSTATO</v>
          </cell>
          <cell r="F679">
            <v>120.82</v>
          </cell>
          <cell r="G679">
            <v>0</v>
          </cell>
          <cell r="H679">
            <v>180.34</v>
          </cell>
          <cell r="I679">
            <v>180.34</v>
          </cell>
          <cell r="J679" t="str">
            <v>TRACKER FWD 1.8L TA</v>
          </cell>
        </row>
        <row r="680">
          <cell r="D680">
            <v>24422964</v>
          </cell>
          <cell r="E680" t="str">
            <v>CORREA DE REPARTICION</v>
          </cell>
          <cell r="F680">
            <v>98.05</v>
          </cell>
          <cell r="G680">
            <v>0</v>
          </cell>
          <cell r="H680">
            <v>146.31</v>
          </cell>
          <cell r="I680">
            <v>146.31</v>
          </cell>
          <cell r="J680" t="str">
            <v>TRACKER FWD 1.8L TA</v>
          </cell>
        </row>
        <row r="681">
          <cell r="D681">
            <v>55574864</v>
          </cell>
          <cell r="E681" t="str">
            <v>TEMPLADOR DE LA BANDA DE DISTRI</v>
          </cell>
          <cell r="F681">
            <v>104.51</v>
          </cell>
          <cell r="G681">
            <v>0</v>
          </cell>
          <cell r="H681">
            <v>156</v>
          </cell>
          <cell r="I681">
            <v>156</v>
          </cell>
          <cell r="J681" t="str">
            <v>TRACKER FWD 1.8L TA</v>
          </cell>
        </row>
        <row r="682">
          <cell r="D682">
            <v>24436052</v>
          </cell>
          <cell r="E682" t="str">
            <v>RODILLO RETORNO CORREA DISTRIBU</v>
          </cell>
          <cell r="F682">
            <v>35.29</v>
          </cell>
          <cell r="G682">
            <v>0</v>
          </cell>
          <cell r="H682">
            <v>53.65</v>
          </cell>
          <cell r="I682">
            <v>53.65</v>
          </cell>
          <cell r="J682" t="str">
            <v>TRACKER FWD 1.8L TA</v>
          </cell>
        </row>
        <row r="683">
          <cell r="D683">
            <v>13271190</v>
          </cell>
          <cell r="E683" t="str">
            <v>FILTRO AIRE COMPT PAS</v>
          </cell>
          <cell r="F683">
            <v>17.2</v>
          </cell>
          <cell r="G683">
            <v>0</v>
          </cell>
          <cell r="H683">
            <v>26.15</v>
          </cell>
          <cell r="I683">
            <v>26.15</v>
          </cell>
          <cell r="J683" t="str">
            <v>TRACKER FWD 1.8L TA</v>
          </cell>
        </row>
        <row r="684">
          <cell r="D684">
            <v>94760356</v>
          </cell>
          <cell r="E684" t="str">
            <v>ACEITE TRANSM MOBIL DEXRON VI ATF 55 GAL</v>
          </cell>
          <cell r="F684">
            <v>1228.1400000000001</v>
          </cell>
          <cell r="G684">
            <v>0</v>
          </cell>
          <cell r="H684">
            <v>1812.94</v>
          </cell>
          <cell r="I684">
            <v>8.7160576923076931</v>
          </cell>
          <cell r="J684" t="str">
            <v>TRACKER FWD 1.8L TA</v>
          </cell>
        </row>
        <row r="685">
          <cell r="D685" t="str">
            <v>02e01200</v>
          </cell>
          <cell r="E685" t="str">
            <v>DOT 3 200ML</v>
          </cell>
          <cell r="F685">
            <v>2.4</v>
          </cell>
          <cell r="G685">
            <v>0</v>
          </cell>
          <cell r="H685">
            <v>2.4</v>
          </cell>
          <cell r="I685">
            <v>2.4</v>
          </cell>
          <cell r="J685" t="str">
            <v>TRACKER FWD 1.8L TA</v>
          </cell>
        </row>
        <row r="686">
          <cell r="D686">
            <v>94760356</v>
          </cell>
          <cell r="E686" t="str">
            <v>ACEITE TRANSM MOBIL DEXRON VI ATF 55 GAL</v>
          </cell>
          <cell r="F686">
            <v>1228.1400000000001</v>
          </cell>
          <cell r="G686">
            <v>0</v>
          </cell>
          <cell r="H686">
            <v>1812.94</v>
          </cell>
          <cell r="I686">
            <v>8.7160576923076931</v>
          </cell>
          <cell r="J686" t="str">
            <v>TRACKER FWD 1.8L TA</v>
          </cell>
        </row>
        <row r="687">
          <cell r="D687">
            <v>8981650710</v>
          </cell>
          <cell r="E687" t="str">
            <v>FILTRO DE ACEITE</v>
          </cell>
          <cell r="F687">
            <v>18.36</v>
          </cell>
          <cell r="G687">
            <v>8.02</v>
          </cell>
          <cell r="H687">
            <v>27.91</v>
          </cell>
          <cell r="I687">
            <v>27.91</v>
          </cell>
          <cell r="J687" t="str">
            <v>D-MAX 3.0 (4X2)</v>
          </cell>
        </row>
        <row r="688">
          <cell r="D688">
            <v>2601225</v>
          </cell>
          <cell r="E688" t="str">
            <v>ACEITE DE MOTOR M-DELVAC MX 15W</v>
          </cell>
          <cell r="F688">
            <v>862.26</v>
          </cell>
          <cell r="G688">
            <v>0</v>
          </cell>
          <cell r="H688">
            <v>1368.73</v>
          </cell>
          <cell r="I688">
            <v>6.5804326923076921</v>
          </cell>
          <cell r="J688" t="str">
            <v>D-MAX 3.0 (4X2)</v>
          </cell>
        </row>
        <row r="689">
          <cell r="D689">
            <v>8980677613</v>
          </cell>
          <cell r="E689" t="str">
            <v>FILTRO DE COMBUSTIBLE</v>
          </cell>
          <cell r="F689">
            <v>69.8</v>
          </cell>
          <cell r="G689">
            <v>0</v>
          </cell>
          <cell r="H689">
            <v>82.117647058823522</v>
          </cell>
          <cell r="I689">
            <v>144.43</v>
          </cell>
          <cell r="J689" t="str">
            <v>D-MAX 3.0 (4X2)</v>
          </cell>
        </row>
        <row r="690">
          <cell r="D690">
            <v>8981402660</v>
          </cell>
          <cell r="E690" t="str">
            <v>FILTO DE AIRE</v>
          </cell>
          <cell r="F690">
            <v>16.71</v>
          </cell>
          <cell r="G690">
            <v>0</v>
          </cell>
          <cell r="H690">
            <v>19.658823529411766</v>
          </cell>
          <cell r="I690">
            <v>19.66</v>
          </cell>
          <cell r="J690" t="str">
            <v>D-MAX 3.0 (4X2)</v>
          </cell>
        </row>
        <row r="691">
          <cell r="D691">
            <v>8980170271</v>
          </cell>
          <cell r="E691" t="str">
            <v>TERMOSTATO</v>
          </cell>
          <cell r="F691">
            <v>14.94</v>
          </cell>
          <cell r="G691">
            <v>0</v>
          </cell>
          <cell r="H691">
            <v>22.71</v>
          </cell>
          <cell r="I691">
            <v>22.71</v>
          </cell>
          <cell r="J691" t="str">
            <v>D-MAX 3.0 (4X2)</v>
          </cell>
        </row>
        <row r="692">
          <cell r="D692">
            <v>8981323670</v>
          </cell>
          <cell r="E692" t="str">
            <v>CORREA VENTILADOR REFRIGERACION</v>
          </cell>
          <cell r="F692">
            <v>15.48</v>
          </cell>
          <cell r="G692">
            <v>0</v>
          </cell>
          <cell r="H692">
            <v>23.54</v>
          </cell>
          <cell r="I692">
            <v>23.54</v>
          </cell>
          <cell r="J692" t="str">
            <v>D-MAX 3.0 (4X2)</v>
          </cell>
        </row>
        <row r="693">
          <cell r="D693">
            <v>8979851210</v>
          </cell>
          <cell r="E693" t="str">
            <v>CORREA COMPRESOR AC</v>
          </cell>
          <cell r="F693">
            <v>14.16</v>
          </cell>
          <cell r="G693">
            <v>7.87</v>
          </cell>
          <cell r="H693">
            <v>21.53</v>
          </cell>
          <cell r="I693">
            <v>21.53</v>
          </cell>
          <cell r="J693" t="str">
            <v>D-MAX 3.0 (4X2)</v>
          </cell>
        </row>
        <row r="694">
          <cell r="D694">
            <v>2601225</v>
          </cell>
          <cell r="E694" t="str">
            <v>ACEITE DE MOTOR M-DELVAC MX 15W</v>
          </cell>
          <cell r="F694">
            <v>862.26</v>
          </cell>
          <cell r="G694">
            <v>0</v>
          </cell>
          <cell r="H694">
            <v>1368.73</v>
          </cell>
          <cell r="I694">
            <v>6.5804326923076921</v>
          </cell>
          <cell r="J694" t="str">
            <v>D-MAX 3.0 (4X2)</v>
          </cell>
        </row>
        <row r="695">
          <cell r="D695">
            <v>2601230</v>
          </cell>
          <cell r="E695" t="str">
            <v>ACEITE TRANSMISION M-LUBE HD 80</v>
          </cell>
          <cell r="F695">
            <v>883.03</v>
          </cell>
          <cell r="G695">
            <v>0</v>
          </cell>
          <cell r="H695">
            <v>1401.7</v>
          </cell>
          <cell r="I695">
            <v>6.7389423076923078</v>
          </cell>
          <cell r="J695" t="str">
            <v>D-MAX 3.0 (4X2)</v>
          </cell>
        </row>
        <row r="696">
          <cell r="D696" t="str">
            <v>02e01200</v>
          </cell>
          <cell r="E696" t="str">
            <v>DOT 3 200ML</v>
          </cell>
          <cell r="F696">
            <v>2.4</v>
          </cell>
          <cell r="G696">
            <v>0</v>
          </cell>
          <cell r="H696">
            <v>2.4</v>
          </cell>
          <cell r="I696">
            <v>2.4</v>
          </cell>
          <cell r="J696" t="str">
            <v>D-MAX 3.0 (4X2)</v>
          </cell>
        </row>
        <row r="697">
          <cell r="D697">
            <v>2601234</v>
          </cell>
          <cell r="E697" t="str">
            <v>ACEITE CAJA AUTOMATICA M-MUL PU</v>
          </cell>
          <cell r="F697">
            <v>1219.8</v>
          </cell>
          <cell r="G697">
            <v>0</v>
          </cell>
          <cell r="H697">
            <v>1936.28</v>
          </cell>
          <cell r="I697">
            <v>9.3090384615384618</v>
          </cell>
          <cell r="J697" t="str">
            <v>D-MAX 3.0 (4X2)</v>
          </cell>
        </row>
        <row r="698">
          <cell r="D698">
            <v>88900181</v>
          </cell>
          <cell r="E698" t="str">
            <v>LIMPIADOR PARTES DE FRENOROJO</v>
          </cell>
          <cell r="F698">
            <v>6.18</v>
          </cell>
          <cell r="G698">
            <v>0</v>
          </cell>
          <cell r="H698">
            <v>6.18</v>
          </cell>
          <cell r="I698">
            <v>6.18</v>
          </cell>
          <cell r="J698" t="str">
            <v>D-MAX 3.0 (4X2)</v>
          </cell>
        </row>
        <row r="699">
          <cell r="D699">
            <v>8981650710</v>
          </cell>
          <cell r="E699" t="str">
            <v>FILTRO DE ACEITE</v>
          </cell>
          <cell r="F699">
            <v>18.36</v>
          </cell>
          <cell r="G699">
            <v>8.02</v>
          </cell>
          <cell r="H699">
            <v>27.91</v>
          </cell>
          <cell r="I699">
            <v>27.91</v>
          </cell>
          <cell r="J699" t="str">
            <v>D-MAX 3.0 4X4</v>
          </cell>
        </row>
        <row r="700">
          <cell r="D700">
            <v>2601225</v>
          </cell>
          <cell r="E700" t="str">
            <v>ACEITE DE MOTOR M-DELVAC MX 15W</v>
          </cell>
          <cell r="F700">
            <v>862.26</v>
          </cell>
          <cell r="G700">
            <v>0</v>
          </cell>
          <cell r="H700">
            <v>1368.73</v>
          </cell>
          <cell r="I700">
            <v>6.5804326923076921</v>
          </cell>
          <cell r="J700" t="str">
            <v>D-MAX 3.0 4X4</v>
          </cell>
        </row>
        <row r="701">
          <cell r="D701">
            <v>8980677613</v>
          </cell>
          <cell r="E701" t="str">
            <v>FILTRO DE COMBUSTIBLE</v>
          </cell>
          <cell r="F701">
            <v>69.8</v>
          </cell>
          <cell r="G701">
            <v>0</v>
          </cell>
          <cell r="H701">
            <v>82.117647058823522</v>
          </cell>
          <cell r="I701">
            <v>82.12</v>
          </cell>
          <cell r="J701" t="str">
            <v>D-MAX 3.0 4X4</v>
          </cell>
        </row>
        <row r="702">
          <cell r="D702">
            <v>8981402660</v>
          </cell>
          <cell r="E702" t="str">
            <v>FILTO DE AIRE</v>
          </cell>
          <cell r="F702">
            <v>16.71</v>
          </cell>
          <cell r="G702">
            <v>0</v>
          </cell>
          <cell r="H702">
            <v>19.658823529411766</v>
          </cell>
          <cell r="I702">
            <v>19.66</v>
          </cell>
          <cell r="J702" t="str">
            <v>D-MAX 3.0 4X4</v>
          </cell>
        </row>
        <row r="703">
          <cell r="D703">
            <v>8980170271</v>
          </cell>
          <cell r="E703" t="str">
            <v>TERMOSTATO</v>
          </cell>
          <cell r="F703">
            <v>14.94</v>
          </cell>
          <cell r="G703">
            <v>0</v>
          </cell>
          <cell r="H703">
            <v>22.71</v>
          </cell>
          <cell r="I703">
            <v>22.71</v>
          </cell>
          <cell r="J703" t="str">
            <v>D-MAX 3.0 4X4</v>
          </cell>
        </row>
        <row r="704">
          <cell r="D704">
            <v>8981323670</v>
          </cell>
          <cell r="E704" t="str">
            <v>CORREA VENTILADOR REFRIGERACION</v>
          </cell>
          <cell r="F704">
            <v>15.48</v>
          </cell>
          <cell r="G704">
            <v>0</v>
          </cell>
          <cell r="H704">
            <v>23.54</v>
          </cell>
          <cell r="I704">
            <v>23.54</v>
          </cell>
          <cell r="J704" t="str">
            <v>D-MAX 3.0 4X4</v>
          </cell>
        </row>
        <row r="705">
          <cell r="D705">
            <v>8979851210</v>
          </cell>
          <cell r="E705" t="str">
            <v>CORREA COMPRESOR AC</v>
          </cell>
          <cell r="F705">
            <v>14.16</v>
          </cell>
          <cell r="G705">
            <v>7.87</v>
          </cell>
          <cell r="H705">
            <v>21.53</v>
          </cell>
          <cell r="I705">
            <v>21.53</v>
          </cell>
          <cell r="J705" t="str">
            <v>D-MAX 3.0 4X4</v>
          </cell>
        </row>
        <row r="706">
          <cell r="D706">
            <v>2601225</v>
          </cell>
          <cell r="E706" t="str">
            <v>ACEITE DE MOTOR M-DELVAC MX 15W</v>
          </cell>
          <cell r="F706">
            <v>862.26</v>
          </cell>
          <cell r="G706">
            <v>0</v>
          </cell>
          <cell r="H706">
            <v>1368.73</v>
          </cell>
          <cell r="I706">
            <v>6.5804326923076921</v>
          </cell>
          <cell r="J706" t="str">
            <v>D-MAX 3.0 4X4</v>
          </cell>
        </row>
        <row r="707">
          <cell r="D707">
            <v>2601787</v>
          </cell>
          <cell r="E707" t="str">
            <v>ACEITE MOBIL-LUB 80W90 LS ANTISLIP</v>
          </cell>
          <cell r="F707">
            <v>728.68</v>
          </cell>
          <cell r="G707">
            <v>0</v>
          </cell>
          <cell r="H707">
            <v>1457.36</v>
          </cell>
          <cell r="I707">
            <v>7.0065384615384607</v>
          </cell>
          <cell r="J707" t="str">
            <v>D-MAX 3.0 4X4</v>
          </cell>
        </row>
        <row r="708">
          <cell r="D708">
            <v>2601230</v>
          </cell>
          <cell r="E708" t="str">
            <v>ACEITE TRANSMISION M-LUBE HD 80</v>
          </cell>
          <cell r="F708">
            <v>883.03</v>
          </cell>
          <cell r="G708">
            <v>0</v>
          </cell>
          <cell r="H708">
            <v>1401.7</v>
          </cell>
          <cell r="I708">
            <v>6.7389423076923078</v>
          </cell>
          <cell r="J708" t="str">
            <v>D-MAX 3.0 4X4</v>
          </cell>
        </row>
        <row r="709">
          <cell r="D709">
            <v>2601230</v>
          </cell>
          <cell r="E709" t="str">
            <v>ACEITE TRANSMISION M-LUBE HD 80</v>
          </cell>
          <cell r="F709">
            <v>883.03</v>
          </cell>
          <cell r="G709">
            <v>0</v>
          </cell>
          <cell r="H709">
            <v>1401.7</v>
          </cell>
          <cell r="I709">
            <v>6.7389423076923078</v>
          </cell>
          <cell r="J709" t="str">
            <v>D-MAX 3.0 4X4</v>
          </cell>
        </row>
        <row r="710">
          <cell r="D710" t="str">
            <v>02e01200</v>
          </cell>
          <cell r="E710" t="str">
            <v>DOT 3 200ML</v>
          </cell>
          <cell r="F710">
            <v>2.4</v>
          </cell>
          <cell r="G710">
            <v>0</v>
          </cell>
          <cell r="H710">
            <v>2.4</v>
          </cell>
          <cell r="I710">
            <v>2.4</v>
          </cell>
          <cell r="J710" t="str">
            <v>D-MAX 3.0 4X4</v>
          </cell>
        </row>
        <row r="711">
          <cell r="D711">
            <v>2601234</v>
          </cell>
          <cell r="E711" t="str">
            <v>ACEITE CAJA AUTOMATICA M-MUL PU</v>
          </cell>
          <cell r="F711">
            <v>1219.8</v>
          </cell>
          <cell r="G711">
            <v>0</v>
          </cell>
          <cell r="H711">
            <v>1936.28</v>
          </cell>
          <cell r="I711">
            <v>9.3090384615384618</v>
          </cell>
          <cell r="J711" t="str">
            <v>D-MAX 3.0 4X4</v>
          </cell>
        </row>
        <row r="712">
          <cell r="D712">
            <v>88900181</v>
          </cell>
          <cell r="E712" t="str">
            <v>LIMPIADOR PARTES DE FRENOROJO</v>
          </cell>
          <cell r="F712">
            <v>6.18</v>
          </cell>
          <cell r="G712">
            <v>0</v>
          </cell>
          <cell r="H712">
            <v>6.18</v>
          </cell>
          <cell r="I712">
            <v>6.18</v>
          </cell>
          <cell r="J712" t="str">
            <v>D-MAX 3.0 4X4</v>
          </cell>
        </row>
        <row r="713">
          <cell r="D713">
            <v>97309927</v>
          </cell>
          <cell r="E713" t="str">
            <v>ELEMENTO FILTRO ACEITE</v>
          </cell>
          <cell r="F713">
            <v>3.62</v>
          </cell>
          <cell r="G713">
            <v>0</v>
          </cell>
          <cell r="H713">
            <v>5.22</v>
          </cell>
          <cell r="I713">
            <v>5.22</v>
          </cell>
          <cell r="J713" t="str">
            <v xml:space="preserve"> D-MAX 2.5</v>
          </cell>
        </row>
        <row r="714">
          <cell r="D714">
            <v>2601225</v>
          </cell>
          <cell r="E714" t="str">
            <v>ACEITE DE MOTOR M-DELVAC MX 15W</v>
          </cell>
          <cell r="F714">
            <v>862.26</v>
          </cell>
          <cell r="G714">
            <v>0</v>
          </cell>
          <cell r="H714">
            <v>1368.73</v>
          </cell>
          <cell r="I714">
            <v>6.5804326923076921</v>
          </cell>
          <cell r="J714" t="str">
            <v xml:space="preserve"> D-MAX 2.5</v>
          </cell>
        </row>
        <row r="715">
          <cell r="D715">
            <v>8980677613</v>
          </cell>
          <cell r="E715" t="str">
            <v>FILTRO DE COMBUSTIBLE</v>
          </cell>
          <cell r="F715">
            <v>69.8</v>
          </cell>
          <cell r="G715">
            <v>0</v>
          </cell>
          <cell r="H715">
            <v>82.117647058823522</v>
          </cell>
          <cell r="I715">
            <v>82.12</v>
          </cell>
          <cell r="J715" t="str">
            <v xml:space="preserve"> D-MAX 2.5</v>
          </cell>
        </row>
        <row r="716">
          <cell r="D716">
            <v>8981402660</v>
          </cell>
          <cell r="E716" t="str">
            <v>FILTO DE AIRE</v>
          </cell>
          <cell r="F716">
            <v>16.71</v>
          </cell>
          <cell r="G716">
            <v>0</v>
          </cell>
          <cell r="H716">
            <v>19.658823529411766</v>
          </cell>
          <cell r="I716">
            <v>19.66</v>
          </cell>
          <cell r="J716" t="str">
            <v xml:space="preserve"> D-MAX 2.5</v>
          </cell>
        </row>
        <row r="717">
          <cell r="D717">
            <v>8973617700</v>
          </cell>
          <cell r="E717" t="str">
            <v>TERMOSTATO</v>
          </cell>
          <cell r="F717">
            <v>14.94</v>
          </cell>
          <cell r="G717">
            <v>0</v>
          </cell>
          <cell r="H717">
            <v>22.71</v>
          </cell>
          <cell r="I717">
            <v>20.55</v>
          </cell>
          <cell r="J717" t="str">
            <v xml:space="preserve"> D-MAX 2.5</v>
          </cell>
        </row>
        <row r="718">
          <cell r="D718">
            <v>8979125940</v>
          </cell>
          <cell r="E718" t="str">
            <v>BANDA VENTILADOR</v>
          </cell>
          <cell r="F718">
            <v>15.14</v>
          </cell>
          <cell r="G718">
            <v>0</v>
          </cell>
          <cell r="H718">
            <v>21.82</v>
          </cell>
          <cell r="I718">
            <v>21.82</v>
          </cell>
          <cell r="J718" t="str">
            <v xml:space="preserve"> D-MAX 2.5</v>
          </cell>
        </row>
        <row r="719">
          <cell r="D719">
            <v>8942185750</v>
          </cell>
          <cell r="E719" t="str">
            <v>CORREA BOMBA DEDIRECCION</v>
          </cell>
          <cell r="F719">
            <v>13.13</v>
          </cell>
          <cell r="G719">
            <v>0</v>
          </cell>
          <cell r="H719">
            <v>19.96</v>
          </cell>
          <cell r="I719">
            <v>19.96</v>
          </cell>
          <cell r="J719" t="str">
            <v xml:space="preserve"> D-MAX 2.5</v>
          </cell>
        </row>
        <row r="720">
          <cell r="D720">
            <v>2601225</v>
          </cell>
          <cell r="E720" t="str">
            <v>ACEITE DE MOTOR M-DELVAC MX 15W</v>
          </cell>
          <cell r="F720">
            <v>862.26</v>
          </cell>
          <cell r="G720">
            <v>0</v>
          </cell>
          <cell r="H720">
            <v>1368.73</v>
          </cell>
          <cell r="I720">
            <v>6.5804326923076921</v>
          </cell>
          <cell r="J720" t="str">
            <v xml:space="preserve"> D-MAX 2.5</v>
          </cell>
        </row>
        <row r="721">
          <cell r="D721">
            <v>2601230</v>
          </cell>
          <cell r="E721" t="str">
            <v>ACEITE TRANSMISION M-LUBE HD 80</v>
          </cell>
          <cell r="F721">
            <v>883.03</v>
          </cell>
          <cell r="G721">
            <v>0</v>
          </cell>
          <cell r="H721">
            <v>1401.7</v>
          </cell>
          <cell r="I721">
            <v>6.7389423076923078</v>
          </cell>
          <cell r="J721" t="str">
            <v xml:space="preserve"> D-MAX 2.5</v>
          </cell>
        </row>
        <row r="722">
          <cell r="D722" t="str">
            <v>02e01200</v>
          </cell>
          <cell r="E722" t="str">
            <v>DOT 3 200ML</v>
          </cell>
          <cell r="F722">
            <v>2.4</v>
          </cell>
          <cell r="G722">
            <v>0</v>
          </cell>
          <cell r="H722">
            <v>2.4</v>
          </cell>
          <cell r="I722">
            <v>2.4</v>
          </cell>
          <cell r="J722" t="str">
            <v xml:space="preserve"> D-MAX 2.5</v>
          </cell>
        </row>
        <row r="723">
          <cell r="D723">
            <v>2601234</v>
          </cell>
          <cell r="E723" t="str">
            <v>ACEITE CAJA AUTOMATICA M-MUL PU</v>
          </cell>
          <cell r="F723">
            <v>1219.8</v>
          </cell>
          <cell r="G723">
            <v>0</v>
          </cell>
          <cell r="H723">
            <v>1936.28</v>
          </cell>
          <cell r="I723">
            <v>9.3090384615384618</v>
          </cell>
          <cell r="J723" t="str">
            <v xml:space="preserve"> D-MAX 2.5</v>
          </cell>
        </row>
        <row r="724">
          <cell r="D724">
            <v>88900181</v>
          </cell>
          <cell r="E724" t="str">
            <v>LIMPIADOR PARTES DE FRENOROJO</v>
          </cell>
          <cell r="F724">
            <v>6.18</v>
          </cell>
          <cell r="G724">
            <v>0</v>
          </cell>
          <cell r="H724">
            <v>6.18</v>
          </cell>
          <cell r="I724">
            <v>6.18</v>
          </cell>
          <cell r="J724" t="str">
            <v xml:space="preserve"> D-MAX 2.5</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javascript:partToIllxSearch('2458117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F2731"/>
  <sheetViews>
    <sheetView showGridLines="0" topLeftCell="B1" zoomScale="80" zoomScaleNormal="80" workbookViewId="0">
      <selection activeCell="O87" sqref="O87"/>
    </sheetView>
  </sheetViews>
  <sheetFormatPr baseColWidth="10" defaultColWidth="9.140625" defaultRowHeight="12" outlineLevelCol="1" x14ac:dyDescent="0.2"/>
  <cols>
    <col min="1" max="1" width="34.42578125" style="9" bestFit="1" customWidth="1"/>
    <col min="2" max="2" width="9.85546875" style="15" customWidth="1"/>
    <col min="3" max="3" width="13.140625" style="15" customWidth="1"/>
    <col min="4" max="4" width="22.7109375" style="137" bestFit="1" customWidth="1"/>
    <col min="5" max="5" width="53" style="35" bestFit="1" customWidth="1"/>
    <col min="6" max="6" width="14" style="138" customWidth="1" outlineLevel="1"/>
    <col min="7" max="7" width="11.42578125" style="139" customWidth="1" outlineLevel="1"/>
    <col min="8" max="8" width="11.42578125" style="141" customWidth="1" outlineLevel="1"/>
    <col min="9" max="9" width="8.7109375" style="142" customWidth="1"/>
    <col min="10" max="10" width="12.28515625" style="10" bestFit="1" customWidth="1"/>
    <col min="11" max="12" width="10" style="10" bestFit="1" customWidth="1"/>
    <col min="13" max="28" width="10.28515625" style="10" bestFit="1" customWidth="1"/>
    <col min="29" max="29" width="11.140625" style="10" bestFit="1" customWidth="1"/>
    <col min="30" max="30" width="43.42578125" style="9" customWidth="1"/>
    <col min="31" max="16384" width="9.140625" style="15"/>
  </cols>
  <sheetData>
    <row r="1" spans="1:30" s="3" customFormat="1" ht="12.75" thickBot="1" x14ac:dyDescent="0.25">
      <c r="A1" s="1"/>
      <c r="D1" s="4"/>
      <c r="E1" s="5"/>
      <c r="F1" s="6"/>
      <c r="G1" s="7"/>
      <c r="H1" s="4"/>
      <c r="I1" s="8"/>
      <c r="J1" s="2"/>
      <c r="K1" s="2"/>
      <c r="L1" s="2"/>
      <c r="M1" s="2"/>
      <c r="N1" s="2"/>
      <c r="O1" s="2"/>
      <c r="P1" s="2"/>
      <c r="Q1" s="2"/>
      <c r="R1" s="2"/>
      <c r="S1" s="2"/>
      <c r="T1" s="2"/>
      <c r="U1" s="2"/>
      <c r="V1" s="2"/>
      <c r="W1" s="2"/>
      <c r="X1" s="2"/>
      <c r="Y1" s="2"/>
      <c r="Z1" s="2"/>
      <c r="AA1" s="2"/>
      <c r="AB1" s="2"/>
      <c r="AC1" s="2"/>
      <c r="AD1" s="1"/>
    </row>
    <row r="2" spans="1:30" ht="21" customHeight="1" thickBot="1" x14ac:dyDescent="0.25">
      <c r="B2" s="3"/>
      <c r="C2" s="3"/>
      <c r="D2" s="4"/>
      <c r="E2" s="11" t="s">
        <v>0</v>
      </c>
      <c r="F2" s="12">
        <v>30</v>
      </c>
      <c r="G2" s="13"/>
      <c r="H2" s="13"/>
      <c r="I2" s="14"/>
      <c r="J2" s="10" t="s">
        <v>1</v>
      </c>
      <c r="K2" s="10">
        <v>1.1200000000000001</v>
      </c>
    </row>
    <row r="3" spans="1:30" s="23" customFormat="1" x14ac:dyDescent="0.2">
      <c r="A3" s="16" t="s">
        <v>2</v>
      </c>
      <c r="B3" s="17" t="s">
        <v>3</v>
      </c>
      <c r="C3" s="17" t="s">
        <v>255</v>
      </c>
      <c r="D3" s="13" t="s">
        <v>4</v>
      </c>
      <c r="E3" s="18" t="s">
        <v>5</v>
      </c>
      <c r="F3" s="19" t="s">
        <v>6</v>
      </c>
      <c r="G3" s="20" t="s">
        <v>7</v>
      </c>
      <c r="H3" s="21" t="s">
        <v>8</v>
      </c>
      <c r="I3" s="22">
        <v>1</v>
      </c>
      <c r="J3" s="22">
        <v>5</v>
      </c>
      <c r="K3" s="22">
        <v>10</v>
      </c>
      <c r="L3" s="22">
        <v>15</v>
      </c>
      <c r="M3" s="22">
        <v>20</v>
      </c>
      <c r="N3" s="22">
        <v>25</v>
      </c>
      <c r="O3" s="22">
        <v>30</v>
      </c>
      <c r="P3" s="22">
        <v>35</v>
      </c>
      <c r="Q3" s="22">
        <v>40</v>
      </c>
      <c r="R3" s="22">
        <v>45</v>
      </c>
      <c r="S3" s="22">
        <v>50</v>
      </c>
      <c r="T3" s="22">
        <v>55</v>
      </c>
      <c r="U3" s="22">
        <v>60</v>
      </c>
      <c r="V3" s="22">
        <v>65</v>
      </c>
      <c r="W3" s="22">
        <v>70</v>
      </c>
      <c r="X3" s="22">
        <v>75</v>
      </c>
      <c r="Y3" s="22">
        <v>80</v>
      </c>
      <c r="Z3" s="22">
        <v>85</v>
      </c>
      <c r="AA3" s="22">
        <v>90</v>
      </c>
      <c r="AB3" s="22">
        <v>95</v>
      </c>
      <c r="AC3" s="22">
        <v>100</v>
      </c>
      <c r="AD3" s="24" t="s">
        <v>9</v>
      </c>
    </row>
    <row r="4" spans="1:30" s="35" customFormat="1" ht="12.75" x14ac:dyDescent="0.2">
      <c r="A4" s="25" t="s">
        <v>10</v>
      </c>
      <c r="B4" s="27" t="s">
        <v>11</v>
      </c>
      <c r="C4" s="27"/>
      <c r="D4" s="28"/>
      <c r="E4" s="29" t="s">
        <v>12</v>
      </c>
      <c r="F4" s="30">
        <v>0.7</v>
      </c>
      <c r="G4" s="31">
        <f>+F4*$F$2</f>
        <v>21</v>
      </c>
      <c r="H4" s="32">
        <v>1</v>
      </c>
      <c r="I4" s="33"/>
      <c r="J4" s="26"/>
      <c r="K4" s="26"/>
      <c r="L4" s="26"/>
      <c r="M4" s="26"/>
      <c r="N4" s="26"/>
      <c r="O4" s="26"/>
      <c r="P4" s="26"/>
      <c r="Q4" s="26"/>
      <c r="R4" s="26"/>
      <c r="S4" s="26"/>
      <c r="T4" s="26"/>
      <c r="U4" s="26"/>
      <c r="V4" s="26"/>
      <c r="W4" s="26"/>
      <c r="X4" s="26"/>
      <c r="Y4" s="26"/>
      <c r="Z4" s="26"/>
      <c r="AA4" s="26"/>
      <c r="AB4" s="26"/>
      <c r="AC4" s="26"/>
      <c r="AD4" s="34" t="s">
        <v>14</v>
      </c>
    </row>
    <row r="5" spans="1:30" s="35" customFormat="1" ht="12.75" x14ac:dyDescent="0.2">
      <c r="A5" s="25" t="s">
        <v>10</v>
      </c>
      <c r="B5" s="27" t="s">
        <v>11</v>
      </c>
      <c r="C5" s="27"/>
      <c r="D5" s="28"/>
      <c r="E5" s="29" t="s">
        <v>15</v>
      </c>
      <c r="F5" s="30">
        <v>0.3</v>
      </c>
      <c r="G5" s="31">
        <f t="shared" ref="G5:G24" si="0">+F5*$F$2</f>
        <v>9</v>
      </c>
      <c r="H5" s="32">
        <v>1</v>
      </c>
      <c r="I5" s="33"/>
      <c r="J5" s="26"/>
      <c r="K5" s="26"/>
      <c r="L5" s="26"/>
      <c r="M5" s="26"/>
      <c r="N5" s="26"/>
      <c r="O5" s="26"/>
      <c r="P5" s="26"/>
      <c r="Q5" s="26"/>
      <c r="R5" s="26"/>
      <c r="S5" s="26"/>
      <c r="T5" s="26"/>
      <c r="U5" s="26"/>
      <c r="V5" s="26"/>
      <c r="W5" s="26"/>
      <c r="X5" s="26"/>
      <c r="Y5" s="26"/>
      <c r="Z5" s="26"/>
      <c r="AA5" s="26"/>
      <c r="AB5" s="26"/>
      <c r="AC5" s="26"/>
      <c r="AD5" s="34" t="s">
        <v>14</v>
      </c>
    </row>
    <row r="6" spans="1:30" s="35" customFormat="1" ht="12.75" x14ac:dyDescent="0.2">
      <c r="A6" s="25" t="s">
        <v>10</v>
      </c>
      <c r="B6" s="27" t="s">
        <v>11</v>
      </c>
      <c r="C6" s="27"/>
      <c r="D6" s="28"/>
      <c r="E6" s="29" t="s">
        <v>16</v>
      </c>
      <c r="F6" s="30">
        <v>0.16666666666666666</v>
      </c>
      <c r="G6" s="31">
        <f t="shared" si="0"/>
        <v>5</v>
      </c>
      <c r="H6" s="32">
        <v>1</v>
      </c>
      <c r="I6" s="33"/>
      <c r="J6" s="26"/>
      <c r="K6" s="26"/>
      <c r="L6" s="26">
        <v>1</v>
      </c>
      <c r="M6" s="26"/>
      <c r="N6" s="26">
        <v>1</v>
      </c>
      <c r="O6" s="26"/>
      <c r="P6" s="26">
        <v>1</v>
      </c>
      <c r="Q6" s="26"/>
      <c r="R6" s="26">
        <v>1</v>
      </c>
      <c r="S6" s="26"/>
      <c r="T6" s="26">
        <v>1</v>
      </c>
      <c r="U6" s="26"/>
      <c r="V6" s="26">
        <v>1</v>
      </c>
      <c r="W6" s="26"/>
      <c r="X6" s="26">
        <v>1</v>
      </c>
      <c r="Y6" s="26"/>
      <c r="Z6" s="26">
        <v>1</v>
      </c>
      <c r="AA6" s="26"/>
      <c r="AB6" s="26">
        <v>1</v>
      </c>
      <c r="AC6" s="26"/>
      <c r="AD6" s="34" t="s">
        <v>17</v>
      </c>
    </row>
    <row r="7" spans="1:30" s="35" customFormat="1" ht="12.75" x14ac:dyDescent="0.2">
      <c r="A7" s="25" t="s">
        <v>10</v>
      </c>
      <c r="B7" s="27" t="s">
        <v>11</v>
      </c>
      <c r="C7" s="27"/>
      <c r="D7" s="28"/>
      <c r="E7" s="29" t="s">
        <v>18</v>
      </c>
      <c r="F7" s="30">
        <v>0.5</v>
      </c>
      <c r="G7" s="31">
        <f t="shared" si="0"/>
        <v>15</v>
      </c>
      <c r="H7" s="32">
        <v>1</v>
      </c>
      <c r="I7" s="33"/>
      <c r="J7" s="26"/>
      <c r="K7" s="26"/>
      <c r="L7" s="26"/>
      <c r="M7" s="26"/>
      <c r="N7" s="26">
        <v>1</v>
      </c>
      <c r="O7" s="26"/>
      <c r="P7" s="26"/>
      <c r="Q7" s="26"/>
      <c r="R7" s="26">
        <v>1</v>
      </c>
      <c r="S7" s="26"/>
      <c r="T7" s="26"/>
      <c r="U7" s="26"/>
      <c r="V7" s="26">
        <v>1</v>
      </c>
      <c r="W7" s="26"/>
      <c r="X7" s="26"/>
      <c r="Y7" s="26"/>
      <c r="Z7" s="26">
        <v>1</v>
      </c>
      <c r="AA7" s="26"/>
      <c r="AB7" s="26"/>
      <c r="AC7" s="26"/>
      <c r="AD7" s="34" t="s">
        <v>21</v>
      </c>
    </row>
    <row r="8" spans="1:30" s="35" customFormat="1" ht="12.75" x14ac:dyDescent="0.2">
      <c r="A8" s="25" t="s">
        <v>10</v>
      </c>
      <c r="B8" s="27" t="s">
        <v>11</v>
      </c>
      <c r="C8" s="27"/>
      <c r="D8" s="28"/>
      <c r="E8" s="29" t="s">
        <v>22</v>
      </c>
      <c r="F8" s="30">
        <v>0.25</v>
      </c>
      <c r="G8" s="31">
        <f t="shared" si="0"/>
        <v>7.5</v>
      </c>
      <c r="H8" s="32">
        <v>1</v>
      </c>
      <c r="I8" s="33"/>
      <c r="J8" s="26"/>
      <c r="K8" s="26"/>
      <c r="L8" s="26"/>
      <c r="M8" s="26"/>
      <c r="N8" s="26"/>
      <c r="O8" s="26"/>
      <c r="P8" s="26"/>
      <c r="Q8" s="26"/>
      <c r="R8" s="26"/>
      <c r="S8" s="26"/>
      <c r="T8" s="26"/>
      <c r="U8" s="26">
        <v>1</v>
      </c>
      <c r="V8" s="26"/>
      <c r="W8" s="26"/>
      <c r="X8" s="26"/>
      <c r="Y8" s="26"/>
      <c r="Z8" s="26"/>
      <c r="AA8" s="26"/>
      <c r="AB8" s="26"/>
      <c r="AC8" s="26"/>
      <c r="AD8" s="34" t="s">
        <v>23</v>
      </c>
    </row>
    <row r="9" spans="1:30" s="35" customFormat="1" ht="12.75" x14ac:dyDescent="0.2">
      <c r="A9" s="25" t="s">
        <v>10</v>
      </c>
      <c r="B9" s="27" t="s">
        <v>11</v>
      </c>
      <c r="C9" s="27"/>
      <c r="D9" s="28"/>
      <c r="E9" s="36" t="s">
        <v>24</v>
      </c>
      <c r="F9" s="30">
        <v>0.35</v>
      </c>
      <c r="G9" s="31">
        <f t="shared" si="0"/>
        <v>10.5</v>
      </c>
      <c r="H9" s="32">
        <v>1</v>
      </c>
      <c r="I9" s="33"/>
      <c r="J9" s="26">
        <v>1</v>
      </c>
      <c r="K9" s="26">
        <v>1</v>
      </c>
      <c r="L9" s="26">
        <v>1</v>
      </c>
      <c r="M9" s="26">
        <v>1</v>
      </c>
      <c r="N9" s="26">
        <v>1</v>
      </c>
      <c r="O9" s="26">
        <v>1</v>
      </c>
      <c r="P9" s="26">
        <v>1</v>
      </c>
      <c r="Q9" s="26">
        <v>1</v>
      </c>
      <c r="R9" s="26">
        <v>1</v>
      </c>
      <c r="S9" s="26">
        <v>1</v>
      </c>
      <c r="T9" s="26">
        <v>1</v>
      </c>
      <c r="U9" s="26">
        <v>1</v>
      </c>
      <c r="V9" s="26">
        <v>1</v>
      </c>
      <c r="W9" s="26">
        <v>1</v>
      </c>
      <c r="X9" s="26">
        <v>1</v>
      </c>
      <c r="Y9" s="26">
        <v>1</v>
      </c>
      <c r="Z9" s="26">
        <v>1</v>
      </c>
      <c r="AA9" s="26">
        <v>1</v>
      </c>
      <c r="AB9" s="26">
        <v>1</v>
      </c>
      <c r="AC9" s="26">
        <v>1</v>
      </c>
      <c r="AD9" s="34" t="s">
        <v>25</v>
      </c>
    </row>
    <row r="10" spans="1:30" s="35" customFormat="1" ht="12.75" x14ac:dyDescent="0.2">
      <c r="A10" s="25" t="s">
        <v>10</v>
      </c>
      <c r="B10" s="27" t="s">
        <v>11</v>
      </c>
      <c r="C10" s="27"/>
      <c r="D10" s="28"/>
      <c r="E10" s="29" t="s">
        <v>26</v>
      </c>
      <c r="F10" s="30">
        <v>0.9</v>
      </c>
      <c r="G10" s="31">
        <f t="shared" si="0"/>
        <v>27</v>
      </c>
      <c r="H10" s="32">
        <v>1</v>
      </c>
      <c r="I10" s="33"/>
      <c r="J10" s="26"/>
      <c r="K10" s="26"/>
      <c r="L10" s="26"/>
      <c r="M10" s="26"/>
      <c r="N10" s="26"/>
      <c r="O10" s="26"/>
      <c r="P10" s="26"/>
      <c r="Q10" s="26"/>
      <c r="R10" s="26"/>
      <c r="S10" s="26"/>
      <c r="T10" s="26"/>
      <c r="U10" s="26"/>
      <c r="V10" s="26">
        <v>1</v>
      </c>
      <c r="W10" s="26"/>
      <c r="X10" s="26"/>
      <c r="Y10" s="26"/>
      <c r="Z10" s="26"/>
      <c r="AA10" s="26"/>
      <c r="AB10" s="26"/>
      <c r="AC10" s="26"/>
      <c r="AD10" s="34" t="s">
        <v>27</v>
      </c>
    </row>
    <row r="11" spans="1:30" s="35" customFormat="1" ht="12.75" x14ac:dyDescent="0.2">
      <c r="A11" s="25" t="s">
        <v>10</v>
      </c>
      <c r="B11" s="27" t="s">
        <v>11</v>
      </c>
      <c r="C11" s="27"/>
      <c r="D11" s="28"/>
      <c r="E11" s="29" t="s">
        <v>28</v>
      </c>
      <c r="F11" s="30">
        <v>1.8</v>
      </c>
      <c r="G11" s="31">
        <f t="shared" si="0"/>
        <v>54</v>
      </c>
      <c r="H11" s="32">
        <v>1</v>
      </c>
      <c r="I11" s="33"/>
      <c r="J11" s="26"/>
      <c r="K11" s="26"/>
      <c r="L11" s="26"/>
      <c r="M11" s="26"/>
      <c r="N11" s="26"/>
      <c r="O11" s="26"/>
      <c r="P11" s="26"/>
      <c r="Q11" s="26"/>
      <c r="R11" s="26"/>
      <c r="S11" s="26"/>
      <c r="T11" s="26"/>
      <c r="U11" s="26"/>
      <c r="V11" s="26">
        <v>1</v>
      </c>
      <c r="W11" s="26"/>
      <c r="X11" s="26"/>
      <c r="Y11" s="26"/>
      <c r="Z11" s="26"/>
      <c r="AA11" s="26"/>
      <c r="AB11" s="26"/>
      <c r="AC11" s="26"/>
      <c r="AD11" s="34" t="s">
        <v>27</v>
      </c>
    </row>
    <row r="12" spans="1:30" s="35" customFormat="1" ht="12.75" x14ac:dyDescent="0.2">
      <c r="A12" s="25" t="s">
        <v>10</v>
      </c>
      <c r="B12" s="27" t="s">
        <v>11</v>
      </c>
      <c r="C12" s="27"/>
      <c r="D12" s="28"/>
      <c r="E12" s="29" t="s">
        <v>29</v>
      </c>
      <c r="F12" s="30">
        <v>0.21666666666666667</v>
      </c>
      <c r="G12" s="31">
        <f t="shared" si="0"/>
        <v>6.5</v>
      </c>
      <c r="H12" s="32">
        <v>1</v>
      </c>
      <c r="I12" s="33"/>
      <c r="J12" s="26"/>
      <c r="K12" s="26"/>
      <c r="L12" s="26">
        <v>1</v>
      </c>
      <c r="M12" s="37"/>
      <c r="N12" s="26"/>
      <c r="O12" s="26">
        <v>1</v>
      </c>
      <c r="P12" s="26"/>
      <c r="Q12" s="26"/>
      <c r="R12" s="26">
        <v>1</v>
      </c>
      <c r="S12" s="26"/>
      <c r="T12" s="37"/>
      <c r="U12" s="26">
        <v>1</v>
      </c>
      <c r="V12" s="37"/>
      <c r="W12" s="26"/>
      <c r="X12" s="37">
        <v>1</v>
      </c>
      <c r="Y12" s="26"/>
      <c r="Z12" s="37"/>
      <c r="AA12" s="26">
        <v>1</v>
      </c>
      <c r="AB12" s="37"/>
      <c r="AC12" s="37"/>
      <c r="AD12" s="34" t="s">
        <v>30</v>
      </c>
    </row>
    <row r="13" spans="1:30" s="35" customFormat="1" ht="12.75" x14ac:dyDescent="0.2">
      <c r="A13" s="25" t="s">
        <v>10</v>
      </c>
      <c r="B13" s="27" t="s">
        <v>11</v>
      </c>
      <c r="C13" s="27"/>
      <c r="D13" s="28"/>
      <c r="E13" s="29" t="s">
        <v>31</v>
      </c>
      <c r="F13" s="30">
        <v>0.11666666666666667</v>
      </c>
      <c r="G13" s="31">
        <f t="shared" si="0"/>
        <v>3.5</v>
      </c>
      <c r="H13" s="32">
        <v>1</v>
      </c>
      <c r="I13" s="33"/>
      <c r="J13" s="26"/>
      <c r="K13" s="26">
        <v>1</v>
      </c>
      <c r="L13" s="26"/>
      <c r="M13" s="26">
        <v>1</v>
      </c>
      <c r="N13" s="26"/>
      <c r="O13" s="26">
        <v>1</v>
      </c>
      <c r="P13" s="26"/>
      <c r="Q13" s="26">
        <v>1</v>
      </c>
      <c r="R13" s="26"/>
      <c r="S13" s="26">
        <v>1</v>
      </c>
      <c r="T13" s="26"/>
      <c r="U13" s="26">
        <v>1</v>
      </c>
      <c r="V13" s="26"/>
      <c r="W13" s="26">
        <v>1</v>
      </c>
      <c r="X13" s="26"/>
      <c r="Y13" s="26">
        <v>1</v>
      </c>
      <c r="Z13" s="26"/>
      <c r="AA13" s="26">
        <v>1</v>
      </c>
      <c r="AB13" s="26"/>
      <c r="AC13" s="26">
        <v>1</v>
      </c>
      <c r="AD13" s="34" t="s">
        <v>13</v>
      </c>
    </row>
    <row r="14" spans="1:30" s="35" customFormat="1" ht="12.75" x14ac:dyDescent="0.2">
      <c r="A14" s="25" t="s">
        <v>10</v>
      </c>
      <c r="B14" s="27" t="s">
        <v>11</v>
      </c>
      <c r="C14" s="27"/>
      <c r="D14" s="28"/>
      <c r="E14" s="38" t="s">
        <v>34</v>
      </c>
      <c r="F14" s="30">
        <v>0</v>
      </c>
      <c r="G14" s="31">
        <f t="shared" si="0"/>
        <v>0</v>
      </c>
      <c r="H14" s="32">
        <v>1</v>
      </c>
      <c r="I14" s="33"/>
      <c r="J14" s="26"/>
      <c r="K14" s="26"/>
      <c r="L14" s="26"/>
      <c r="M14" s="26"/>
      <c r="N14" s="26"/>
      <c r="O14" s="26"/>
      <c r="P14" s="26"/>
      <c r="Q14" s="26"/>
      <c r="R14" s="26"/>
      <c r="S14" s="26"/>
      <c r="T14" s="26"/>
      <c r="U14" s="26"/>
      <c r="V14" s="26"/>
      <c r="W14" s="26"/>
      <c r="X14" s="26"/>
      <c r="Y14" s="26"/>
      <c r="Z14" s="26"/>
      <c r="AA14" s="26"/>
      <c r="AB14" s="26"/>
      <c r="AC14" s="26"/>
      <c r="AD14" s="34" t="s">
        <v>36</v>
      </c>
    </row>
    <row r="15" spans="1:30" s="35" customFormat="1" ht="12.75" x14ac:dyDescent="0.2">
      <c r="A15" s="25" t="s">
        <v>10</v>
      </c>
      <c r="B15" s="27" t="s">
        <v>11</v>
      </c>
      <c r="C15" s="27"/>
      <c r="D15" s="28"/>
      <c r="E15" s="29" t="s">
        <v>37</v>
      </c>
      <c r="F15" s="30">
        <v>0.5</v>
      </c>
      <c r="G15" s="31">
        <f t="shared" si="0"/>
        <v>15</v>
      </c>
      <c r="H15" s="32">
        <v>1</v>
      </c>
      <c r="I15" s="33"/>
      <c r="J15" s="26"/>
      <c r="K15" s="26"/>
      <c r="L15" s="26"/>
      <c r="M15" s="26"/>
      <c r="N15" s="26"/>
      <c r="O15" s="26"/>
      <c r="P15" s="26"/>
      <c r="Q15" s="26"/>
      <c r="R15" s="26"/>
      <c r="S15" s="26"/>
      <c r="T15" s="26"/>
      <c r="U15" s="26"/>
      <c r="V15" s="26">
        <v>1</v>
      </c>
      <c r="W15" s="26"/>
      <c r="X15" s="26"/>
      <c r="Y15" s="26"/>
      <c r="Z15" s="26"/>
      <c r="AA15" s="26"/>
      <c r="AB15" s="26"/>
      <c r="AC15" s="26"/>
      <c r="AD15" s="34" t="s">
        <v>27</v>
      </c>
    </row>
    <row r="16" spans="1:30" s="35" customFormat="1" ht="12.75" x14ac:dyDescent="0.2">
      <c r="A16" s="25" t="s">
        <v>10</v>
      </c>
      <c r="B16" s="27" t="s">
        <v>11</v>
      </c>
      <c r="C16" s="27"/>
      <c r="D16" s="28"/>
      <c r="E16" s="29" t="s">
        <v>38</v>
      </c>
      <c r="F16" s="30">
        <v>0.25</v>
      </c>
      <c r="G16" s="31">
        <f t="shared" si="0"/>
        <v>7.5</v>
      </c>
      <c r="H16" s="32">
        <v>1</v>
      </c>
      <c r="I16" s="33"/>
      <c r="J16" s="26"/>
      <c r="K16" s="26"/>
      <c r="L16" s="26"/>
      <c r="M16" s="26"/>
      <c r="N16" s="26"/>
      <c r="O16" s="26"/>
      <c r="P16" s="26"/>
      <c r="Q16" s="26"/>
      <c r="R16" s="26"/>
      <c r="S16" s="26"/>
      <c r="T16" s="26"/>
      <c r="U16" s="26"/>
      <c r="V16" s="26">
        <v>1</v>
      </c>
      <c r="W16" s="26"/>
      <c r="X16" s="26"/>
      <c r="Y16" s="26"/>
      <c r="Z16" s="26"/>
      <c r="AA16" s="26"/>
      <c r="AB16" s="26"/>
      <c r="AC16" s="26"/>
      <c r="AD16" s="34" t="s">
        <v>27</v>
      </c>
    </row>
    <row r="17" spans="1:30" s="35" customFormat="1" ht="12.75" x14ac:dyDescent="0.2">
      <c r="A17" s="25" t="s">
        <v>10</v>
      </c>
      <c r="B17" s="27" t="s">
        <v>11</v>
      </c>
      <c r="C17" s="27"/>
      <c r="D17" s="28"/>
      <c r="E17" s="29" t="s">
        <v>39</v>
      </c>
      <c r="F17" s="30">
        <v>0.2</v>
      </c>
      <c r="G17" s="31">
        <f t="shared" si="0"/>
        <v>6</v>
      </c>
      <c r="H17" s="32">
        <v>1</v>
      </c>
      <c r="I17" s="33"/>
      <c r="J17" s="26"/>
      <c r="K17" s="26"/>
      <c r="L17" s="26"/>
      <c r="M17" s="26"/>
      <c r="N17" s="26"/>
      <c r="O17" s="26"/>
      <c r="P17" s="26"/>
      <c r="Q17" s="26"/>
      <c r="R17" s="26"/>
      <c r="S17" s="26"/>
      <c r="T17" s="26"/>
      <c r="U17" s="26"/>
      <c r="V17" s="26"/>
      <c r="W17" s="26"/>
      <c r="X17" s="26"/>
      <c r="Y17" s="26"/>
      <c r="Z17" s="26"/>
      <c r="AA17" s="26"/>
      <c r="AB17" s="26"/>
      <c r="AC17" s="26"/>
      <c r="AD17" s="34" t="s">
        <v>14</v>
      </c>
    </row>
    <row r="18" spans="1:30" s="35" customFormat="1" ht="12.75" x14ac:dyDescent="0.2">
      <c r="A18" s="25" t="s">
        <v>10</v>
      </c>
      <c r="B18" s="27" t="s">
        <v>11</v>
      </c>
      <c r="C18" s="27"/>
      <c r="D18" s="28"/>
      <c r="E18" s="29" t="s">
        <v>40</v>
      </c>
      <c r="F18" s="30">
        <v>0.25</v>
      </c>
      <c r="G18" s="31">
        <f t="shared" si="0"/>
        <v>7.5</v>
      </c>
      <c r="H18" s="32">
        <v>1</v>
      </c>
      <c r="I18" s="33"/>
      <c r="J18" s="26"/>
      <c r="K18" s="26"/>
      <c r="L18" s="26"/>
      <c r="M18" s="26"/>
      <c r="N18" s="26">
        <v>1</v>
      </c>
      <c r="O18" s="26"/>
      <c r="P18" s="26"/>
      <c r="Q18" s="26"/>
      <c r="R18" s="26"/>
      <c r="S18" s="26"/>
      <c r="T18" s="26">
        <v>1</v>
      </c>
      <c r="U18" s="26"/>
      <c r="V18" s="26"/>
      <c r="W18" s="26"/>
      <c r="X18" s="26"/>
      <c r="Y18" s="26"/>
      <c r="Z18" s="26">
        <v>1</v>
      </c>
      <c r="AA18" s="26"/>
      <c r="AB18" s="26"/>
      <c r="AC18" s="26"/>
      <c r="AD18" s="34" t="s">
        <v>41</v>
      </c>
    </row>
    <row r="19" spans="1:30" s="35" customFormat="1" ht="12.75" x14ac:dyDescent="0.2">
      <c r="A19" s="25" t="s">
        <v>10</v>
      </c>
      <c r="B19" s="27" t="s">
        <v>11</v>
      </c>
      <c r="C19" s="27"/>
      <c r="D19" s="28"/>
      <c r="E19" s="29" t="s">
        <v>42</v>
      </c>
      <c r="F19" s="30">
        <v>2</v>
      </c>
      <c r="G19" s="31">
        <f t="shared" si="0"/>
        <v>60</v>
      </c>
      <c r="H19" s="32">
        <v>1</v>
      </c>
      <c r="I19" s="33"/>
      <c r="J19" s="26"/>
      <c r="K19" s="26"/>
      <c r="L19" s="26"/>
      <c r="M19" s="26"/>
      <c r="N19" s="26"/>
      <c r="O19" s="26"/>
      <c r="P19" s="26"/>
      <c r="Q19" s="26"/>
      <c r="R19" s="26"/>
      <c r="S19" s="26"/>
      <c r="T19" s="26"/>
      <c r="U19" s="26"/>
      <c r="V19" s="26"/>
      <c r="W19" s="26"/>
      <c r="X19" s="26"/>
      <c r="Y19" s="26"/>
      <c r="Z19" s="26"/>
      <c r="AA19" s="26"/>
      <c r="AB19" s="26"/>
      <c r="AC19" s="26"/>
      <c r="AD19" s="34" t="s">
        <v>14</v>
      </c>
    </row>
    <row r="20" spans="1:30" s="35" customFormat="1" ht="12.75" x14ac:dyDescent="0.2">
      <c r="A20" s="25" t="s">
        <v>10</v>
      </c>
      <c r="B20" s="27" t="s">
        <v>11</v>
      </c>
      <c r="C20" s="27"/>
      <c r="D20" s="28"/>
      <c r="E20" s="29" t="s">
        <v>43</v>
      </c>
      <c r="F20" s="30">
        <v>0</v>
      </c>
      <c r="G20" s="31">
        <f t="shared" si="0"/>
        <v>0</v>
      </c>
      <c r="H20" s="32">
        <v>1</v>
      </c>
      <c r="I20" s="33"/>
      <c r="J20" s="26"/>
      <c r="K20" s="26">
        <v>1</v>
      </c>
      <c r="L20" s="26"/>
      <c r="M20" s="26">
        <v>1</v>
      </c>
      <c r="N20" s="26"/>
      <c r="O20" s="26">
        <v>1</v>
      </c>
      <c r="P20" s="26"/>
      <c r="Q20" s="26">
        <v>1</v>
      </c>
      <c r="R20" s="26"/>
      <c r="S20" s="26">
        <v>1</v>
      </c>
      <c r="T20" s="26"/>
      <c r="U20" s="26">
        <v>1</v>
      </c>
      <c r="V20" s="26"/>
      <c r="W20" s="26">
        <v>1</v>
      </c>
      <c r="X20" s="26"/>
      <c r="Y20" s="26">
        <v>1</v>
      </c>
      <c r="Z20" s="26"/>
      <c r="AA20" s="26">
        <v>1</v>
      </c>
      <c r="AB20" s="26"/>
      <c r="AC20" s="26">
        <v>1</v>
      </c>
      <c r="AD20" s="34" t="s">
        <v>44</v>
      </c>
    </row>
    <row r="21" spans="1:30" s="35" customFormat="1" ht="12.75" x14ac:dyDescent="0.2">
      <c r="A21" s="25" t="s">
        <v>10</v>
      </c>
      <c r="B21" s="27" t="s">
        <v>11</v>
      </c>
      <c r="C21" s="27"/>
      <c r="D21" s="28"/>
      <c r="E21" s="29" t="s">
        <v>45</v>
      </c>
      <c r="F21" s="30">
        <v>0.8</v>
      </c>
      <c r="G21" s="31">
        <f t="shared" si="0"/>
        <v>24</v>
      </c>
      <c r="H21" s="32">
        <v>1</v>
      </c>
      <c r="I21" s="33"/>
      <c r="J21" s="26"/>
      <c r="K21" s="26">
        <v>1</v>
      </c>
      <c r="L21" s="26"/>
      <c r="M21" s="26">
        <v>1</v>
      </c>
      <c r="N21" s="26"/>
      <c r="O21" s="26">
        <v>1</v>
      </c>
      <c r="P21" s="26"/>
      <c r="Q21" s="26">
        <v>1</v>
      </c>
      <c r="R21" s="26"/>
      <c r="S21" s="26">
        <v>1</v>
      </c>
      <c r="T21" s="26"/>
      <c r="U21" s="26">
        <v>1</v>
      </c>
      <c r="V21" s="26"/>
      <c r="W21" s="26">
        <v>1</v>
      </c>
      <c r="X21" s="26"/>
      <c r="Y21" s="26">
        <v>1</v>
      </c>
      <c r="Z21" s="26"/>
      <c r="AA21" s="26">
        <v>1</v>
      </c>
      <c r="AB21" s="26"/>
      <c r="AC21" s="26">
        <v>1</v>
      </c>
      <c r="AD21" s="34" t="s">
        <v>13</v>
      </c>
    </row>
    <row r="22" spans="1:30" s="35" customFormat="1" ht="12.75" x14ac:dyDescent="0.2">
      <c r="A22" s="25" t="s">
        <v>10</v>
      </c>
      <c r="B22" s="27" t="s">
        <v>11</v>
      </c>
      <c r="C22" s="27"/>
      <c r="D22" s="28"/>
      <c r="E22" s="29" t="s">
        <v>46</v>
      </c>
      <c r="F22" s="30">
        <v>0.5</v>
      </c>
      <c r="G22" s="31">
        <f t="shared" si="0"/>
        <v>15</v>
      </c>
      <c r="H22" s="32">
        <v>1</v>
      </c>
      <c r="I22" s="33"/>
      <c r="J22" s="26"/>
      <c r="K22" s="26"/>
      <c r="L22" s="26"/>
      <c r="M22" s="26"/>
      <c r="N22" s="26">
        <v>1</v>
      </c>
      <c r="O22" s="26"/>
      <c r="P22" s="26"/>
      <c r="Q22" s="26"/>
      <c r="R22" s="26"/>
      <c r="S22" s="26">
        <v>1</v>
      </c>
      <c r="T22" s="26"/>
      <c r="U22" s="26"/>
      <c r="V22" s="26"/>
      <c r="W22" s="26"/>
      <c r="X22" s="26">
        <v>1</v>
      </c>
      <c r="Y22" s="26"/>
      <c r="Z22" s="26"/>
      <c r="AA22" s="26"/>
      <c r="AB22" s="26"/>
      <c r="AC22" s="26">
        <v>1</v>
      </c>
      <c r="AD22" s="34" t="s">
        <v>48</v>
      </c>
    </row>
    <row r="23" spans="1:30" s="35" customFormat="1" ht="12.75" x14ac:dyDescent="0.2">
      <c r="A23" s="25" t="s">
        <v>10</v>
      </c>
      <c r="B23" s="27" t="s">
        <v>11</v>
      </c>
      <c r="C23" s="27"/>
      <c r="D23" s="28"/>
      <c r="E23" s="29" t="s">
        <v>49</v>
      </c>
      <c r="F23" s="30">
        <v>0.18333333333333332</v>
      </c>
      <c r="G23" s="31">
        <f t="shared" si="0"/>
        <v>5.5</v>
      </c>
      <c r="H23" s="32">
        <v>1</v>
      </c>
      <c r="I23" s="33"/>
      <c r="J23" s="26">
        <v>1</v>
      </c>
      <c r="K23" s="26"/>
      <c r="L23" s="26">
        <v>1</v>
      </c>
      <c r="M23" s="26"/>
      <c r="N23" s="26">
        <v>1</v>
      </c>
      <c r="O23" s="26"/>
      <c r="P23" s="26">
        <v>1</v>
      </c>
      <c r="Q23" s="26"/>
      <c r="R23" s="26">
        <v>1</v>
      </c>
      <c r="S23" s="26"/>
      <c r="T23" s="26">
        <v>1</v>
      </c>
      <c r="U23" s="26"/>
      <c r="V23" s="26">
        <v>1</v>
      </c>
      <c r="W23" s="26"/>
      <c r="X23" s="26">
        <v>1</v>
      </c>
      <c r="Y23" s="26"/>
      <c r="Z23" s="26">
        <v>1</v>
      </c>
      <c r="AA23" s="26"/>
      <c r="AB23" s="26">
        <v>1</v>
      </c>
      <c r="AC23" s="26"/>
      <c r="AD23" s="34" t="s">
        <v>50</v>
      </c>
    </row>
    <row r="24" spans="1:30" s="35" customFormat="1" ht="12.75" x14ac:dyDescent="0.2">
      <c r="A24" s="25" t="s">
        <v>10</v>
      </c>
      <c r="B24" s="27" t="s">
        <v>11</v>
      </c>
      <c r="C24" s="27"/>
      <c r="D24" s="28"/>
      <c r="E24" s="38" t="s">
        <v>51</v>
      </c>
      <c r="F24" s="30">
        <v>0</v>
      </c>
      <c r="G24" s="31">
        <f t="shared" si="0"/>
        <v>0</v>
      </c>
      <c r="H24" s="32">
        <v>1</v>
      </c>
      <c r="I24" s="33"/>
      <c r="J24" s="26"/>
      <c r="K24" s="26"/>
      <c r="L24" s="26"/>
      <c r="M24" s="26"/>
      <c r="N24" s="26"/>
      <c r="O24" s="26"/>
      <c r="P24" s="26"/>
      <c r="Q24" s="26"/>
      <c r="R24" s="26"/>
      <c r="S24" s="26"/>
      <c r="T24" s="26"/>
      <c r="U24" s="26"/>
      <c r="V24" s="26"/>
      <c r="W24" s="26"/>
      <c r="X24" s="26"/>
      <c r="Y24" s="26"/>
      <c r="Z24" s="26"/>
      <c r="AA24" s="26"/>
      <c r="AB24" s="26"/>
      <c r="AC24" s="26"/>
      <c r="AD24" s="34" t="s">
        <v>14</v>
      </c>
    </row>
    <row r="25" spans="1:30" s="35" customFormat="1" ht="12.75" x14ac:dyDescent="0.2">
      <c r="A25" s="39" t="s">
        <v>10</v>
      </c>
      <c r="B25" s="41" t="s">
        <v>53</v>
      </c>
      <c r="C25" s="41"/>
      <c r="D25" s="81">
        <v>96570765</v>
      </c>
      <c r="E25" s="43" t="s">
        <v>54</v>
      </c>
      <c r="F25" s="44">
        <v>1</v>
      </c>
      <c r="G25" s="45">
        <f>+VLOOKUP(D25,'Precios Repuestos'!$B$3:$F$192,5,FALSE)*F25</f>
        <v>4.6500000000000004</v>
      </c>
      <c r="H25" s="32">
        <v>1</v>
      </c>
      <c r="I25" s="46"/>
      <c r="J25" s="40">
        <v>1</v>
      </c>
      <c r="K25" s="40">
        <v>1</v>
      </c>
      <c r="L25" s="40">
        <v>1</v>
      </c>
      <c r="M25" s="40">
        <v>1</v>
      </c>
      <c r="N25" s="40">
        <v>1</v>
      </c>
      <c r="O25" s="40">
        <v>1</v>
      </c>
      <c r="P25" s="40">
        <v>1</v>
      </c>
      <c r="Q25" s="40">
        <v>1</v>
      </c>
      <c r="R25" s="40">
        <v>1</v>
      </c>
      <c r="S25" s="40">
        <v>1</v>
      </c>
      <c r="T25" s="40">
        <v>1</v>
      </c>
      <c r="U25" s="40">
        <v>1</v>
      </c>
      <c r="V25" s="40">
        <v>1</v>
      </c>
      <c r="W25" s="40">
        <v>1</v>
      </c>
      <c r="X25" s="40">
        <v>1</v>
      </c>
      <c r="Y25" s="40">
        <v>1</v>
      </c>
      <c r="Z25" s="40">
        <v>1</v>
      </c>
      <c r="AA25" s="40">
        <v>1</v>
      </c>
      <c r="AB25" s="40">
        <v>1</v>
      </c>
      <c r="AC25" s="40">
        <v>1</v>
      </c>
      <c r="AD25" s="34" t="s">
        <v>25</v>
      </c>
    </row>
    <row r="26" spans="1:30" s="35" customFormat="1" ht="12.75" x14ac:dyDescent="0.2">
      <c r="A26" s="39" t="s">
        <v>10</v>
      </c>
      <c r="B26" s="41" t="s">
        <v>53</v>
      </c>
      <c r="C26" s="41"/>
      <c r="D26" s="78">
        <v>2601223</v>
      </c>
      <c r="E26" s="47" t="s">
        <v>55</v>
      </c>
      <c r="F26" s="44">
        <v>3</v>
      </c>
      <c r="G26" s="45">
        <f>+VLOOKUP(D26,'Precios Repuestos'!$B$3:$F$192,5,FALSE)*F26</f>
        <v>20.06235576923077</v>
      </c>
      <c r="H26" s="32">
        <v>1</v>
      </c>
      <c r="I26" s="46"/>
      <c r="J26" s="40">
        <v>1</v>
      </c>
      <c r="K26" s="40">
        <v>1</v>
      </c>
      <c r="L26" s="40">
        <v>1</v>
      </c>
      <c r="M26" s="40">
        <v>1</v>
      </c>
      <c r="N26" s="40">
        <v>1</v>
      </c>
      <c r="O26" s="40">
        <v>1</v>
      </c>
      <c r="P26" s="40">
        <v>1</v>
      </c>
      <c r="Q26" s="40">
        <v>1</v>
      </c>
      <c r="R26" s="40">
        <v>1</v>
      </c>
      <c r="S26" s="40">
        <v>1</v>
      </c>
      <c r="T26" s="40">
        <v>1</v>
      </c>
      <c r="U26" s="40">
        <v>1</v>
      </c>
      <c r="V26" s="40">
        <v>1</v>
      </c>
      <c r="W26" s="40">
        <v>1</v>
      </c>
      <c r="X26" s="40">
        <v>1</v>
      </c>
      <c r="Y26" s="40">
        <v>1</v>
      </c>
      <c r="Z26" s="40">
        <v>1</v>
      </c>
      <c r="AA26" s="40">
        <v>1</v>
      </c>
      <c r="AB26" s="40">
        <v>1</v>
      </c>
      <c r="AC26" s="40">
        <v>1</v>
      </c>
      <c r="AD26" s="34" t="s">
        <v>56</v>
      </c>
    </row>
    <row r="27" spans="1:30" s="35" customFormat="1" ht="12.75" x14ac:dyDescent="0.2">
      <c r="A27" s="39" t="s">
        <v>10</v>
      </c>
      <c r="B27" s="41" t="s">
        <v>53</v>
      </c>
      <c r="C27" s="41"/>
      <c r="D27" s="143">
        <v>95628748</v>
      </c>
      <c r="E27" s="43" t="s">
        <v>57</v>
      </c>
      <c r="F27" s="44">
        <v>1</v>
      </c>
      <c r="G27" s="45">
        <f>+VLOOKUP(D27,'Precios Repuestos'!$B$3:$F$192,5,FALSE)*F27</f>
        <v>5.48</v>
      </c>
      <c r="H27" s="32">
        <v>1</v>
      </c>
      <c r="I27" s="46"/>
      <c r="J27" s="40"/>
      <c r="K27" s="40"/>
      <c r="L27" s="40">
        <v>1</v>
      </c>
      <c r="M27" s="40"/>
      <c r="N27" s="40">
        <v>1</v>
      </c>
      <c r="O27" s="40"/>
      <c r="P27" s="40">
        <v>1</v>
      </c>
      <c r="Q27" s="40"/>
      <c r="R27" s="40">
        <v>1</v>
      </c>
      <c r="S27" s="40"/>
      <c r="T27" s="40">
        <v>1</v>
      </c>
      <c r="U27" s="40"/>
      <c r="V27" s="40">
        <v>1</v>
      </c>
      <c r="W27" s="40"/>
      <c r="X27" s="40">
        <v>1</v>
      </c>
      <c r="Y27" s="40"/>
      <c r="Z27" s="40">
        <v>1</v>
      </c>
      <c r="AA27" s="40"/>
      <c r="AB27" s="40">
        <v>1</v>
      </c>
      <c r="AC27" s="40"/>
      <c r="AD27" s="34" t="s">
        <v>17</v>
      </c>
    </row>
    <row r="28" spans="1:30" s="35" customFormat="1" ht="12.75" x14ac:dyDescent="0.2">
      <c r="A28" s="39" t="s">
        <v>10</v>
      </c>
      <c r="B28" s="41" t="s">
        <v>53</v>
      </c>
      <c r="C28" s="41"/>
      <c r="D28" s="143">
        <v>95628749</v>
      </c>
      <c r="E28" s="43" t="s">
        <v>58</v>
      </c>
      <c r="F28" s="44">
        <v>1</v>
      </c>
      <c r="G28" s="45">
        <f>+VLOOKUP(D28,'Precios Repuestos'!$B$3:$F$192,5,FALSE)*F28</f>
        <v>5</v>
      </c>
      <c r="H28" s="32">
        <v>1</v>
      </c>
      <c r="I28" s="46"/>
      <c r="J28" s="40"/>
      <c r="K28" s="40">
        <v>1</v>
      </c>
      <c r="L28" s="40"/>
      <c r="M28" s="40">
        <v>1</v>
      </c>
      <c r="N28" s="40"/>
      <c r="O28" s="40">
        <v>1</v>
      </c>
      <c r="P28" s="40"/>
      <c r="Q28" s="40">
        <v>1</v>
      </c>
      <c r="R28" s="40"/>
      <c r="S28" s="40">
        <v>1</v>
      </c>
      <c r="T28" s="40"/>
      <c r="U28" s="40">
        <v>1</v>
      </c>
      <c r="V28" s="40"/>
      <c r="W28" s="40">
        <v>1</v>
      </c>
      <c r="X28" s="40"/>
      <c r="Y28" s="40">
        <v>1</v>
      </c>
      <c r="Z28" s="40"/>
      <c r="AA28" s="40">
        <v>1</v>
      </c>
      <c r="AB28" s="40"/>
      <c r="AC28" s="40">
        <v>1</v>
      </c>
      <c r="AD28" s="34" t="s">
        <v>13</v>
      </c>
    </row>
    <row r="29" spans="1:30" s="35" customFormat="1" ht="12.75" x14ac:dyDescent="0.2">
      <c r="A29" s="39" t="s">
        <v>10</v>
      </c>
      <c r="B29" s="41" t="s">
        <v>53</v>
      </c>
      <c r="C29" s="41"/>
      <c r="D29" s="42">
        <v>93744701</v>
      </c>
      <c r="E29" s="43" t="s">
        <v>59</v>
      </c>
      <c r="F29" s="44">
        <v>1</v>
      </c>
      <c r="G29" s="45">
        <f>+VLOOKUP(D29,'Precios Repuestos'!$B$3:$F$192,5,FALSE)*F29</f>
        <v>62.61</v>
      </c>
      <c r="H29" s="32">
        <v>1</v>
      </c>
      <c r="I29" s="46"/>
      <c r="J29" s="40"/>
      <c r="K29" s="40"/>
      <c r="L29" s="40"/>
      <c r="M29" s="40"/>
      <c r="N29" s="40"/>
      <c r="O29" s="40"/>
      <c r="P29" s="40"/>
      <c r="Q29" s="40"/>
      <c r="R29" s="40"/>
      <c r="S29" s="40"/>
      <c r="T29" s="40"/>
      <c r="U29" s="40"/>
      <c r="V29" s="40">
        <v>1</v>
      </c>
      <c r="W29" s="40"/>
      <c r="X29" s="40"/>
      <c r="Y29" s="40"/>
      <c r="Z29" s="40"/>
      <c r="AA29" s="40"/>
      <c r="AB29" s="40"/>
      <c r="AC29" s="40"/>
      <c r="AD29" s="34" t="s">
        <v>27</v>
      </c>
    </row>
    <row r="30" spans="1:30" s="35" customFormat="1" ht="12.75" x14ac:dyDescent="0.2">
      <c r="A30" s="39" t="s">
        <v>10</v>
      </c>
      <c r="B30" s="41" t="s">
        <v>53</v>
      </c>
      <c r="C30" s="41"/>
      <c r="D30" s="42">
        <v>94580182</v>
      </c>
      <c r="E30" s="43" t="s">
        <v>60</v>
      </c>
      <c r="F30" s="44">
        <v>1</v>
      </c>
      <c r="G30" s="45">
        <f>+VLOOKUP(D30,'Precios Repuestos'!$B$3:$F$192,5,FALSE)*F30</f>
        <v>10.8</v>
      </c>
      <c r="H30" s="32">
        <v>1</v>
      </c>
      <c r="I30" s="46"/>
      <c r="J30" s="40"/>
      <c r="K30" s="40"/>
      <c r="L30" s="40"/>
      <c r="M30" s="40"/>
      <c r="N30" s="40"/>
      <c r="O30" s="40"/>
      <c r="P30" s="40"/>
      <c r="Q30" s="40"/>
      <c r="R30" s="40"/>
      <c r="S30" s="40"/>
      <c r="T30" s="40"/>
      <c r="U30" s="40"/>
      <c r="V30" s="40">
        <v>1</v>
      </c>
      <c r="W30" s="40"/>
      <c r="X30" s="40"/>
      <c r="Y30" s="40"/>
      <c r="Z30" s="40"/>
      <c r="AA30" s="40"/>
      <c r="AB30" s="40"/>
      <c r="AC30" s="40"/>
      <c r="AD30" s="34" t="s">
        <v>27</v>
      </c>
    </row>
    <row r="31" spans="1:30" s="35" customFormat="1" ht="12.75" x14ac:dyDescent="0.2">
      <c r="A31" s="39" t="s">
        <v>10</v>
      </c>
      <c r="B31" s="41" t="s">
        <v>53</v>
      </c>
      <c r="C31" s="41"/>
      <c r="D31" s="42" t="s">
        <v>61</v>
      </c>
      <c r="E31" s="29" t="s">
        <v>62</v>
      </c>
      <c r="F31" s="44">
        <v>1</v>
      </c>
      <c r="G31" s="45">
        <f>+VLOOKUP(D31,'Precios Repuestos'!$B$3:$F$192,5,FALSE)*F31</f>
        <v>4</v>
      </c>
      <c r="H31" s="32">
        <v>1</v>
      </c>
      <c r="I31" s="46"/>
      <c r="J31" s="40"/>
      <c r="K31" s="40"/>
      <c r="L31" s="40"/>
      <c r="M31" s="40"/>
      <c r="N31" s="40"/>
      <c r="O31" s="40"/>
      <c r="P31" s="40"/>
      <c r="Q31" s="40"/>
      <c r="R31" s="40"/>
      <c r="S31" s="40"/>
      <c r="T31" s="40"/>
      <c r="U31" s="40"/>
      <c r="V31" s="40">
        <v>1</v>
      </c>
      <c r="W31" s="40"/>
      <c r="X31" s="40"/>
      <c r="Y31" s="40"/>
      <c r="Z31" s="40"/>
      <c r="AA31" s="40"/>
      <c r="AB31" s="40"/>
      <c r="AC31" s="40"/>
      <c r="AD31" s="34" t="s">
        <v>27</v>
      </c>
    </row>
    <row r="32" spans="1:30" s="35" customFormat="1" ht="12.75" x14ac:dyDescent="0.2">
      <c r="A32" s="39" t="s">
        <v>10</v>
      </c>
      <c r="B32" s="41" t="s">
        <v>53</v>
      </c>
      <c r="C32" s="41"/>
      <c r="D32" s="81">
        <v>25183061</v>
      </c>
      <c r="E32" s="43" t="s">
        <v>63</v>
      </c>
      <c r="F32" s="44">
        <v>1</v>
      </c>
      <c r="G32" s="45">
        <f>+VLOOKUP(D32,'Precios Repuestos'!$B$3:$F$192,5,FALSE)*F32</f>
        <v>8.23</v>
      </c>
      <c r="H32" s="32">
        <v>1</v>
      </c>
      <c r="I32" s="46"/>
      <c r="J32" s="40"/>
      <c r="K32" s="40"/>
      <c r="L32" s="40"/>
      <c r="M32" s="40"/>
      <c r="N32" s="40"/>
      <c r="O32" s="40"/>
      <c r="P32" s="40"/>
      <c r="Q32" s="40"/>
      <c r="R32" s="40"/>
      <c r="S32" s="40"/>
      <c r="T32" s="40"/>
      <c r="U32" s="40"/>
      <c r="V32" s="40">
        <v>1</v>
      </c>
      <c r="W32" s="40"/>
      <c r="X32" s="40"/>
      <c r="Y32" s="40"/>
      <c r="Z32" s="40"/>
      <c r="AA32" s="40"/>
      <c r="AB32" s="40"/>
      <c r="AC32" s="40"/>
      <c r="AD32" s="34" t="s">
        <v>27</v>
      </c>
    </row>
    <row r="33" spans="1:30" s="35" customFormat="1" ht="12.75" x14ac:dyDescent="0.2">
      <c r="A33" s="39" t="s">
        <v>10</v>
      </c>
      <c r="B33" s="41" t="s">
        <v>53</v>
      </c>
      <c r="C33" s="41"/>
      <c r="D33" s="81">
        <v>89063261</v>
      </c>
      <c r="E33" s="43" t="s">
        <v>64</v>
      </c>
      <c r="F33" s="44">
        <v>4</v>
      </c>
      <c r="G33" s="45">
        <f>+VLOOKUP(D33,'Precios Repuestos'!$B$3:$F$192,5,FALSE)*F33</f>
        <v>10.32</v>
      </c>
      <c r="H33" s="32">
        <v>1</v>
      </c>
      <c r="I33" s="46"/>
      <c r="J33" s="40"/>
      <c r="K33" s="40"/>
      <c r="L33" s="40">
        <v>1</v>
      </c>
      <c r="M33" s="40"/>
      <c r="N33" s="40"/>
      <c r="O33" s="40">
        <v>1</v>
      </c>
      <c r="P33" s="40"/>
      <c r="Q33" s="40"/>
      <c r="R33" s="40">
        <v>1</v>
      </c>
      <c r="S33" s="40"/>
      <c r="T33" s="40"/>
      <c r="U33" s="40">
        <v>1</v>
      </c>
      <c r="V33" s="40"/>
      <c r="W33" s="40"/>
      <c r="X33" s="40">
        <v>1</v>
      </c>
      <c r="Y33" s="40"/>
      <c r="Z33" s="40"/>
      <c r="AA33" s="40">
        <v>1</v>
      </c>
      <c r="AB33" s="40"/>
      <c r="AC33" s="48"/>
      <c r="AD33" s="34" t="s">
        <v>65</v>
      </c>
    </row>
    <row r="34" spans="1:30" s="35" customFormat="1" ht="12.75" x14ac:dyDescent="0.2">
      <c r="A34" s="39" t="s">
        <v>10</v>
      </c>
      <c r="B34" s="41" t="s">
        <v>53</v>
      </c>
      <c r="C34" s="41"/>
      <c r="D34" s="42">
        <v>2602458</v>
      </c>
      <c r="E34" s="49" t="s">
        <v>66</v>
      </c>
      <c r="F34" s="44">
        <v>2</v>
      </c>
      <c r="G34" s="45">
        <f>+VLOOKUP(D34,'Precios Repuestos'!$B$3:$F$192,5,FALSE)*F34</f>
        <v>21.904807692307692</v>
      </c>
      <c r="H34" s="32">
        <v>1</v>
      </c>
      <c r="I34" s="46"/>
      <c r="J34" s="40"/>
      <c r="K34" s="40"/>
      <c r="L34" s="40"/>
      <c r="M34" s="40"/>
      <c r="N34" s="40"/>
      <c r="O34" s="40"/>
      <c r="P34" s="40"/>
      <c r="Q34" s="40"/>
      <c r="R34" s="40"/>
      <c r="S34" s="40"/>
      <c r="T34" s="40"/>
      <c r="U34" s="40">
        <v>1</v>
      </c>
      <c r="V34" s="40"/>
      <c r="W34" s="40"/>
      <c r="X34" s="40"/>
      <c r="Y34" s="40"/>
      <c r="Z34" s="40"/>
      <c r="AA34" s="40"/>
      <c r="AB34" s="40"/>
      <c r="AC34" s="40"/>
      <c r="AD34" s="34" t="s">
        <v>67</v>
      </c>
    </row>
    <row r="35" spans="1:30" s="35" customFormat="1" ht="12.75" x14ac:dyDescent="0.2">
      <c r="A35" s="39" t="s">
        <v>10</v>
      </c>
      <c r="B35" s="41" t="s">
        <v>53</v>
      </c>
      <c r="C35" s="41"/>
      <c r="D35" s="42" t="s">
        <v>68</v>
      </c>
      <c r="E35" s="43" t="s">
        <v>69</v>
      </c>
      <c r="F35" s="44">
        <v>2</v>
      </c>
      <c r="G35" s="45">
        <f>+VLOOKUP(D35,'Precios Repuestos'!$B$3:$F$192,5,FALSE)*F35</f>
        <v>4.8</v>
      </c>
      <c r="H35" s="32">
        <v>1</v>
      </c>
      <c r="I35" s="46"/>
      <c r="J35" s="40"/>
      <c r="K35" s="40"/>
      <c r="L35" s="40"/>
      <c r="M35" s="40"/>
      <c r="N35" s="40">
        <v>1</v>
      </c>
      <c r="O35" s="40"/>
      <c r="P35" s="40"/>
      <c r="Q35" s="40"/>
      <c r="R35" s="40">
        <v>1</v>
      </c>
      <c r="S35" s="40"/>
      <c r="T35" s="40"/>
      <c r="U35" s="40"/>
      <c r="V35" s="40">
        <v>1</v>
      </c>
      <c r="W35" s="40"/>
      <c r="X35" s="40"/>
      <c r="Y35" s="40"/>
      <c r="Z35" s="40">
        <v>1</v>
      </c>
      <c r="AA35" s="40"/>
      <c r="AB35" s="40"/>
      <c r="AC35" s="40"/>
      <c r="AD35" s="34" t="s">
        <v>19</v>
      </c>
    </row>
    <row r="36" spans="1:30" s="35" customFormat="1" ht="12.75" x14ac:dyDescent="0.2">
      <c r="A36" s="39" t="s">
        <v>10</v>
      </c>
      <c r="B36" s="41" t="s">
        <v>53</v>
      </c>
      <c r="C36" s="41"/>
      <c r="D36" s="42">
        <v>96425700</v>
      </c>
      <c r="E36" s="43" t="s">
        <v>70</v>
      </c>
      <c r="F36" s="44">
        <v>1</v>
      </c>
      <c r="G36" s="45">
        <f>+VLOOKUP(D36,'Precios Repuestos'!$B$3:$F$192,5,FALSE)*F36</f>
        <v>16.28</v>
      </c>
      <c r="H36" s="32">
        <v>1</v>
      </c>
      <c r="I36" s="46"/>
      <c r="J36" s="40"/>
      <c r="K36" s="40"/>
      <c r="L36" s="40"/>
      <c r="M36" s="40"/>
      <c r="N36" s="40"/>
      <c r="O36" s="40"/>
      <c r="P36" s="40"/>
      <c r="Q36" s="40"/>
      <c r="R36" s="40"/>
      <c r="S36" s="40"/>
      <c r="T36" s="40"/>
      <c r="U36" s="40"/>
      <c r="V36" s="40"/>
      <c r="W36" s="40"/>
      <c r="X36" s="40"/>
      <c r="Y36" s="40"/>
      <c r="Z36" s="40"/>
      <c r="AA36" s="40"/>
      <c r="AB36" s="40"/>
      <c r="AC36" s="40"/>
      <c r="AD36" s="34" t="s">
        <v>19</v>
      </c>
    </row>
    <row r="37" spans="1:30" s="35" customFormat="1" ht="12.75" x14ac:dyDescent="0.2">
      <c r="A37" s="39" t="s">
        <v>10</v>
      </c>
      <c r="B37" s="41" t="s">
        <v>53</v>
      </c>
      <c r="C37" s="41"/>
      <c r="D37" s="42" t="s">
        <v>71</v>
      </c>
      <c r="E37" s="43" t="s">
        <v>72</v>
      </c>
      <c r="F37" s="44">
        <v>1</v>
      </c>
      <c r="G37" s="45">
        <f>+VLOOKUP(D37,'Precios Repuestos'!$B$3:$F$192,5,FALSE)*F37</f>
        <v>6</v>
      </c>
      <c r="H37" s="32">
        <v>1</v>
      </c>
      <c r="I37" s="46"/>
      <c r="J37" s="40"/>
      <c r="K37" s="40"/>
      <c r="L37" s="40"/>
      <c r="M37" s="40"/>
      <c r="N37" s="40">
        <v>1</v>
      </c>
      <c r="O37" s="40"/>
      <c r="P37" s="40"/>
      <c r="Q37" s="40"/>
      <c r="R37" s="40"/>
      <c r="S37" s="40">
        <v>1</v>
      </c>
      <c r="T37" s="40"/>
      <c r="U37" s="40"/>
      <c r="V37" s="40"/>
      <c r="W37" s="40"/>
      <c r="X37" s="40">
        <v>1</v>
      </c>
      <c r="Y37" s="40"/>
      <c r="Z37" s="40"/>
      <c r="AA37" s="40"/>
      <c r="AB37" s="40"/>
      <c r="AC37" s="40">
        <v>1</v>
      </c>
      <c r="AD37" s="34" t="s">
        <v>47</v>
      </c>
    </row>
    <row r="38" spans="1:30" s="35" customFormat="1" ht="12.75" x14ac:dyDescent="0.2">
      <c r="A38" s="39" t="s">
        <v>10</v>
      </c>
      <c r="B38" s="41" t="s">
        <v>53</v>
      </c>
      <c r="C38" s="41"/>
      <c r="D38" s="42">
        <v>88900181</v>
      </c>
      <c r="E38" s="43" t="s">
        <v>73</v>
      </c>
      <c r="F38" s="44">
        <v>1</v>
      </c>
      <c r="G38" s="45">
        <f>+VLOOKUP(D38,'Precios Repuestos'!$B$3:$F$192,5,FALSE)*F38</f>
        <v>6.18</v>
      </c>
      <c r="H38" s="32">
        <v>1</v>
      </c>
      <c r="I38" s="46"/>
      <c r="J38" s="40"/>
      <c r="K38" s="40">
        <v>1</v>
      </c>
      <c r="L38" s="40"/>
      <c r="M38" s="40">
        <v>1</v>
      </c>
      <c r="N38" s="40"/>
      <c r="O38" s="40">
        <v>1</v>
      </c>
      <c r="P38" s="40"/>
      <c r="Q38" s="40">
        <v>1</v>
      </c>
      <c r="R38" s="40"/>
      <c r="S38" s="40">
        <v>1</v>
      </c>
      <c r="T38" s="40"/>
      <c r="U38" s="40">
        <v>1</v>
      </c>
      <c r="V38" s="40"/>
      <c r="W38" s="40">
        <v>1</v>
      </c>
      <c r="X38" s="40"/>
      <c r="Y38" s="40">
        <v>1</v>
      </c>
      <c r="Z38" s="40"/>
      <c r="AA38" s="40">
        <v>1</v>
      </c>
      <c r="AB38" s="40"/>
      <c r="AC38" s="40">
        <v>1</v>
      </c>
      <c r="AD38" s="34" t="s">
        <v>13</v>
      </c>
    </row>
    <row r="39" spans="1:30" s="35" customFormat="1" ht="12.75" x14ac:dyDescent="0.2">
      <c r="A39" s="39" t="s">
        <v>10</v>
      </c>
      <c r="B39" s="41" t="s">
        <v>53</v>
      </c>
      <c r="C39" s="41"/>
      <c r="D39" s="42" t="s">
        <v>74</v>
      </c>
      <c r="E39" s="43" t="s">
        <v>75</v>
      </c>
      <c r="F39" s="44">
        <v>1</v>
      </c>
      <c r="G39" s="45">
        <f>+VLOOKUP(D39,'Precios Repuestos'!$B$3:$F$192,5,FALSE)*F39</f>
        <v>5</v>
      </c>
      <c r="H39" s="32">
        <v>1</v>
      </c>
      <c r="I39" s="46"/>
      <c r="J39" s="40"/>
      <c r="K39" s="40"/>
      <c r="L39" s="40"/>
      <c r="M39" s="40"/>
      <c r="N39" s="40">
        <v>1</v>
      </c>
      <c r="O39" s="40"/>
      <c r="P39" s="40"/>
      <c r="Q39" s="40"/>
      <c r="R39" s="40"/>
      <c r="S39" s="40"/>
      <c r="T39" s="40">
        <v>1</v>
      </c>
      <c r="U39" s="40"/>
      <c r="V39" s="40"/>
      <c r="W39" s="40"/>
      <c r="X39" s="40"/>
      <c r="Y39" s="40"/>
      <c r="Z39" s="40">
        <v>1</v>
      </c>
      <c r="AA39" s="40"/>
      <c r="AB39" s="40"/>
      <c r="AC39" s="40"/>
      <c r="AD39" s="34" t="s">
        <v>41</v>
      </c>
    </row>
    <row r="40" spans="1:30" s="35" customFormat="1" ht="12.75" x14ac:dyDescent="0.2">
      <c r="A40" s="39" t="s">
        <v>10</v>
      </c>
      <c r="B40" s="41" t="s">
        <v>53</v>
      </c>
      <c r="C40" s="41"/>
      <c r="D40" s="42" t="s">
        <v>76</v>
      </c>
      <c r="E40" s="43" t="s">
        <v>77</v>
      </c>
      <c r="F40" s="44">
        <v>1</v>
      </c>
      <c r="G40" s="45">
        <f>+VLOOKUP(D40,'Precios Repuestos'!$B$3:$F$192,5,FALSE)*F40</f>
        <v>2</v>
      </c>
      <c r="H40" s="32">
        <v>1</v>
      </c>
      <c r="I40" s="46"/>
      <c r="J40" s="40"/>
      <c r="K40" s="40">
        <v>1</v>
      </c>
      <c r="L40" s="40">
        <v>1</v>
      </c>
      <c r="M40" s="40">
        <v>1</v>
      </c>
      <c r="N40" s="40">
        <v>1</v>
      </c>
      <c r="O40" s="40">
        <v>1</v>
      </c>
      <c r="P40" s="40">
        <v>1</v>
      </c>
      <c r="Q40" s="40">
        <v>1</v>
      </c>
      <c r="R40" s="40">
        <v>1</v>
      </c>
      <c r="S40" s="40">
        <v>1</v>
      </c>
      <c r="T40" s="40">
        <v>1</v>
      </c>
      <c r="U40" s="40">
        <v>1</v>
      </c>
      <c r="V40" s="40">
        <v>1</v>
      </c>
      <c r="W40" s="40">
        <v>1</v>
      </c>
      <c r="X40" s="40">
        <v>1</v>
      </c>
      <c r="Y40" s="40">
        <v>1</v>
      </c>
      <c r="Z40" s="40">
        <v>1</v>
      </c>
      <c r="AA40" s="40">
        <v>1</v>
      </c>
      <c r="AB40" s="40">
        <v>1</v>
      </c>
      <c r="AC40" s="40">
        <v>1</v>
      </c>
      <c r="AD40" s="34" t="s">
        <v>78</v>
      </c>
    </row>
    <row r="41" spans="1:30" s="35" customFormat="1" ht="27.75" customHeight="1" x14ac:dyDescent="0.2">
      <c r="A41" s="50" t="s">
        <v>10</v>
      </c>
      <c r="B41" s="52" t="s">
        <v>79</v>
      </c>
      <c r="C41" s="52"/>
      <c r="D41" s="53"/>
      <c r="E41" s="54" t="s">
        <v>80</v>
      </c>
      <c r="F41" s="44"/>
      <c r="G41" s="45"/>
      <c r="H41" s="32"/>
      <c r="I41" s="32"/>
      <c r="J41" s="55">
        <f>+SUMPRODUCT(J4:J24,$G$4:$G$24)</f>
        <v>16</v>
      </c>
      <c r="K41" s="55">
        <f t="shared" ref="K41:AC41" si="1">+SUMPRODUCT(K4:K24,$G$4:$G$24)</f>
        <v>38</v>
      </c>
      <c r="L41" s="55">
        <f t="shared" si="1"/>
        <v>27.5</v>
      </c>
      <c r="M41" s="55">
        <f t="shared" si="1"/>
        <v>38</v>
      </c>
      <c r="N41" s="55">
        <f t="shared" si="1"/>
        <v>58.5</v>
      </c>
      <c r="O41" s="55">
        <f t="shared" si="1"/>
        <v>44.5</v>
      </c>
      <c r="P41" s="55">
        <f t="shared" si="1"/>
        <v>21</v>
      </c>
      <c r="Q41" s="55">
        <f t="shared" si="1"/>
        <v>38</v>
      </c>
      <c r="R41" s="55">
        <f t="shared" si="1"/>
        <v>42.5</v>
      </c>
      <c r="S41" s="55">
        <f t="shared" si="1"/>
        <v>53</v>
      </c>
      <c r="T41" s="55">
        <f t="shared" si="1"/>
        <v>28.5</v>
      </c>
      <c r="U41" s="55">
        <f t="shared" si="1"/>
        <v>52</v>
      </c>
      <c r="V41" s="55">
        <f t="shared" si="1"/>
        <v>139.5</v>
      </c>
      <c r="W41" s="55">
        <f t="shared" si="1"/>
        <v>38</v>
      </c>
      <c r="X41" s="55">
        <f t="shared" si="1"/>
        <v>42.5</v>
      </c>
      <c r="Y41" s="55">
        <f t="shared" si="1"/>
        <v>38</v>
      </c>
      <c r="Z41" s="55">
        <f t="shared" si="1"/>
        <v>43.5</v>
      </c>
      <c r="AA41" s="55">
        <f t="shared" si="1"/>
        <v>44.5</v>
      </c>
      <c r="AB41" s="55">
        <f t="shared" si="1"/>
        <v>21</v>
      </c>
      <c r="AC41" s="55">
        <f t="shared" si="1"/>
        <v>53</v>
      </c>
      <c r="AD41" s="34"/>
    </row>
    <row r="42" spans="1:30" s="35" customFormat="1" ht="26.25" customHeight="1" x14ac:dyDescent="0.2">
      <c r="A42" s="50" t="s">
        <v>10</v>
      </c>
      <c r="B42" s="52" t="s">
        <v>81</v>
      </c>
      <c r="C42" s="52"/>
      <c r="D42" s="53"/>
      <c r="E42" s="54" t="s">
        <v>82</v>
      </c>
      <c r="F42" s="44"/>
      <c r="G42" s="45"/>
      <c r="H42" s="32"/>
      <c r="I42" s="32"/>
      <c r="J42" s="55">
        <f>+SUMPRODUCT(J25:J40,$G$25:$G$40)</f>
        <v>24.712355769230768</v>
      </c>
      <c r="K42" s="55">
        <f>+SUMPRODUCT(K25:K40,$G$25:$G$40)</f>
        <v>37.892355769230768</v>
      </c>
      <c r="L42" s="55">
        <f t="shared" ref="L42:AC42" si="2">+SUMPRODUCT(L25:L40,$G$25:$G$40)</f>
        <v>42.512355769230766</v>
      </c>
      <c r="M42" s="55">
        <f t="shared" si="2"/>
        <v>37.892355769230768</v>
      </c>
      <c r="N42" s="55">
        <f t="shared" si="2"/>
        <v>47.99235576923077</v>
      </c>
      <c r="O42" s="55">
        <f t="shared" si="2"/>
        <v>48.212355769230768</v>
      </c>
      <c r="P42" s="55">
        <f t="shared" si="2"/>
        <v>32.192355769230772</v>
      </c>
      <c r="Q42" s="55">
        <f t="shared" si="2"/>
        <v>37.892355769230768</v>
      </c>
      <c r="R42" s="55">
        <f t="shared" si="2"/>
        <v>47.312355769230763</v>
      </c>
      <c r="S42" s="55">
        <f t="shared" si="2"/>
        <v>43.892355769230768</v>
      </c>
      <c r="T42" s="55">
        <f t="shared" si="2"/>
        <v>37.192355769230772</v>
      </c>
      <c r="U42" s="55">
        <f t="shared" si="2"/>
        <v>70.117163461538468</v>
      </c>
      <c r="V42" s="55">
        <f t="shared" si="2"/>
        <v>122.63235576923077</v>
      </c>
      <c r="W42" s="55">
        <f t="shared" si="2"/>
        <v>37.892355769230768</v>
      </c>
      <c r="X42" s="55">
        <f t="shared" si="2"/>
        <v>48.512355769230766</v>
      </c>
      <c r="Y42" s="55">
        <f t="shared" si="2"/>
        <v>37.892355769230768</v>
      </c>
      <c r="Z42" s="55">
        <f t="shared" si="2"/>
        <v>41.99235576923077</v>
      </c>
      <c r="AA42" s="55">
        <f t="shared" si="2"/>
        <v>48.212355769230768</v>
      </c>
      <c r="AB42" s="55">
        <f t="shared" si="2"/>
        <v>32.192355769230772</v>
      </c>
      <c r="AC42" s="55">
        <f t="shared" si="2"/>
        <v>43.892355769230768</v>
      </c>
      <c r="AD42" s="34"/>
    </row>
    <row r="43" spans="1:30" s="35" customFormat="1" ht="12.75" x14ac:dyDescent="0.2">
      <c r="A43" s="50" t="s">
        <v>10</v>
      </c>
      <c r="B43" s="52" t="s">
        <v>83</v>
      </c>
      <c r="C43" s="52"/>
      <c r="D43" s="53"/>
      <c r="E43" s="54" t="s">
        <v>84</v>
      </c>
      <c r="F43" s="44"/>
      <c r="G43" s="45"/>
      <c r="H43" s="32"/>
      <c r="I43" s="32"/>
      <c r="J43" s="56">
        <f>+J42+J41</f>
        <v>40.712355769230768</v>
      </c>
      <c r="K43" s="56">
        <f>+K42+K41</f>
        <v>75.892355769230761</v>
      </c>
      <c r="L43" s="56">
        <f t="shared" ref="L43:AC43" si="3">+L42+L41</f>
        <v>70.012355769230766</v>
      </c>
      <c r="M43" s="56">
        <f t="shared" si="3"/>
        <v>75.892355769230761</v>
      </c>
      <c r="N43" s="56">
        <f t="shared" si="3"/>
        <v>106.49235576923077</v>
      </c>
      <c r="O43" s="56">
        <f t="shared" si="3"/>
        <v>92.712355769230768</v>
      </c>
      <c r="P43" s="56">
        <f t="shared" si="3"/>
        <v>53.192355769230772</v>
      </c>
      <c r="Q43" s="56">
        <f t="shared" si="3"/>
        <v>75.892355769230761</v>
      </c>
      <c r="R43" s="56">
        <f t="shared" si="3"/>
        <v>89.812355769230763</v>
      </c>
      <c r="S43" s="56">
        <f t="shared" si="3"/>
        <v>96.892355769230761</v>
      </c>
      <c r="T43" s="56">
        <f t="shared" si="3"/>
        <v>65.692355769230772</v>
      </c>
      <c r="U43" s="56">
        <f t="shared" si="3"/>
        <v>122.11716346153847</v>
      </c>
      <c r="V43" s="56">
        <f t="shared" si="3"/>
        <v>262.1323557692308</v>
      </c>
      <c r="W43" s="56">
        <f t="shared" si="3"/>
        <v>75.892355769230761</v>
      </c>
      <c r="X43" s="56">
        <f t="shared" si="3"/>
        <v>91.012355769230766</v>
      </c>
      <c r="Y43" s="56">
        <f t="shared" si="3"/>
        <v>75.892355769230761</v>
      </c>
      <c r="Z43" s="56">
        <f t="shared" si="3"/>
        <v>85.49235576923077</v>
      </c>
      <c r="AA43" s="56">
        <f t="shared" si="3"/>
        <v>92.712355769230768</v>
      </c>
      <c r="AB43" s="56">
        <f t="shared" si="3"/>
        <v>53.192355769230772</v>
      </c>
      <c r="AC43" s="56">
        <f t="shared" si="3"/>
        <v>96.892355769230761</v>
      </c>
      <c r="AD43" s="34"/>
    </row>
    <row r="44" spans="1:30" s="35" customFormat="1" ht="21" customHeight="1" x14ac:dyDescent="0.2">
      <c r="A44" s="57" t="s">
        <v>10</v>
      </c>
      <c r="B44" s="52" t="s">
        <v>85</v>
      </c>
      <c r="C44" s="52"/>
      <c r="D44" s="53"/>
      <c r="E44" s="58" t="s">
        <v>86</v>
      </c>
      <c r="F44" s="44"/>
      <c r="G44" s="45"/>
      <c r="H44" s="32"/>
      <c r="I44" s="32"/>
      <c r="J44" s="59">
        <f>+J43*$K$2</f>
        <v>45.597838461538466</v>
      </c>
      <c r="K44" s="59">
        <f>+K43*$K$2</f>
        <v>84.99943846153846</v>
      </c>
      <c r="L44" s="59">
        <f t="shared" ref="L44:AC44" si="4">+L43*$K$2</f>
        <v>78.413838461538461</v>
      </c>
      <c r="M44" s="59">
        <f t="shared" si="4"/>
        <v>84.99943846153846</v>
      </c>
      <c r="N44" s="59">
        <f t="shared" si="4"/>
        <v>119.27143846153848</v>
      </c>
      <c r="O44" s="59">
        <f t="shared" si="4"/>
        <v>103.83783846153847</v>
      </c>
      <c r="P44" s="59">
        <f t="shared" si="4"/>
        <v>59.575438461538468</v>
      </c>
      <c r="Q44" s="59">
        <f t="shared" si="4"/>
        <v>84.99943846153846</v>
      </c>
      <c r="R44" s="59">
        <f t="shared" si="4"/>
        <v>100.58983846153846</v>
      </c>
      <c r="S44" s="59">
        <f t="shared" si="4"/>
        <v>108.51943846153846</v>
      </c>
      <c r="T44" s="59">
        <f t="shared" si="4"/>
        <v>73.575438461538468</v>
      </c>
      <c r="U44" s="59">
        <f t="shared" si="4"/>
        <v>136.77122307692309</v>
      </c>
      <c r="V44" s="59">
        <f t="shared" si="4"/>
        <v>293.58823846153854</v>
      </c>
      <c r="W44" s="59">
        <f t="shared" si="4"/>
        <v>84.99943846153846</v>
      </c>
      <c r="X44" s="59">
        <f t="shared" si="4"/>
        <v>101.93383846153847</v>
      </c>
      <c r="Y44" s="59">
        <f t="shared" si="4"/>
        <v>84.99943846153846</v>
      </c>
      <c r="Z44" s="59">
        <f t="shared" si="4"/>
        <v>95.75143846153847</v>
      </c>
      <c r="AA44" s="59">
        <f t="shared" si="4"/>
        <v>103.83783846153847</v>
      </c>
      <c r="AB44" s="59">
        <f t="shared" si="4"/>
        <v>59.575438461538468</v>
      </c>
      <c r="AC44" s="59">
        <f t="shared" si="4"/>
        <v>108.51943846153846</v>
      </c>
      <c r="AD44" s="34"/>
    </row>
    <row r="45" spans="1:30" s="35" customFormat="1" ht="12.75" x14ac:dyDescent="0.2">
      <c r="A45" s="50" t="s">
        <v>87</v>
      </c>
      <c r="B45" s="60"/>
      <c r="C45" s="60"/>
      <c r="D45" s="61"/>
      <c r="E45" s="62"/>
      <c r="F45" s="63"/>
      <c r="G45" s="62"/>
      <c r="H45" s="64"/>
      <c r="I45" s="64"/>
      <c r="J45" s="64"/>
      <c r="K45" s="64"/>
      <c r="L45" s="64"/>
      <c r="M45" s="64"/>
      <c r="N45" s="64"/>
      <c r="O45" s="64"/>
      <c r="P45" s="64"/>
      <c r="Q45" s="64"/>
      <c r="R45" s="64"/>
      <c r="S45" s="64"/>
      <c r="T45" s="64"/>
      <c r="U45" s="64"/>
      <c r="V45" s="64"/>
      <c r="W45" s="64"/>
      <c r="X45" s="64"/>
      <c r="Y45" s="64"/>
      <c r="Z45" s="64"/>
      <c r="AA45" s="64"/>
      <c r="AB45" s="64"/>
      <c r="AC45" s="51"/>
      <c r="AD45" s="34"/>
    </row>
    <row r="46" spans="1:30" s="35" customFormat="1" ht="12.75" x14ac:dyDescent="0.2">
      <c r="A46" s="25" t="s">
        <v>87</v>
      </c>
      <c r="B46" s="27" t="s">
        <v>11</v>
      </c>
      <c r="C46" s="27"/>
      <c r="D46" s="28"/>
      <c r="E46" s="29" t="s">
        <v>12</v>
      </c>
      <c r="F46" s="30">
        <v>0.7</v>
      </c>
      <c r="G46" s="31">
        <f t="shared" ref="G46:G67" si="5">+F46*$F$2</f>
        <v>21</v>
      </c>
      <c r="H46" s="32">
        <v>1</v>
      </c>
      <c r="I46" s="33"/>
      <c r="J46" s="26"/>
      <c r="K46" s="26"/>
      <c r="L46" s="26"/>
      <c r="M46" s="26"/>
      <c r="N46" s="26"/>
      <c r="O46" s="26"/>
      <c r="P46" s="26"/>
      <c r="Q46" s="26"/>
      <c r="R46" s="26"/>
      <c r="S46" s="26"/>
      <c r="T46" s="26"/>
      <c r="U46" s="26"/>
      <c r="V46" s="26"/>
      <c r="W46" s="26"/>
      <c r="X46" s="26"/>
      <c r="Y46" s="26"/>
      <c r="Z46" s="26"/>
      <c r="AA46" s="26"/>
      <c r="AB46" s="26"/>
      <c r="AC46" s="26"/>
      <c r="AD46" s="34" t="s">
        <v>14</v>
      </c>
    </row>
    <row r="47" spans="1:30" s="35" customFormat="1" ht="12.75" x14ac:dyDescent="0.2">
      <c r="A47" s="25" t="s">
        <v>87</v>
      </c>
      <c r="B47" s="27" t="s">
        <v>11</v>
      </c>
      <c r="C47" s="27"/>
      <c r="D47" s="28"/>
      <c r="E47" s="29" t="s">
        <v>15</v>
      </c>
      <c r="F47" s="30">
        <v>0.3</v>
      </c>
      <c r="G47" s="31">
        <f t="shared" si="5"/>
        <v>9</v>
      </c>
      <c r="H47" s="32">
        <v>1</v>
      </c>
      <c r="I47" s="33"/>
      <c r="J47" s="26"/>
      <c r="K47" s="26"/>
      <c r="L47" s="26"/>
      <c r="M47" s="26"/>
      <c r="N47" s="26"/>
      <c r="O47" s="26"/>
      <c r="P47" s="26"/>
      <c r="Q47" s="26"/>
      <c r="R47" s="26"/>
      <c r="S47" s="26"/>
      <c r="T47" s="26"/>
      <c r="U47" s="26"/>
      <c r="V47" s="26"/>
      <c r="W47" s="26"/>
      <c r="X47" s="26"/>
      <c r="Y47" s="26"/>
      <c r="Z47" s="26"/>
      <c r="AA47" s="26"/>
      <c r="AB47" s="26"/>
      <c r="AC47" s="26"/>
      <c r="AD47" s="34" t="s">
        <v>14</v>
      </c>
    </row>
    <row r="48" spans="1:30" s="35" customFormat="1" ht="12.75" x14ac:dyDescent="0.2">
      <c r="A48" s="25" t="s">
        <v>87</v>
      </c>
      <c r="B48" s="27" t="s">
        <v>11</v>
      </c>
      <c r="C48" s="27"/>
      <c r="D48" s="28"/>
      <c r="E48" s="38" t="s">
        <v>16</v>
      </c>
      <c r="F48" s="30">
        <v>0</v>
      </c>
      <c r="G48" s="31">
        <f t="shared" si="5"/>
        <v>0</v>
      </c>
      <c r="H48" s="32">
        <v>1</v>
      </c>
      <c r="I48" s="33"/>
      <c r="J48" s="26"/>
      <c r="K48" s="26"/>
      <c r="L48" s="26"/>
      <c r="M48" s="26"/>
      <c r="N48" s="26"/>
      <c r="O48" s="26"/>
      <c r="P48" s="26"/>
      <c r="Q48" s="26"/>
      <c r="R48" s="26"/>
      <c r="S48" s="26"/>
      <c r="T48" s="26"/>
      <c r="U48" s="26"/>
      <c r="V48" s="26"/>
      <c r="W48" s="26"/>
      <c r="X48" s="26"/>
      <c r="Y48" s="26"/>
      <c r="Z48" s="26"/>
      <c r="AA48" s="26"/>
      <c r="AB48" s="26"/>
      <c r="AC48" s="26"/>
      <c r="AD48" s="34" t="s">
        <v>88</v>
      </c>
    </row>
    <row r="49" spans="1:30" s="35" customFormat="1" ht="12.75" x14ac:dyDescent="0.2">
      <c r="A49" s="25" t="s">
        <v>87</v>
      </c>
      <c r="B49" s="27" t="s">
        <v>11</v>
      </c>
      <c r="C49" s="27"/>
      <c r="D49" s="28"/>
      <c r="E49" s="29" t="s">
        <v>18</v>
      </c>
      <c r="F49" s="30">
        <v>0.5</v>
      </c>
      <c r="G49" s="31">
        <f t="shared" si="5"/>
        <v>15</v>
      </c>
      <c r="H49" s="32">
        <v>1</v>
      </c>
      <c r="I49" s="33"/>
      <c r="J49" s="26"/>
      <c r="K49" s="26"/>
      <c r="L49" s="26"/>
      <c r="M49" s="26"/>
      <c r="N49" s="26">
        <v>1</v>
      </c>
      <c r="O49" s="26"/>
      <c r="P49" s="26"/>
      <c r="Q49" s="26"/>
      <c r="R49" s="26">
        <v>1</v>
      </c>
      <c r="S49" s="26"/>
      <c r="T49" s="26"/>
      <c r="U49" s="26"/>
      <c r="V49" s="26">
        <v>1</v>
      </c>
      <c r="W49" s="26"/>
      <c r="X49" s="26"/>
      <c r="Y49" s="26"/>
      <c r="Z49" s="26">
        <v>1</v>
      </c>
      <c r="AA49" s="26"/>
      <c r="AB49" s="26"/>
      <c r="AC49" s="26"/>
      <c r="AD49" s="34" t="s">
        <v>21</v>
      </c>
    </row>
    <row r="50" spans="1:30" s="35" customFormat="1" ht="12.75" x14ac:dyDescent="0.2">
      <c r="A50" s="25" t="s">
        <v>87</v>
      </c>
      <c r="B50" s="27" t="s">
        <v>11</v>
      </c>
      <c r="C50" s="27"/>
      <c r="D50" s="28"/>
      <c r="E50" s="29" t="s">
        <v>22</v>
      </c>
      <c r="F50" s="30">
        <v>0.25</v>
      </c>
      <c r="G50" s="31">
        <f t="shared" si="5"/>
        <v>7.5</v>
      </c>
      <c r="H50" s="32">
        <v>1</v>
      </c>
      <c r="I50" s="33"/>
      <c r="J50" s="26"/>
      <c r="K50" s="26"/>
      <c r="L50" s="26"/>
      <c r="M50" s="26"/>
      <c r="N50" s="26"/>
      <c r="O50" s="26"/>
      <c r="P50" s="26"/>
      <c r="Q50" s="26"/>
      <c r="R50" s="26"/>
      <c r="S50" s="26"/>
      <c r="T50" s="26"/>
      <c r="U50" s="26">
        <v>1</v>
      </c>
      <c r="V50" s="26"/>
      <c r="W50" s="26"/>
      <c r="X50" s="26"/>
      <c r="Y50" s="26"/>
      <c r="Z50" s="26"/>
      <c r="AA50" s="26"/>
      <c r="AB50" s="26"/>
      <c r="AC50" s="26"/>
      <c r="AD50" s="34" t="s">
        <v>23</v>
      </c>
    </row>
    <row r="51" spans="1:30" s="35" customFormat="1" ht="12.75" x14ac:dyDescent="0.2">
      <c r="A51" s="25" t="s">
        <v>87</v>
      </c>
      <c r="B51" s="27" t="s">
        <v>11</v>
      </c>
      <c r="C51" s="27"/>
      <c r="D51" s="65"/>
      <c r="E51" s="36" t="s">
        <v>24</v>
      </c>
      <c r="F51" s="30">
        <v>0.35</v>
      </c>
      <c r="G51" s="31">
        <f t="shared" si="5"/>
        <v>10.5</v>
      </c>
      <c r="H51" s="32">
        <v>1</v>
      </c>
      <c r="I51" s="33"/>
      <c r="J51" s="26">
        <v>1</v>
      </c>
      <c r="K51" s="26">
        <v>1</v>
      </c>
      <c r="L51" s="26">
        <v>1</v>
      </c>
      <c r="M51" s="26">
        <v>1</v>
      </c>
      <c r="N51" s="26">
        <v>1</v>
      </c>
      <c r="O51" s="26">
        <v>1</v>
      </c>
      <c r="P51" s="26">
        <v>1</v>
      </c>
      <c r="Q51" s="26">
        <v>1</v>
      </c>
      <c r="R51" s="26">
        <v>1</v>
      </c>
      <c r="S51" s="26">
        <v>1</v>
      </c>
      <c r="T51" s="26">
        <v>1</v>
      </c>
      <c r="U51" s="26">
        <v>1</v>
      </c>
      <c r="V51" s="26">
        <v>1</v>
      </c>
      <c r="W51" s="26">
        <v>1</v>
      </c>
      <c r="X51" s="26">
        <v>1</v>
      </c>
      <c r="Y51" s="26">
        <v>1</v>
      </c>
      <c r="Z51" s="26">
        <v>1</v>
      </c>
      <c r="AA51" s="26">
        <v>1</v>
      </c>
      <c r="AB51" s="26">
        <v>1</v>
      </c>
      <c r="AC51" s="26">
        <v>1</v>
      </c>
      <c r="AD51" s="34" t="s">
        <v>25</v>
      </c>
    </row>
    <row r="52" spans="1:30" s="35" customFormat="1" ht="12.75" x14ac:dyDescent="0.2">
      <c r="A52" s="25" t="s">
        <v>87</v>
      </c>
      <c r="B52" s="27" t="s">
        <v>11</v>
      </c>
      <c r="C52" s="27"/>
      <c r="D52" s="28"/>
      <c r="E52" s="29" t="s">
        <v>26</v>
      </c>
      <c r="F52" s="30">
        <v>0.9</v>
      </c>
      <c r="G52" s="31">
        <f t="shared" si="5"/>
        <v>27</v>
      </c>
      <c r="H52" s="32">
        <v>1</v>
      </c>
      <c r="I52" s="33"/>
      <c r="J52" s="26"/>
      <c r="K52" s="26"/>
      <c r="L52" s="26"/>
      <c r="M52" s="26"/>
      <c r="N52" s="26"/>
      <c r="O52" s="26"/>
      <c r="P52" s="26"/>
      <c r="Q52" s="26"/>
      <c r="R52" s="26"/>
      <c r="S52" s="26"/>
      <c r="T52" s="26"/>
      <c r="U52" s="26"/>
      <c r="V52" s="26">
        <v>1</v>
      </c>
      <c r="W52" s="26"/>
      <c r="X52" s="26"/>
      <c r="Y52" s="26"/>
      <c r="Z52" s="26"/>
      <c r="AA52" s="26"/>
      <c r="AB52" s="26"/>
      <c r="AC52" s="26"/>
      <c r="AD52" s="34" t="s">
        <v>27</v>
      </c>
    </row>
    <row r="53" spans="1:30" s="35" customFormat="1" ht="12.75" x14ac:dyDescent="0.2">
      <c r="A53" s="25" t="s">
        <v>87</v>
      </c>
      <c r="B53" s="27" t="s">
        <v>11</v>
      </c>
      <c r="C53" s="27"/>
      <c r="D53" s="28"/>
      <c r="E53" s="38" t="s">
        <v>89</v>
      </c>
      <c r="F53" s="30">
        <v>0</v>
      </c>
      <c r="G53" s="31">
        <f t="shared" si="5"/>
        <v>0</v>
      </c>
      <c r="H53" s="32">
        <v>1</v>
      </c>
      <c r="I53" s="33"/>
      <c r="J53" s="26"/>
      <c r="K53" s="26"/>
      <c r="L53" s="26"/>
      <c r="M53" s="26"/>
      <c r="N53" s="26"/>
      <c r="O53" s="26"/>
      <c r="P53" s="26"/>
      <c r="Q53" s="26"/>
      <c r="R53" s="26"/>
      <c r="S53" s="26"/>
      <c r="T53" s="26"/>
      <c r="U53" s="26"/>
      <c r="V53" s="26"/>
      <c r="W53" s="26"/>
      <c r="X53" s="26"/>
      <c r="Y53" s="26"/>
      <c r="Z53" s="26"/>
      <c r="AA53" s="26"/>
      <c r="AB53" s="26"/>
      <c r="AC53" s="26"/>
      <c r="AD53" s="34" t="s">
        <v>90</v>
      </c>
    </row>
    <row r="54" spans="1:30" s="35" customFormat="1" ht="12.75" x14ac:dyDescent="0.2">
      <c r="A54" s="25" t="s">
        <v>87</v>
      </c>
      <c r="B54" s="27" t="s">
        <v>11</v>
      </c>
      <c r="C54" s="27"/>
      <c r="D54" s="28"/>
      <c r="E54" s="29" t="s">
        <v>29</v>
      </c>
      <c r="F54" s="30">
        <v>0.21666666666666667</v>
      </c>
      <c r="G54" s="31">
        <f t="shared" si="5"/>
        <v>6.5</v>
      </c>
      <c r="H54" s="32">
        <v>1</v>
      </c>
      <c r="I54" s="33"/>
      <c r="J54" s="26"/>
      <c r="K54" s="26"/>
      <c r="L54" s="26">
        <v>1</v>
      </c>
      <c r="M54" s="26"/>
      <c r="N54" s="26"/>
      <c r="O54" s="26">
        <v>1</v>
      </c>
      <c r="P54" s="26"/>
      <c r="Q54" s="26"/>
      <c r="R54" s="37">
        <v>1</v>
      </c>
      <c r="S54" s="26"/>
      <c r="T54" s="37"/>
      <c r="U54" s="26">
        <v>1</v>
      </c>
      <c r="V54" s="37"/>
      <c r="W54" s="26"/>
      <c r="X54" s="37">
        <v>1</v>
      </c>
      <c r="Y54" s="26"/>
      <c r="Z54" s="37"/>
      <c r="AA54" s="26">
        <v>1</v>
      </c>
      <c r="AB54" s="37"/>
      <c r="AC54" s="26"/>
      <c r="AD54" s="34" t="s">
        <v>30</v>
      </c>
    </row>
    <row r="55" spans="1:30" s="35" customFormat="1" ht="12.75" x14ac:dyDescent="0.2">
      <c r="A55" s="25" t="s">
        <v>87</v>
      </c>
      <c r="B55" s="27" t="s">
        <v>11</v>
      </c>
      <c r="C55" s="27"/>
      <c r="D55" s="28"/>
      <c r="E55" s="29" t="s">
        <v>31</v>
      </c>
      <c r="F55" s="30">
        <v>0.11666666666666667</v>
      </c>
      <c r="G55" s="31">
        <f t="shared" si="5"/>
        <v>3.5</v>
      </c>
      <c r="H55" s="32">
        <v>1</v>
      </c>
      <c r="I55" s="33"/>
      <c r="J55" s="26"/>
      <c r="K55" s="26">
        <v>1</v>
      </c>
      <c r="L55" s="26"/>
      <c r="M55" s="26">
        <v>1</v>
      </c>
      <c r="N55" s="26"/>
      <c r="O55" s="26">
        <v>1</v>
      </c>
      <c r="P55" s="26"/>
      <c r="Q55" s="26">
        <v>1</v>
      </c>
      <c r="R55" s="26"/>
      <c r="S55" s="26">
        <v>1</v>
      </c>
      <c r="T55" s="26"/>
      <c r="U55" s="26">
        <v>1</v>
      </c>
      <c r="V55" s="26"/>
      <c r="W55" s="26">
        <v>1</v>
      </c>
      <c r="X55" s="26"/>
      <c r="Y55" s="26">
        <v>1</v>
      </c>
      <c r="Z55" s="26"/>
      <c r="AA55" s="26">
        <v>1</v>
      </c>
      <c r="AB55" s="26"/>
      <c r="AC55" s="26">
        <v>1</v>
      </c>
      <c r="AD55" s="34" t="s">
        <v>13</v>
      </c>
    </row>
    <row r="56" spans="1:30" s="35" customFormat="1" ht="12.75" x14ac:dyDescent="0.2">
      <c r="A56" s="25" t="s">
        <v>87</v>
      </c>
      <c r="B56" s="27" t="s">
        <v>11</v>
      </c>
      <c r="C56" s="27"/>
      <c r="D56" s="28"/>
      <c r="E56" s="29" t="s">
        <v>32</v>
      </c>
      <c r="F56" s="30">
        <v>1</v>
      </c>
      <c r="G56" s="31">
        <f t="shared" si="5"/>
        <v>30</v>
      </c>
      <c r="H56" s="32">
        <v>1</v>
      </c>
      <c r="I56" s="33"/>
      <c r="J56" s="26"/>
      <c r="K56" s="26"/>
      <c r="L56" s="26"/>
      <c r="M56" s="26"/>
      <c r="N56" s="26"/>
      <c r="O56" s="26"/>
      <c r="P56" s="26">
        <v>1</v>
      </c>
      <c r="Q56" s="26"/>
      <c r="R56" s="26"/>
      <c r="S56" s="26"/>
      <c r="T56" s="26"/>
      <c r="U56" s="26"/>
      <c r="V56" s="26">
        <v>1</v>
      </c>
      <c r="W56" s="26"/>
      <c r="X56" s="26"/>
      <c r="Y56" s="26"/>
      <c r="Z56" s="26"/>
      <c r="AA56" s="26"/>
      <c r="AB56" s="26">
        <v>1</v>
      </c>
      <c r="AC56" s="26"/>
      <c r="AD56" s="34" t="s">
        <v>20</v>
      </c>
    </row>
    <row r="57" spans="1:30" s="35" customFormat="1" ht="12.75" x14ac:dyDescent="0.2">
      <c r="A57" s="25" t="s">
        <v>87</v>
      </c>
      <c r="B57" s="27" t="s">
        <v>11</v>
      </c>
      <c r="C57" s="27"/>
      <c r="D57" s="28"/>
      <c r="E57" s="38" t="s">
        <v>34</v>
      </c>
      <c r="F57" s="30">
        <v>0</v>
      </c>
      <c r="G57" s="31">
        <f t="shared" si="5"/>
        <v>0</v>
      </c>
      <c r="H57" s="32">
        <v>1</v>
      </c>
      <c r="I57" s="33"/>
      <c r="J57" s="26"/>
      <c r="K57" s="26"/>
      <c r="L57" s="26"/>
      <c r="M57" s="26"/>
      <c r="N57" s="26"/>
      <c r="O57" s="26"/>
      <c r="P57" s="26"/>
      <c r="Q57" s="26"/>
      <c r="R57" s="26"/>
      <c r="S57" s="26"/>
      <c r="T57" s="26"/>
      <c r="U57" s="26"/>
      <c r="V57" s="26"/>
      <c r="W57" s="26"/>
      <c r="X57" s="26"/>
      <c r="Y57" s="26"/>
      <c r="Z57" s="26"/>
      <c r="AA57" s="26"/>
      <c r="AB57" s="26"/>
      <c r="AC57" s="26"/>
      <c r="AD57" s="34" t="s">
        <v>36</v>
      </c>
    </row>
    <row r="58" spans="1:30" s="35" customFormat="1" ht="12.75" x14ac:dyDescent="0.2">
      <c r="A58" s="25" t="s">
        <v>87</v>
      </c>
      <c r="B58" s="27" t="s">
        <v>11</v>
      </c>
      <c r="C58" s="27"/>
      <c r="D58" s="28"/>
      <c r="E58" s="29" t="s">
        <v>37</v>
      </c>
      <c r="F58" s="30">
        <v>0.5</v>
      </c>
      <c r="G58" s="31">
        <f t="shared" si="5"/>
        <v>15</v>
      </c>
      <c r="H58" s="32">
        <v>1</v>
      </c>
      <c r="I58" s="33"/>
      <c r="J58" s="26"/>
      <c r="K58" s="26"/>
      <c r="L58" s="26"/>
      <c r="M58" s="26"/>
      <c r="N58" s="26"/>
      <c r="O58" s="26"/>
      <c r="P58" s="26"/>
      <c r="Q58" s="26"/>
      <c r="R58" s="26"/>
      <c r="S58" s="26"/>
      <c r="T58" s="26"/>
      <c r="U58" s="26"/>
      <c r="V58" s="26">
        <v>1</v>
      </c>
      <c r="W58" s="26"/>
      <c r="X58" s="26"/>
      <c r="Y58" s="26"/>
      <c r="Z58" s="26"/>
      <c r="AA58" s="26"/>
      <c r="AB58" s="26"/>
      <c r="AC58" s="26"/>
      <c r="AD58" s="34" t="s">
        <v>27</v>
      </c>
    </row>
    <row r="59" spans="1:30" s="35" customFormat="1" ht="12.75" x14ac:dyDescent="0.2">
      <c r="A59" s="25" t="s">
        <v>87</v>
      </c>
      <c r="B59" s="27" t="s">
        <v>11</v>
      </c>
      <c r="C59" s="27"/>
      <c r="D59" s="28"/>
      <c r="E59" s="29" t="s">
        <v>38</v>
      </c>
      <c r="F59" s="30">
        <v>0.25</v>
      </c>
      <c r="G59" s="31">
        <f t="shared" si="5"/>
        <v>7.5</v>
      </c>
      <c r="H59" s="32">
        <v>1</v>
      </c>
      <c r="I59" s="33"/>
      <c r="J59" s="26"/>
      <c r="K59" s="26"/>
      <c r="L59" s="26"/>
      <c r="M59" s="26"/>
      <c r="N59" s="26"/>
      <c r="O59" s="26"/>
      <c r="P59" s="26"/>
      <c r="Q59" s="26"/>
      <c r="R59" s="26"/>
      <c r="S59" s="26"/>
      <c r="T59" s="26"/>
      <c r="U59" s="26"/>
      <c r="V59" s="26">
        <v>1</v>
      </c>
      <c r="W59" s="26"/>
      <c r="X59" s="26"/>
      <c r="Y59" s="26"/>
      <c r="Z59" s="26"/>
      <c r="AA59" s="26"/>
      <c r="AB59" s="26"/>
      <c r="AC59" s="26"/>
      <c r="AD59" s="34" t="s">
        <v>27</v>
      </c>
    </row>
    <row r="60" spans="1:30" s="35" customFormat="1" ht="12.75" x14ac:dyDescent="0.2">
      <c r="A60" s="25" t="s">
        <v>87</v>
      </c>
      <c r="B60" s="27" t="s">
        <v>11</v>
      </c>
      <c r="C60" s="27"/>
      <c r="D60" s="28"/>
      <c r="E60" s="29" t="s">
        <v>39</v>
      </c>
      <c r="F60" s="30">
        <v>0.2</v>
      </c>
      <c r="G60" s="31">
        <f t="shared" si="5"/>
        <v>6</v>
      </c>
      <c r="H60" s="32">
        <v>1</v>
      </c>
      <c r="I60" s="33"/>
      <c r="J60" s="26"/>
      <c r="K60" s="26"/>
      <c r="L60" s="26"/>
      <c r="M60" s="26"/>
      <c r="N60" s="26"/>
      <c r="O60" s="26"/>
      <c r="P60" s="26"/>
      <c r="Q60" s="26"/>
      <c r="R60" s="26"/>
      <c r="S60" s="26"/>
      <c r="T60" s="26"/>
      <c r="U60" s="26"/>
      <c r="V60" s="26"/>
      <c r="W60" s="26"/>
      <c r="X60" s="26"/>
      <c r="Y60" s="26"/>
      <c r="Z60" s="26"/>
      <c r="AA60" s="26"/>
      <c r="AB60" s="26"/>
      <c r="AC60" s="26"/>
      <c r="AD60" s="34" t="s">
        <v>14</v>
      </c>
    </row>
    <row r="61" spans="1:30" s="35" customFormat="1" ht="12.75" x14ac:dyDescent="0.2">
      <c r="A61" s="25" t="s">
        <v>87</v>
      </c>
      <c r="B61" s="27" t="s">
        <v>11</v>
      </c>
      <c r="C61" s="27"/>
      <c r="D61" s="28"/>
      <c r="E61" s="29" t="s">
        <v>40</v>
      </c>
      <c r="F61" s="30">
        <v>0.25</v>
      </c>
      <c r="G61" s="31">
        <f t="shared" si="5"/>
        <v>7.5</v>
      </c>
      <c r="H61" s="32">
        <v>1</v>
      </c>
      <c r="I61" s="33"/>
      <c r="J61" s="26"/>
      <c r="K61" s="26"/>
      <c r="L61" s="26"/>
      <c r="M61" s="26"/>
      <c r="N61" s="26">
        <v>1</v>
      </c>
      <c r="O61" s="26"/>
      <c r="P61" s="26"/>
      <c r="Q61" s="26"/>
      <c r="R61" s="26"/>
      <c r="S61" s="26"/>
      <c r="T61" s="26">
        <v>1</v>
      </c>
      <c r="U61" s="26"/>
      <c r="V61" s="26"/>
      <c r="W61" s="26"/>
      <c r="X61" s="26"/>
      <c r="Y61" s="26"/>
      <c r="Z61" s="26">
        <v>1</v>
      </c>
      <c r="AA61" s="26"/>
      <c r="AB61" s="26"/>
      <c r="AC61" s="26"/>
      <c r="AD61" s="34" t="s">
        <v>41</v>
      </c>
    </row>
    <row r="62" spans="1:30" s="35" customFormat="1" ht="12.75" x14ac:dyDescent="0.2">
      <c r="A62" s="25" t="s">
        <v>87</v>
      </c>
      <c r="B62" s="27" t="s">
        <v>11</v>
      </c>
      <c r="C62" s="27"/>
      <c r="D62" s="28"/>
      <c r="E62" s="29" t="s">
        <v>42</v>
      </c>
      <c r="F62" s="30">
        <v>0.8</v>
      </c>
      <c r="G62" s="31">
        <f t="shared" si="5"/>
        <v>24</v>
      </c>
      <c r="H62" s="32">
        <v>1</v>
      </c>
      <c r="I62" s="33"/>
      <c r="J62" s="26"/>
      <c r="K62" s="26"/>
      <c r="L62" s="26"/>
      <c r="M62" s="26"/>
      <c r="N62" s="26"/>
      <c r="O62" s="26"/>
      <c r="P62" s="26"/>
      <c r="Q62" s="26"/>
      <c r="R62" s="26"/>
      <c r="S62" s="26"/>
      <c r="T62" s="26"/>
      <c r="U62" s="26"/>
      <c r="V62" s="26"/>
      <c r="W62" s="26"/>
      <c r="X62" s="26"/>
      <c r="Y62" s="26"/>
      <c r="Z62" s="26"/>
      <c r="AA62" s="26"/>
      <c r="AB62" s="26"/>
      <c r="AC62" s="26"/>
      <c r="AD62" s="34" t="s">
        <v>14</v>
      </c>
    </row>
    <row r="63" spans="1:30" s="35" customFormat="1" ht="12.75" x14ac:dyDescent="0.2">
      <c r="A63" s="25" t="s">
        <v>87</v>
      </c>
      <c r="B63" s="27" t="s">
        <v>11</v>
      </c>
      <c r="C63" s="27"/>
      <c r="D63" s="28"/>
      <c r="E63" s="29" t="s">
        <v>43</v>
      </c>
      <c r="F63" s="30">
        <v>0</v>
      </c>
      <c r="G63" s="31">
        <f t="shared" si="5"/>
        <v>0</v>
      </c>
      <c r="H63" s="32">
        <v>1</v>
      </c>
      <c r="I63" s="33"/>
      <c r="J63" s="26"/>
      <c r="K63" s="26">
        <v>1</v>
      </c>
      <c r="L63" s="26"/>
      <c r="M63" s="26">
        <v>1</v>
      </c>
      <c r="N63" s="26"/>
      <c r="O63" s="26">
        <v>1</v>
      </c>
      <c r="P63" s="26"/>
      <c r="Q63" s="26">
        <v>1</v>
      </c>
      <c r="R63" s="26"/>
      <c r="S63" s="26">
        <v>1</v>
      </c>
      <c r="T63" s="26"/>
      <c r="U63" s="26">
        <v>1</v>
      </c>
      <c r="V63" s="26"/>
      <c r="W63" s="26">
        <v>1</v>
      </c>
      <c r="X63" s="26"/>
      <c r="Y63" s="26">
        <v>1</v>
      </c>
      <c r="Z63" s="26"/>
      <c r="AA63" s="26">
        <v>1</v>
      </c>
      <c r="AB63" s="26"/>
      <c r="AC63" s="26">
        <v>1</v>
      </c>
      <c r="AD63" s="34" t="s">
        <v>44</v>
      </c>
    </row>
    <row r="64" spans="1:30" s="35" customFormat="1" ht="12.75" x14ac:dyDescent="0.2">
      <c r="A64" s="25" t="s">
        <v>87</v>
      </c>
      <c r="B64" s="27" t="s">
        <v>11</v>
      </c>
      <c r="C64" s="27"/>
      <c r="D64" s="28"/>
      <c r="E64" s="29" t="s">
        <v>45</v>
      </c>
      <c r="F64" s="30">
        <v>0.8</v>
      </c>
      <c r="G64" s="31">
        <f t="shared" si="5"/>
        <v>24</v>
      </c>
      <c r="H64" s="32">
        <v>1</v>
      </c>
      <c r="I64" s="33"/>
      <c r="J64" s="26"/>
      <c r="K64" s="26">
        <v>1</v>
      </c>
      <c r="L64" s="26"/>
      <c r="M64" s="26">
        <v>1</v>
      </c>
      <c r="N64" s="26"/>
      <c r="O64" s="26">
        <v>1</v>
      </c>
      <c r="P64" s="26"/>
      <c r="Q64" s="26">
        <v>1</v>
      </c>
      <c r="R64" s="26"/>
      <c r="S64" s="26">
        <v>1</v>
      </c>
      <c r="T64" s="26"/>
      <c r="U64" s="26">
        <v>1</v>
      </c>
      <c r="V64" s="26"/>
      <c r="W64" s="26">
        <v>1</v>
      </c>
      <c r="X64" s="26"/>
      <c r="Y64" s="26">
        <v>1</v>
      </c>
      <c r="Z64" s="26"/>
      <c r="AA64" s="26">
        <v>1</v>
      </c>
      <c r="AB64" s="26"/>
      <c r="AC64" s="26">
        <v>1</v>
      </c>
      <c r="AD64" s="34" t="s">
        <v>13</v>
      </c>
    </row>
    <row r="65" spans="1:30" s="35" customFormat="1" ht="12.75" x14ac:dyDescent="0.2">
      <c r="A65" s="25" t="s">
        <v>87</v>
      </c>
      <c r="B65" s="27" t="s">
        <v>11</v>
      </c>
      <c r="C65" s="27"/>
      <c r="D65" s="28"/>
      <c r="E65" s="29" t="s">
        <v>46</v>
      </c>
      <c r="F65" s="30">
        <v>0.5</v>
      </c>
      <c r="G65" s="31">
        <f t="shared" si="5"/>
        <v>15</v>
      </c>
      <c r="H65" s="32">
        <v>1</v>
      </c>
      <c r="I65" s="33"/>
      <c r="J65" s="26"/>
      <c r="K65" s="26"/>
      <c r="L65" s="26"/>
      <c r="M65" s="26"/>
      <c r="N65" s="26">
        <v>1</v>
      </c>
      <c r="O65" s="26"/>
      <c r="P65" s="26"/>
      <c r="Q65" s="26"/>
      <c r="R65" s="26"/>
      <c r="S65" s="26">
        <v>1</v>
      </c>
      <c r="T65" s="26"/>
      <c r="U65" s="26"/>
      <c r="V65" s="26"/>
      <c r="W65" s="26"/>
      <c r="X65" s="26">
        <v>1</v>
      </c>
      <c r="Y65" s="26"/>
      <c r="Z65" s="26"/>
      <c r="AA65" s="26"/>
      <c r="AB65" s="26"/>
      <c r="AC65" s="26">
        <v>1</v>
      </c>
      <c r="AD65" s="34" t="s">
        <v>48</v>
      </c>
    </row>
    <row r="66" spans="1:30" s="35" customFormat="1" ht="12.75" x14ac:dyDescent="0.2">
      <c r="A66" s="25" t="s">
        <v>87</v>
      </c>
      <c r="B66" s="27" t="s">
        <v>11</v>
      </c>
      <c r="C66" s="27"/>
      <c r="D66" s="28"/>
      <c r="E66" s="29" t="s">
        <v>49</v>
      </c>
      <c r="F66" s="30">
        <v>0.18333333333333332</v>
      </c>
      <c r="G66" s="31">
        <f t="shared" si="5"/>
        <v>5.5</v>
      </c>
      <c r="H66" s="32">
        <v>1</v>
      </c>
      <c r="I66" s="33"/>
      <c r="J66" s="26">
        <v>1</v>
      </c>
      <c r="K66" s="26"/>
      <c r="L66" s="26">
        <v>1</v>
      </c>
      <c r="M66" s="26"/>
      <c r="N66" s="26">
        <v>1</v>
      </c>
      <c r="O66" s="26"/>
      <c r="P66" s="26">
        <v>1</v>
      </c>
      <c r="Q66" s="26"/>
      <c r="R66" s="26">
        <v>1</v>
      </c>
      <c r="S66" s="26"/>
      <c r="T66" s="26">
        <v>1</v>
      </c>
      <c r="U66" s="26"/>
      <c r="V66" s="26">
        <v>1</v>
      </c>
      <c r="W66" s="26"/>
      <c r="X66" s="26">
        <v>1</v>
      </c>
      <c r="Y66" s="26"/>
      <c r="Z66" s="26">
        <v>1</v>
      </c>
      <c r="AA66" s="26"/>
      <c r="AB66" s="26">
        <v>1</v>
      </c>
      <c r="AC66" s="26"/>
      <c r="AD66" s="34" t="s">
        <v>50</v>
      </c>
    </row>
    <row r="67" spans="1:30" s="35" customFormat="1" ht="12.75" x14ac:dyDescent="0.2">
      <c r="A67" s="25" t="s">
        <v>87</v>
      </c>
      <c r="B67" s="27" t="s">
        <v>11</v>
      </c>
      <c r="C67" s="27"/>
      <c r="D67" s="28"/>
      <c r="E67" s="29" t="s">
        <v>51</v>
      </c>
      <c r="F67" s="30">
        <v>0.16666666666666666</v>
      </c>
      <c r="G67" s="31">
        <f t="shared" si="5"/>
        <v>5</v>
      </c>
      <c r="H67" s="32">
        <v>1</v>
      </c>
      <c r="I67" s="33"/>
      <c r="J67" s="26"/>
      <c r="K67" s="26"/>
      <c r="L67" s="26"/>
      <c r="M67" s="26"/>
      <c r="N67" s="26"/>
      <c r="O67" s="26"/>
      <c r="P67" s="26"/>
      <c r="Q67" s="26"/>
      <c r="R67" s="26"/>
      <c r="S67" s="26"/>
      <c r="T67" s="26"/>
      <c r="U67" s="26"/>
      <c r="V67" s="26"/>
      <c r="W67" s="26"/>
      <c r="X67" s="26"/>
      <c r="Y67" s="26"/>
      <c r="Z67" s="26"/>
      <c r="AA67" s="26"/>
      <c r="AB67" s="26"/>
      <c r="AC67" s="26"/>
      <c r="AD67" s="34" t="s">
        <v>14</v>
      </c>
    </row>
    <row r="68" spans="1:30" s="35" customFormat="1" ht="12.75" x14ac:dyDescent="0.2">
      <c r="A68" s="39" t="s">
        <v>87</v>
      </c>
      <c r="B68" s="41" t="s">
        <v>53</v>
      </c>
      <c r="C68" s="41"/>
      <c r="D68" s="144">
        <v>25181616</v>
      </c>
      <c r="E68" s="43" t="s">
        <v>54</v>
      </c>
      <c r="F68" s="44">
        <v>1</v>
      </c>
      <c r="G68" s="45" t="e">
        <f>+VLOOKUP(D68,'Precios Repuestos'!$B$3:$F$192,5,FALSE)*F68</f>
        <v>#N/A</v>
      </c>
      <c r="H68" s="32">
        <v>1</v>
      </c>
      <c r="I68" s="46"/>
      <c r="J68" s="40">
        <v>1</v>
      </c>
      <c r="K68" s="40">
        <v>1</v>
      </c>
      <c r="L68" s="40">
        <v>1</v>
      </c>
      <c r="M68" s="40">
        <v>1</v>
      </c>
      <c r="N68" s="40">
        <v>1</v>
      </c>
      <c r="O68" s="40">
        <v>1</v>
      </c>
      <c r="P68" s="40">
        <v>1</v>
      </c>
      <c r="Q68" s="40">
        <v>1</v>
      </c>
      <c r="R68" s="40">
        <v>1</v>
      </c>
      <c r="S68" s="40">
        <v>1</v>
      </c>
      <c r="T68" s="40">
        <v>1</v>
      </c>
      <c r="U68" s="40">
        <v>1</v>
      </c>
      <c r="V68" s="40">
        <v>1</v>
      </c>
      <c r="W68" s="40">
        <v>1</v>
      </c>
      <c r="X68" s="40">
        <v>1</v>
      </c>
      <c r="Y68" s="40">
        <v>1</v>
      </c>
      <c r="Z68" s="40">
        <v>1</v>
      </c>
      <c r="AA68" s="40">
        <v>1</v>
      </c>
      <c r="AB68" s="40">
        <v>1</v>
      </c>
      <c r="AC68" s="40">
        <v>1</v>
      </c>
      <c r="AD68" s="34" t="s">
        <v>25</v>
      </c>
    </row>
    <row r="69" spans="1:30" s="35" customFormat="1" ht="12.75" x14ac:dyDescent="0.2">
      <c r="A69" s="39" t="s">
        <v>87</v>
      </c>
      <c r="B69" s="41" t="s">
        <v>53</v>
      </c>
      <c r="C69" s="41"/>
      <c r="D69" s="78">
        <v>2601223</v>
      </c>
      <c r="E69" s="47" t="s">
        <v>55</v>
      </c>
      <c r="F69" s="44">
        <v>4</v>
      </c>
      <c r="G69" s="45">
        <f>+VLOOKUP(D69,'Precios Repuestos'!$B$3:$F$192,5,FALSE)*F69</f>
        <v>26.749807692307691</v>
      </c>
      <c r="H69" s="32">
        <v>1</v>
      </c>
      <c r="I69" s="46"/>
      <c r="J69" s="40">
        <v>1</v>
      </c>
      <c r="K69" s="40">
        <v>1</v>
      </c>
      <c r="L69" s="40">
        <v>1</v>
      </c>
      <c r="M69" s="40">
        <v>1</v>
      </c>
      <c r="N69" s="40">
        <v>1</v>
      </c>
      <c r="O69" s="40">
        <v>1</v>
      </c>
      <c r="P69" s="40">
        <v>1</v>
      </c>
      <c r="Q69" s="40">
        <v>1</v>
      </c>
      <c r="R69" s="40">
        <v>1</v>
      </c>
      <c r="S69" s="40">
        <v>1</v>
      </c>
      <c r="T69" s="40">
        <v>1</v>
      </c>
      <c r="U69" s="40">
        <v>1</v>
      </c>
      <c r="V69" s="40">
        <v>1</v>
      </c>
      <c r="W69" s="40">
        <v>1</v>
      </c>
      <c r="X69" s="40">
        <v>1</v>
      </c>
      <c r="Y69" s="40">
        <v>1</v>
      </c>
      <c r="Z69" s="40">
        <v>1</v>
      </c>
      <c r="AA69" s="40">
        <v>1</v>
      </c>
      <c r="AB69" s="40">
        <v>1</v>
      </c>
      <c r="AC69" s="40">
        <v>1</v>
      </c>
      <c r="AD69" s="34" t="s">
        <v>56</v>
      </c>
    </row>
    <row r="70" spans="1:30" s="35" customFormat="1" ht="12.75" x14ac:dyDescent="0.2">
      <c r="A70" s="39" t="s">
        <v>87</v>
      </c>
      <c r="B70" s="41" t="s">
        <v>53</v>
      </c>
      <c r="C70" s="238"/>
      <c r="D70" s="145">
        <v>96827723</v>
      </c>
      <c r="E70" s="43" t="s">
        <v>58</v>
      </c>
      <c r="F70" s="44">
        <v>1</v>
      </c>
      <c r="G70" s="45">
        <f>+VLOOKUP(D70,'Precios Repuestos'!$B$3:$F$192,5,FALSE)*F70</f>
        <v>12.85</v>
      </c>
      <c r="H70" s="32">
        <v>1</v>
      </c>
      <c r="I70" s="46"/>
      <c r="J70" s="40"/>
      <c r="K70" s="40">
        <v>1</v>
      </c>
      <c r="L70" s="40"/>
      <c r="M70" s="40">
        <v>1</v>
      </c>
      <c r="N70" s="40"/>
      <c r="O70" s="40">
        <v>1</v>
      </c>
      <c r="P70" s="40"/>
      <c r="Q70" s="40">
        <v>1</v>
      </c>
      <c r="R70" s="40"/>
      <c r="S70" s="40">
        <v>1</v>
      </c>
      <c r="T70" s="40"/>
      <c r="U70" s="40">
        <v>1</v>
      </c>
      <c r="V70" s="40"/>
      <c r="W70" s="40">
        <v>1</v>
      </c>
      <c r="X70" s="40"/>
      <c r="Y70" s="40">
        <v>1</v>
      </c>
      <c r="Z70" s="40"/>
      <c r="AA70" s="40">
        <v>1</v>
      </c>
      <c r="AB70" s="40"/>
      <c r="AC70" s="40">
        <v>1</v>
      </c>
      <c r="AD70" s="34" t="s">
        <v>13</v>
      </c>
    </row>
    <row r="71" spans="1:30" s="35" customFormat="1" ht="12.75" x14ac:dyDescent="0.2">
      <c r="A71" s="39" t="s">
        <v>87</v>
      </c>
      <c r="B71" s="41" t="s">
        <v>53</v>
      </c>
      <c r="C71" s="238"/>
      <c r="D71" s="146">
        <v>96988257</v>
      </c>
      <c r="E71" s="43" t="s">
        <v>60</v>
      </c>
      <c r="F71" s="44">
        <v>1</v>
      </c>
      <c r="G71" s="45">
        <f>+VLOOKUP(D71,'Precios Repuestos'!$B$3:$F$192,5,FALSE)*F71</f>
        <v>66.25</v>
      </c>
      <c r="H71" s="32">
        <v>1</v>
      </c>
      <c r="I71" s="46"/>
      <c r="J71" s="40"/>
      <c r="K71" s="40"/>
      <c r="L71" s="40"/>
      <c r="M71" s="40"/>
      <c r="N71" s="40"/>
      <c r="O71" s="40"/>
      <c r="P71" s="40"/>
      <c r="Q71" s="40"/>
      <c r="R71" s="40"/>
      <c r="S71" s="40"/>
      <c r="T71" s="40"/>
      <c r="U71" s="40"/>
      <c r="V71" s="40">
        <v>1</v>
      </c>
      <c r="W71" s="40"/>
      <c r="X71" s="40"/>
      <c r="Y71" s="40"/>
      <c r="Z71" s="40"/>
      <c r="AA71" s="40"/>
      <c r="AB71" s="40"/>
      <c r="AC71" s="40"/>
      <c r="AD71" s="34" t="s">
        <v>27</v>
      </c>
    </row>
    <row r="72" spans="1:30" s="35" customFormat="1" ht="12.75" x14ac:dyDescent="0.2">
      <c r="A72" s="39" t="s">
        <v>87</v>
      </c>
      <c r="B72" s="41" t="s">
        <v>53</v>
      </c>
      <c r="C72" s="41"/>
      <c r="D72" s="78" t="s">
        <v>61</v>
      </c>
      <c r="E72" s="29" t="s">
        <v>62</v>
      </c>
      <c r="F72" s="44">
        <v>1</v>
      </c>
      <c r="G72" s="45">
        <f>+VLOOKUP(D72,'Precios Repuestos'!$B$3:$F$192,5,FALSE)*F72</f>
        <v>4</v>
      </c>
      <c r="H72" s="32">
        <v>1</v>
      </c>
      <c r="I72" s="46"/>
      <c r="J72" s="40"/>
      <c r="K72" s="40"/>
      <c r="L72" s="40"/>
      <c r="M72" s="40"/>
      <c r="N72" s="40"/>
      <c r="O72" s="40"/>
      <c r="P72" s="40"/>
      <c r="Q72" s="40"/>
      <c r="R72" s="40"/>
      <c r="S72" s="40"/>
      <c r="T72" s="40"/>
      <c r="U72" s="40"/>
      <c r="V72" s="40">
        <v>1</v>
      </c>
      <c r="W72" s="40"/>
      <c r="X72" s="40"/>
      <c r="Y72" s="40"/>
      <c r="Z72" s="40"/>
      <c r="AA72" s="40"/>
      <c r="AB72" s="40"/>
      <c r="AC72" s="40"/>
      <c r="AD72" s="34" t="s">
        <v>27</v>
      </c>
    </row>
    <row r="73" spans="1:30" s="35" customFormat="1" ht="12.75" x14ac:dyDescent="0.2">
      <c r="A73" s="39" t="s">
        <v>87</v>
      </c>
      <c r="B73" s="41" t="s">
        <v>53</v>
      </c>
      <c r="C73" s="41"/>
      <c r="D73" s="144">
        <v>96416335</v>
      </c>
      <c r="E73" s="43" t="s">
        <v>91</v>
      </c>
      <c r="F73" s="44">
        <v>1</v>
      </c>
      <c r="G73" s="45" t="e">
        <f>+VLOOKUP(D73,'Precios Repuestos'!$B$3:$F$192,5,FALSE)*F73</f>
        <v>#N/A</v>
      </c>
      <c r="H73" s="32">
        <v>1</v>
      </c>
      <c r="I73" s="46"/>
      <c r="J73" s="40"/>
      <c r="K73" s="40"/>
      <c r="L73" s="40"/>
      <c r="M73" s="40"/>
      <c r="N73" s="40"/>
      <c r="O73" s="40"/>
      <c r="P73" s="40"/>
      <c r="Q73" s="40"/>
      <c r="R73" s="40"/>
      <c r="S73" s="40"/>
      <c r="T73" s="40"/>
      <c r="U73" s="40"/>
      <c r="V73" s="40">
        <v>1</v>
      </c>
      <c r="W73" s="40"/>
      <c r="X73" s="40"/>
      <c r="Y73" s="40"/>
      <c r="Z73" s="40"/>
      <c r="AA73" s="40"/>
      <c r="AB73" s="40"/>
      <c r="AC73" s="40"/>
      <c r="AD73" s="34" t="s">
        <v>27</v>
      </c>
    </row>
    <row r="74" spans="1:30" s="35" customFormat="1" ht="12.75" x14ac:dyDescent="0.2">
      <c r="A74" s="39" t="s">
        <v>87</v>
      </c>
      <c r="B74" s="41" t="s">
        <v>53</v>
      </c>
      <c r="C74" s="41"/>
      <c r="D74" s="81">
        <v>25182778</v>
      </c>
      <c r="E74" s="43" t="s">
        <v>92</v>
      </c>
      <c r="F74" s="44">
        <v>1</v>
      </c>
      <c r="G74" s="45">
        <f>+VLOOKUP(D74,'Precios Repuestos'!$B$3:$F$192,5,FALSE)*F74</f>
        <v>12</v>
      </c>
      <c r="H74" s="32">
        <v>1</v>
      </c>
      <c r="I74" s="46"/>
      <c r="J74" s="40"/>
      <c r="K74" s="40"/>
      <c r="L74" s="40"/>
      <c r="M74" s="40"/>
      <c r="N74" s="40"/>
      <c r="O74" s="40"/>
      <c r="P74" s="40"/>
      <c r="Q74" s="40"/>
      <c r="R74" s="40"/>
      <c r="S74" s="40"/>
      <c r="T74" s="40"/>
      <c r="U74" s="40"/>
      <c r="V74" s="40">
        <v>1</v>
      </c>
      <c r="W74" s="40"/>
      <c r="X74" s="40"/>
      <c r="Y74" s="40"/>
      <c r="Z74" s="40"/>
      <c r="AA74" s="40"/>
      <c r="AB74" s="40"/>
      <c r="AC74" s="40"/>
      <c r="AD74" s="34" t="s">
        <v>27</v>
      </c>
    </row>
    <row r="75" spans="1:30" s="35" customFormat="1" ht="12.75" x14ac:dyDescent="0.2">
      <c r="A75" s="39" t="s">
        <v>87</v>
      </c>
      <c r="B75" s="41" t="s">
        <v>53</v>
      </c>
      <c r="C75" s="238"/>
      <c r="D75" s="145">
        <v>96464000</v>
      </c>
      <c r="E75" s="43" t="s">
        <v>64</v>
      </c>
      <c r="F75" s="44">
        <v>4</v>
      </c>
      <c r="G75" s="45">
        <f>+VLOOKUP(D75,'Precios Repuestos'!$B$3:$F$192,5,FALSE)*F75</f>
        <v>20</v>
      </c>
      <c r="H75" s="32">
        <v>1</v>
      </c>
      <c r="I75" s="46"/>
      <c r="J75" s="40"/>
      <c r="K75" s="40"/>
      <c r="L75" s="40">
        <v>1</v>
      </c>
      <c r="M75" s="40"/>
      <c r="N75" s="40"/>
      <c r="O75" s="40">
        <v>1</v>
      </c>
      <c r="P75" s="40"/>
      <c r="Q75" s="40"/>
      <c r="R75" s="40">
        <v>1</v>
      </c>
      <c r="S75" s="40"/>
      <c r="T75" s="40"/>
      <c r="U75" s="40">
        <v>1</v>
      </c>
      <c r="V75" s="40"/>
      <c r="W75" s="40"/>
      <c r="X75" s="40">
        <v>1</v>
      </c>
      <c r="Y75" s="40"/>
      <c r="Z75" s="40"/>
      <c r="AA75" s="40">
        <v>1</v>
      </c>
      <c r="AB75" s="40"/>
      <c r="AC75" s="40"/>
      <c r="AD75" s="34" t="s">
        <v>65</v>
      </c>
    </row>
    <row r="76" spans="1:30" s="35" customFormat="1" ht="12.75" x14ac:dyDescent="0.2">
      <c r="A76" s="39" t="s">
        <v>87</v>
      </c>
      <c r="B76" s="41" t="s">
        <v>53</v>
      </c>
      <c r="C76" s="41"/>
      <c r="D76" s="42">
        <v>2602458</v>
      </c>
      <c r="E76" s="49" t="s">
        <v>66</v>
      </c>
      <c r="F76" s="44">
        <v>2</v>
      </c>
      <c r="G76" s="45">
        <f>+VLOOKUP(D76,'Precios Repuestos'!$B$3:$F$192,5,FALSE)*F76</f>
        <v>21.904807692307692</v>
      </c>
      <c r="H76" s="32">
        <v>1</v>
      </c>
      <c r="I76" s="46"/>
      <c r="J76" s="40"/>
      <c r="K76" s="40"/>
      <c r="L76" s="40"/>
      <c r="M76" s="40"/>
      <c r="N76" s="40"/>
      <c r="O76" s="40"/>
      <c r="P76" s="40"/>
      <c r="Q76" s="40"/>
      <c r="R76" s="40"/>
      <c r="S76" s="40"/>
      <c r="T76" s="40"/>
      <c r="U76" s="40">
        <v>1</v>
      </c>
      <c r="V76" s="40"/>
      <c r="W76" s="40"/>
      <c r="X76" s="40"/>
      <c r="Y76" s="40"/>
      <c r="Z76" s="40"/>
      <c r="AA76" s="40"/>
      <c r="AB76" s="40"/>
      <c r="AC76" s="40"/>
      <c r="AD76" s="34" t="s">
        <v>67</v>
      </c>
    </row>
    <row r="77" spans="1:30" s="35" customFormat="1" ht="12.75" x14ac:dyDescent="0.2">
      <c r="A77" s="39" t="s">
        <v>87</v>
      </c>
      <c r="B77" s="41" t="s">
        <v>53</v>
      </c>
      <c r="C77" s="41"/>
      <c r="D77" s="144" t="s">
        <v>93</v>
      </c>
      <c r="E77" s="43" t="s">
        <v>94</v>
      </c>
      <c r="F77" s="44">
        <v>2</v>
      </c>
      <c r="G77" s="45">
        <f>+VLOOKUP(D77,'Precios Repuestos'!$B$3:$F$192,5,FALSE)*F77</f>
        <v>3.4</v>
      </c>
      <c r="H77" s="32">
        <v>1</v>
      </c>
      <c r="I77" s="46"/>
      <c r="J77" s="40"/>
      <c r="K77" s="40"/>
      <c r="L77" s="40"/>
      <c r="M77" s="40"/>
      <c r="N77" s="40">
        <v>1</v>
      </c>
      <c r="O77" s="40"/>
      <c r="P77" s="40"/>
      <c r="Q77" s="40"/>
      <c r="R77" s="40">
        <v>1</v>
      </c>
      <c r="S77" s="40"/>
      <c r="T77" s="40"/>
      <c r="U77" s="40"/>
      <c r="V77" s="40">
        <v>1</v>
      </c>
      <c r="W77" s="40"/>
      <c r="X77" s="40"/>
      <c r="Y77" s="40"/>
      <c r="Z77" s="40">
        <v>1</v>
      </c>
      <c r="AA77" s="40"/>
      <c r="AB77" s="40"/>
      <c r="AC77" s="40"/>
      <c r="AD77" s="34" t="s">
        <v>19</v>
      </c>
    </row>
    <row r="78" spans="1:30" s="35" customFormat="1" ht="12.75" x14ac:dyDescent="0.2">
      <c r="A78" s="39" t="s">
        <v>87</v>
      </c>
      <c r="B78" s="41" t="s">
        <v>53</v>
      </c>
      <c r="C78" s="41"/>
      <c r="D78" s="42">
        <v>2601234</v>
      </c>
      <c r="E78" s="43" t="s">
        <v>95</v>
      </c>
      <c r="F78" s="44">
        <v>1</v>
      </c>
      <c r="G78" s="45">
        <f>+VLOOKUP(D78,'Precios Repuestos'!$B$3:$F$192,5,FALSE)*F78</f>
        <v>9.3090384615384618</v>
      </c>
      <c r="H78" s="32">
        <v>1</v>
      </c>
      <c r="I78" s="46"/>
      <c r="J78" s="40"/>
      <c r="K78" s="40"/>
      <c r="L78" s="40"/>
      <c r="M78" s="40"/>
      <c r="N78" s="40"/>
      <c r="O78" s="40"/>
      <c r="P78" s="40">
        <v>1</v>
      </c>
      <c r="Q78" s="40"/>
      <c r="R78" s="40"/>
      <c r="S78" s="40"/>
      <c r="T78" s="40"/>
      <c r="U78" s="40"/>
      <c r="V78" s="40">
        <v>1</v>
      </c>
      <c r="W78" s="40"/>
      <c r="X78" s="40"/>
      <c r="Y78" s="40"/>
      <c r="Z78" s="40"/>
      <c r="AA78" s="40"/>
      <c r="AB78" s="40">
        <v>1</v>
      </c>
      <c r="AC78" s="40"/>
      <c r="AD78" s="34" t="s">
        <v>96</v>
      </c>
    </row>
    <row r="79" spans="1:30" s="35" customFormat="1" ht="12.75" x14ac:dyDescent="0.2">
      <c r="A79" s="39" t="s">
        <v>87</v>
      </c>
      <c r="B79" s="41" t="s">
        <v>53</v>
      </c>
      <c r="C79" s="41"/>
      <c r="D79" s="144">
        <v>95947238</v>
      </c>
      <c r="E79" s="43" t="s">
        <v>70</v>
      </c>
      <c r="F79" s="44">
        <v>1</v>
      </c>
      <c r="G79" s="45">
        <f>+VLOOKUP(D79,'Precios Repuestos'!$B$3:$F$192,5,FALSE)*F79</f>
        <v>24.54</v>
      </c>
      <c r="H79" s="32">
        <v>1</v>
      </c>
      <c r="I79" s="46"/>
      <c r="J79" s="40"/>
      <c r="K79" s="40"/>
      <c r="L79" s="40"/>
      <c r="M79" s="40"/>
      <c r="N79" s="40"/>
      <c r="O79" s="40"/>
      <c r="P79" s="40"/>
      <c r="Q79" s="40"/>
      <c r="R79" s="40"/>
      <c r="S79" s="40"/>
      <c r="T79" s="40"/>
      <c r="U79" s="40"/>
      <c r="V79" s="40"/>
      <c r="W79" s="40"/>
      <c r="X79" s="40"/>
      <c r="Y79" s="40"/>
      <c r="Z79" s="40"/>
      <c r="AA79" s="40"/>
      <c r="AB79" s="40"/>
      <c r="AC79" s="40"/>
      <c r="AD79" s="34" t="s">
        <v>19</v>
      </c>
    </row>
    <row r="80" spans="1:30" s="35" customFormat="1" ht="12.75" x14ac:dyDescent="0.2">
      <c r="A80" s="39" t="s">
        <v>87</v>
      </c>
      <c r="B80" s="41" t="s">
        <v>53</v>
      </c>
      <c r="C80" s="41"/>
      <c r="D80" s="78" t="s">
        <v>71</v>
      </c>
      <c r="E80" s="43" t="s">
        <v>72</v>
      </c>
      <c r="F80" s="44">
        <v>1</v>
      </c>
      <c r="G80" s="45">
        <f>+VLOOKUP(D80,'Precios Repuestos'!$B$3:$F$192,5,FALSE)*F80</f>
        <v>6</v>
      </c>
      <c r="H80" s="32">
        <v>1</v>
      </c>
      <c r="I80" s="46"/>
      <c r="J80" s="40"/>
      <c r="K80" s="40"/>
      <c r="L80" s="40"/>
      <c r="M80" s="40"/>
      <c r="N80" s="40">
        <v>1</v>
      </c>
      <c r="O80" s="40"/>
      <c r="P80" s="40"/>
      <c r="Q80" s="40"/>
      <c r="R80" s="40"/>
      <c r="S80" s="40">
        <v>1</v>
      </c>
      <c r="T80" s="40"/>
      <c r="U80" s="40"/>
      <c r="V80" s="40"/>
      <c r="W80" s="40"/>
      <c r="X80" s="40">
        <v>1</v>
      </c>
      <c r="Y80" s="40"/>
      <c r="Z80" s="40"/>
      <c r="AA80" s="40"/>
      <c r="AB80" s="40"/>
      <c r="AC80" s="40">
        <v>1</v>
      </c>
      <c r="AD80" s="34" t="s">
        <v>47</v>
      </c>
    </row>
    <row r="81" spans="1:30" s="35" customFormat="1" ht="12.75" x14ac:dyDescent="0.2">
      <c r="A81" s="39" t="s">
        <v>87</v>
      </c>
      <c r="B81" s="41" t="s">
        <v>53</v>
      </c>
      <c r="C81" s="41"/>
      <c r="D81" s="42">
        <v>88900181</v>
      </c>
      <c r="E81" s="47" t="s">
        <v>73</v>
      </c>
      <c r="F81" s="44">
        <v>1</v>
      </c>
      <c r="G81" s="45">
        <f>+VLOOKUP(D81,'Precios Repuestos'!$B$3:$F$192,5,FALSE)*F81</f>
        <v>6.18</v>
      </c>
      <c r="H81" s="32">
        <v>1</v>
      </c>
      <c r="I81" s="46"/>
      <c r="J81" s="40"/>
      <c r="K81" s="40">
        <v>1</v>
      </c>
      <c r="L81" s="40"/>
      <c r="M81" s="40">
        <v>1</v>
      </c>
      <c r="N81" s="40"/>
      <c r="O81" s="40">
        <v>1</v>
      </c>
      <c r="P81" s="40"/>
      <c r="Q81" s="40">
        <v>1</v>
      </c>
      <c r="R81" s="40"/>
      <c r="S81" s="40">
        <v>1</v>
      </c>
      <c r="T81" s="40"/>
      <c r="U81" s="40">
        <v>1</v>
      </c>
      <c r="V81" s="40"/>
      <c r="W81" s="40">
        <v>1</v>
      </c>
      <c r="X81" s="40"/>
      <c r="Y81" s="40">
        <v>1</v>
      </c>
      <c r="Z81" s="40"/>
      <c r="AA81" s="40">
        <v>1</v>
      </c>
      <c r="AB81" s="40"/>
      <c r="AC81" s="40">
        <v>1</v>
      </c>
      <c r="AD81" s="34" t="s">
        <v>13</v>
      </c>
    </row>
    <row r="82" spans="1:30" s="35" customFormat="1" ht="12.75" x14ac:dyDescent="0.2">
      <c r="A82" s="39" t="s">
        <v>87</v>
      </c>
      <c r="B82" s="41" t="s">
        <v>53</v>
      </c>
      <c r="C82" s="41"/>
      <c r="D82" s="78" t="s">
        <v>74</v>
      </c>
      <c r="E82" s="43" t="s">
        <v>75</v>
      </c>
      <c r="F82" s="44">
        <v>1</v>
      </c>
      <c r="G82" s="45">
        <f>+VLOOKUP(D82,'Precios Repuestos'!$B$3:$F$192,5,FALSE)*F82</f>
        <v>5</v>
      </c>
      <c r="H82" s="32">
        <v>1</v>
      </c>
      <c r="I82" s="46"/>
      <c r="J82" s="40"/>
      <c r="K82" s="40"/>
      <c r="L82" s="40"/>
      <c r="M82" s="40"/>
      <c r="N82" s="40">
        <v>1</v>
      </c>
      <c r="O82" s="40"/>
      <c r="P82" s="40"/>
      <c r="Q82" s="40"/>
      <c r="R82" s="40"/>
      <c r="S82" s="40"/>
      <c r="T82" s="40">
        <v>1</v>
      </c>
      <c r="U82" s="40"/>
      <c r="V82" s="40"/>
      <c r="W82" s="40"/>
      <c r="X82" s="40"/>
      <c r="Y82" s="40"/>
      <c r="Z82" s="40">
        <v>1</v>
      </c>
      <c r="AA82" s="40"/>
      <c r="AB82" s="40"/>
      <c r="AC82" s="40"/>
      <c r="AD82" s="34" t="s">
        <v>41</v>
      </c>
    </row>
    <row r="83" spans="1:30" s="35" customFormat="1" ht="12.75" x14ac:dyDescent="0.2">
      <c r="A83" s="66" t="s">
        <v>87</v>
      </c>
      <c r="B83" s="41" t="s">
        <v>53</v>
      </c>
      <c r="C83" s="41"/>
      <c r="D83" s="42" t="s">
        <v>76</v>
      </c>
      <c r="E83" s="43" t="s">
        <v>77</v>
      </c>
      <c r="F83" s="44">
        <v>1</v>
      </c>
      <c r="G83" s="45">
        <f>+VLOOKUP(D83,'Precios Repuestos'!$B$3:$F$192,5,FALSE)*F83</f>
        <v>2</v>
      </c>
      <c r="H83" s="32">
        <v>1</v>
      </c>
      <c r="I83" s="46"/>
      <c r="J83" s="40"/>
      <c r="K83" s="40">
        <v>1</v>
      </c>
      <c r="L83" s="40">
        <v>1</v>
      </c>
      <c r="M83" s="40">
        <v>1</v>
      </c>
      <c r="N83" s="40">
        <v>1</v>
      </c>
      <c r="O83" s="40">
        <v>1</v>
      </c>
      <c r="P83" s="40">
        <v>1</v>
      </c>
      <c r="Q83" s="40">
        <v>1</v>
      </c>
      <c r="R83" s="40">
        <v>1</v>
      </c>
      <c r="S83" s="40">
        <v>1</v>
      </c>
      <c r="T83" s="40">
        <v>1</v>
      </c>
      <c r="U83" s="40">
        <v>1</v>
      </c>
      <c r="V83" s="40">
        <v>1</v>
      </c>
      <c r="W83" s="40">
        <v>1</v>
      </c>
      <c r="X83" s="40">
        <v>1</v>
      </c>
      <c r="Y83" s="40">
        <v>1</v>
      </c>
      <c r="Z83" s="40">
        <v>1</v>
      </c>
      <c r="AA83" s="40">
        <v>1</v>
      </c>
      <c r="AB83" s="40">
        <v>1</v>
      </c>
      <c r="AC83" s="40">
        <v>1</v>
      </c>
      <c r="AD83" s="34" t="s">
        <v>78</v>
      </c>
    </row>
    <row r="84" spans="1:30" s="35" customFormat="1" ht="12.75" x14ac:dyDescent="0.2">
      <c r="A84" s="66" t="s">
        <v>87</v>
      </c>
      <c r="B84" s="52" t="s">
        <v>79</v>
      </c>
      <c r="C84" s="52"/>
      <c r="D84" s="67"/>
      <c r="E84" s="54" t="s">
        <v>80</v>
      </c>
      <c r="F84" s="30"/>
      <c r="G84" s="29"/>
      <c r="H84" s="32"/>
      <c r="I84" s="55"/>
      <c r="J84" s="55">
        <f>+SUMPRODUCT(J46:J67,$G46:$G67)</f>
        <v>16</v>
      </c>
      <c r="K84" s="55">
        <f t="shared" ref="K84:AC84" si="6">+SUMPRODUCT(K46:K67,$G46:$G67)</f>
        <v>38</v>
      </c>
      <c r="L84" s="55">
        <f t="shared" si="6"/>
        <v>22.5</v>
      </c>
      <c r="M84" s="55">
        <f t="shared" si="6"/>
        <v>38</v>
      </c>
      <c r="N84" s="55">
        <f t="shared" si="6"/>
        <v>53.5</v>
      </c>
      <c r="O84" s="55">
        <f t="shared" si="6"/>
        <v>44.5</v>
      </c>
      <c r="P84" s="55">
        <f t="shared" si="6"/>
        <v>46</v>
      </c>
      <c r="Q84" s="55">
        <f t="shared" si="6"/>
        <v>38</v>
      </c>
      <c r="R84" s="55">
        <f t="shared" si="6"/>
        <v>37.5</v>
      </c>
      <c r="S84" s="55">
        <f t="shared" si="6"/>
        <v>53</v>
      </c>
      <c r="T84" s="55">
        <f t="shared" si="6"/>
        <v>23.5</v>
      </c>
      <c r="U84" s="55">
        <f t="shared" si="6"/>
        <v>52</v>
      </c>
      <c r="V84" s="55">
        <f t="shared" si="6"/>
        <v>110.5</v>
      </c>
      <c r="W84" s="55">
        <f t="shared" si="6"/>
        <v>38</v>
      </c>
      <c r="X84" s="55">
        <f t="shared" si="6"/>
        <v>37.5</v>
      </c>
      <c r="Y84" s="55">
        <f t="shared" si="6"/>
        <v>38</v>
      </c>
      <c r="Z84" s="55">
        <f t="shared" si="6"/>
        <v>38.5</v>
      </c>
      <c r="AA84" s="55">
        <f t="shared" si="6"/>
        <v>44.5</v>
      </c>
      <c r="AB84" s="55">
        <f t="shared" si="6"/>
        <v>46</v>
      </c>
      <c r="AC84" s="55">
        <f t="shared" si="6"/>
        <v>53</v>
      </c>
      <c r="AD84" s="34"/>
    </row>
    <row r="85" spans="1:30" s="35" customFormat="1" ht="12.75" x14ac:dyDescent="0.2">
      <c r="A85" s="66" t="s">
        <v>87</v>
      </c>
      <c r="B85" s="52" t="s">
        <v>81</v>
      </c>
      <c r="C85" s="52"/>
      <c r="D85" s="67"/>
      <c r="E85" s="54" t="s">
        <v>82</v>
      </c>
      <c r="F85" s="30"/>
      <c r="G85" s="29"/>
      <c r="H85" s="32"/>
      <c r="I85" s="55"/>
      <c r="J85" s="55" t="e">
        <f>+SUMPRODUCT(J68:J83,$G68:$G83)</f>
        <v>#N/A</v>
      </c>
      <c r="K85" s="55" t="e">
        <f t="shared" ref="K85:AC85" si="7">+SUMPRODUCT(K68:K83,$G68:$G83)</f>
        <v>#N/A</v>
      </c>
      <c r="L85" s="55" t="e">
        <f t="shared" si="7"/>
        <v>#N/A</v>
      </c>
      <c r="M85" s="55" t="e">
        <f t="shared" si="7"/>
        <v>#N/A</v>
      </c>
      <c r="N85" s="55" t="e">
        <f t="shared" si="7"/>
        <v>#N/A</v>
      </c>
      <c r="O85" s="55" t="e">
        <f t="shared" si="7"/>
        <v>#N/A</v>
      </c>
      <c r="P85" s="55" t="e">
        <f t="shared" si="7"/>
        <v>#N/A</v>
      </c>
      <c r="Q85" s="55" t="e">
        <f t="shared" si="7"/>
        <v>#N/A</v>
      </c>
      <c r="R85" s="55" t="e">
        <f t="shared" si="7"/>
        <v>#N/A</v>
      </c>
      <c r="S85" s="55" t="e">
        <f t="shared" si="7"/>
        <v>#N/A</v>
      </c>
      <c r="T85" s="55" t="e">
        <f t="shared" si="7"/>
        <v>#N/A</v>
      </c>
      <c r="U85" s="55" t="e">
        <f t="shared" si="7"/>
        <v>#N/A</v>
      </c>
      <c r="V85" s="55" t="e">
        <f t="shared" si="7"/>
        <v>#N/A</v>
      </c>
      <c r="W85" s="55" t="e">
        <f t="shared" si="7"/>
        <v>#N/A</v>
      </c>
      <c r="X85" s="55" t="e">
        <f t="shared" si="7"/>
        <v>#N/A</v>
      </c>
      <c r="Y85" s="55" t="e">
        <f t="shared" si="7"/>
        <v>#N/A</v>
      </c>
      <c r="Z85" s="55" t="e">
        <f t="shared" si="7"/>
        <v>#N/A</v>
      </c>
      <c r="AA85" s="55" t="e">
        <f t="shared" si="7"/>
        <v>#N/A</v>
      </c>
      <c r="AB85" s="55" t="e">
        <f t="shared" si="7"/>
        <v>#N/A</v>
      </c>
      <c r="AC85" s="55" t="e">
        <f t="shared" si="7"/>
        <v>#N/A</v>
      </c>
      <c r="AD85" s="34"/>
    </row>
    <row r="86" spans="1:30" s="35" customFormat="1" ht="12.75" x14ac:dyDescent="0.2">
      <c r="A86" s="66" t="s">
        <v>87</v>
      </c>
      <c r="B86" s="52" t="s">
        <v>83</v>
      </c>
      <c r="C86" s="52"/>
      <c r="D86" s="67"/>
      <c r="E86" s="54" t="s">
        <v>84</v>
      </c>
      <c r="F86" s="30"/>
      <c r="G86" s="29"/>
      <c r="H86" s="32"/>
      <c r="I86" s="56"/>
      <c r="J86" s="56" t="e">
        <f>+J85+J84</f>
        <v>#N/A</v>
      </c>
      <c r="K86" s="56" t="e">
        <f t="shared" ref="K86:AC86" si="8">+K85+K84</f>
        <v>#N/A</v>
      </c>
      <c r="L86" s="56" t="e">
        <f t="shared" si="8"/>
        <v>#N/A</v>
      </c>
      <c r="M86" s="56" t="e">
        <f t="shared" si="8"/>
        <v>#N/A</v>
      </c>
      <c r="N86" s="56" t="e">
        <f t="shared" si="8"/>
        <v>#N/A</v>
      </c>
      <c r="O86" s="56" t="e">
        <f t="shared" si="8"/>
        <v>#N/A</v>
      </c>
      <c r="P86" s="56" t="e">
        <f t="shared" si="8"/>
        <v>#N/A</v>
      </c>
      <c r="Q86" s="56" t="e">
        <f t="shared" si="8"/>
        <v>#N/A</v>
      </c>
      <c r="R86" s="56" t="e">
        <f t="shared" si="8"/>
        <v>#N/A</v>
      </c>
      <c r="S86" s="56" t="e">
        <f t="shared" si="8"/>
        <v>#N/A</v>
      </c>
      <c r="T86" s="56" t="e">
        <f t="shared" si="8"/>
        <v>#N/A</v>
      </c>
      <c r="U86" s="56" t="e">
        <f t="shared" si="8"/>
        <v>#N/A</v>
      </c>
      <c r="V86" s="56" t="e">
        <f t="shared" si="8"/>
        <v>#N/A</v>
      </c>
      <c r="W86" s="56" t="e">
        <f t="shared" si="8"/>
        <v>#N/A</v>
      </c>
      <c r="X86" s="56" t="e">
        <f t="shared" si="8"/>
        <v>#N/A</v>
      </c>
      <c r="Y86" s="56" t="e">
        <f t="shared" si="8"/>
        <v>#N/A</v>
      </c>
      <c r="Z86" s="56" t="e">
        <f t="shared" si="8"/>
        <v>#N/A</v>
      </c>
      <c r="AA86" s="56" t="e">
        <f t="shared" si="8"/>
        <v>#N/A</v>
      </c>
      <c r="AB86" s="56" t="e">
        <f t="shared" si="8"/>
        <v>#N/A</v>
      </c>
      <c r="AC86" s="56" t="e">
        <f t="shared" si="8"/>
        <v>#N/A</v>
      </c>
      <c r="AD86" s="34"/>
    </row>
    <row r="87" spans="1:30" s="35" customFormat="1" ht="12.75" x14ac:dyDescent="0.2">
      <c r="A87" s="57" t="s">
        <v>87</v>
      </c>
      <c r="B87" s="52" t="s">
        <v>85</v>
      </c>
      <c r="C87" s="52"/>
      <c r="D87" s="67"/>
      <c r="E87" s="58" t="s">
        <v>86</v>
      </c>
      <c r="F87" s="30"/>
      <c r="G87" s="29"/>
      <c r="H87" s="32"/>
      <c r="I87" s="68"/>
      <c r="J87" s="59" t="e">
        <f>+J86*$K$2</f>
        <v>#N/A</v>
      </c>
      <c r="K87" s="59" t="e">
        <f t="shared" ref="K87:AC87" si="9">+K86*$K$2</f>
        <v>#N/A</v>
      </c>
      <c r="L87" s="59" t="e">
        <f t="shared" si="9"/>
        <v>#N/A</v>
      </c>
      <c r="M87" s="59" t="e">
        <f t="shared" si="9"/>
        <v>#N/A</v>
      </c>
      <c r="N87" s="59" t="e">
        <f t="shared" si="9"/>
        <v>#N/A</v>
      </c>
      <c r="O87" s="59" t="e">
        <f t="shared" si="9"/>
        <v>#N/A</v>
      </c>
      <c r="P87" s="59" t="e">
        <f t="shared" si="9"/>
        <v>#N/A</v>
      </c>
      <c r="Q87" s="59" t="e">
        <f t="shared" si="9"/>
        <v>#N/A</v>
      </c>
      <c r="R87" s="59" t="e">
        <f t="shared" si="9"/>
        <v>#N/A</v>
      </c>
      <c r="S87" s="59" t="e">
        <f t="shared" si="9"/>
        <v>#N/A</v>
      </c>
      <c r="T87" s="59" t="e">
        <f t="shared" si="9"/>
        <v>#N/A</v>
      </c>
      <c r="U87" s="59" t="e">
        <f t="shared" si="9"/>
        <v>#N/A</v>
      </c>
      <c r="V87" s="59" t="e">
        <f t="shared" si="9"/>
        <v>#N/A</v>
      </c>
      <c r="W87" s="59" t="e">
        <f t="shared" si="9"/>
        <v>#N/A</v>
      </c>
      <c r="X87" s="59" t="e">
        <f t="shared" si="9"/>
        <v>#N/A</v>
      </c>
      <c r="Y87" s="59" t="e">
        <f t="shared" si="9"/>
        <v>#N/A</v>
      </c>
      <c r="Z87" s="59" t="e">
        <f t="shared" si="9"/>
        <v>#N/A</v>
      </c>
      <c r="AA87" s="59" t="e">
        <f t="shared" si="9"/>
        <v>#N/A</v>
      </c>
      <c r="AB87" s="59" t="e">
        <f t="shared" si="9"/>
        <v>#N/A</v>
      </c>
      <c r="AC87" s="59" t="e">
        <f t="shared" si="9"/>
        <v>#N/A</v>
      </c>
      <c r="AD87" s="34"/>
    </row>
    <row r="88" spans="1:30" s="35" customFormat="1" ht="12.75" x14ac:dyDescent="0.2">
      <c r="A88" s="50" t="s">
        <v>97</v>
      </c>
      <c r="B88" s="69"/>
      <c r="C88" s="69"/>
      <c r="D88" s="70"/>
      <c r="E88" s="69"/>
      <c r="F88" s="71"/>
      <c r="G88" s="69"/>
      <c r="H88" s="32"/>
      <c r="I88" s="32"/>
      <c r="J88" s="51"/>
      <c r="K88" s="51"/>
      <c r="L88" s="51"/>
      <c r="M88" s="51"/>
      <c r="N88" s="51"/>
      <c r="O88" s="51"/>
      <c r="P88" s="51"/>
      <c r="Q88" s="51"/>
      <c r="R88" s="51"/>
      <c r="S88" s="51"/>
      <c r="T88" s="51"/>
      <c r="U88" s="51"/>
      <c r="V88" s="51"/>
      <c r="W88" s="51"/>
      <c r="X88" s="51"/>
      <c r="Y88" s="51"/>
      <c r="Z88" s="51"/>
      <c r="AA88" s="51"/>
      <c r="AB88" s="51"/>
      <c r="AC88" s="51"/>
      <c r="AD88" s="34"/>
    </row>
    <row r="89" spans="1:30" s="35" customFormat="1" ht="12.75" x14ac:dyDescent="0.2">
      <c r="A89" s="25" t="s">
        <v>97</v>
      </c>
      <c r="B89" s="27" t="s">
        <v>11</v>
      </c>
      <c r="C89" s="27"/>
      <c r="D89" s="28"/>
      <c r="E89" s="29" t="s">
        <v>12</v>
      </c>
      <c r="F89" s="30">
        <v>0.7</v>
      </c>
      <c r="G89" s="31">
        <f t="shared" ref="G89:G110" si="10">+F89*$F$2</f>
        <v>21</v>
      </c>
      <c r="H89" s="32">
        <v>1</v>
      </c>
      <c r="I89" s="33"/>
      <c r="J89" s="26"/>
      <c r="K89" s="26"/>
      <c r="L89" s="26"/>
      <c r="M89" s="26"/>
      <c r="N89" s="26"/>
      <c r="O89" s="26"/>
      <c r="P89" s="26"/>
      <c r="Q89" s="26"/>
      <c r="R89" s="26"/>
      <c r="S89" s="26"/>
      <c r="T89" s="26"/>
      <c r="U89" s="26"/>
      <c r="V89" s="26"/>
      <c r="W89" s="26"/>
      <c r="X89" s="26"/>
      <c r="Y89" s="26"/>
      <c r="Z89" s="26"/>
      <c r="AA89" s="26"/>
      <c r="AB89" s="26"/>
      <c r="AC89" s="26"/>
      <c r="AD89" s="34" t="s">
        <v>14</v>
      </c>
    </row>
    <row r="90" spans="1:30" s="35" customFormat="1" ht="12.75" x14ac:dyDescent="0.2">
      <c r="A90" s="25" t="s">
        <v>97</v>
      </c>
      <c r="B90" s="27" t="s">
        <v>11</v>
      </c>
      <c r="C90" s="27"/>
      <c r="D90" s="28"/>
      <c r="E90" s="29" t="s">
        <v>15</v>
      </c>
      <c r="F90" s="30">
        <v>0.3</v>
      </c>
      <c r="G90" s="31">
        <f t="shared" si="10"/>
        <v>9</v>
      </c>
      <c r="H90" s="32">
        <v>1</v>
      </c>
      <c r="I90" s="33"/>
      <c r="J90" s="26"/>
      <c r="K90" s="26"/>
      <c r="L90" s="26"/>
      <c r="M90" s="26"/>
      <c r="N90" s="26"/>
      <c r="O90" s="26"/>
      <c r="P90" s="26"/>
      <c r="Q90" s="26"/>
      <c r="R90" s="26"/>
      <c r="S90" s="26"/>
      <c r="T90" s="26"/>
      <c r="U90" s="26"/>
      <c r="V90" s="26"/>
      <c r="W90" s="26"/>
      <c r="X90" s="26"/>
      <c r="Y90" s="26"/>
      <c r="Z90" s="26"/>
      <c r="AA90" s="26"/>
      <c r="AB90" s="26"/>
      <c r="AC90" s="26"/>
      <c r="AD90" s="34" t="s">
        <v>14</v>
      </c>
    </row>
    <row r="91" spans="1:30" s="35" customFormat="1" ht="12.75" x14ac:dyDescent="0.2">
      <c r="A91" s="25" t="s">
        <v>97</v>
      </c>
      <c r="B91" s="27" t="s">
        <v>11</v>
      </c>
      <c r="C91" s="27"/>
      <c r="D91" s="28"/>
      <c r="E91" s="29" t="s">
        <v>16</v>
      </c>
      <c r="F91" s="30">
        <v>0.16666666666666666</v>
      </c>
      <c r="G91" s="31">
        <f t="shared" si="10"/>
        <v>5</v>
      </c>
      <c r="H91" s="32">
        <v>1</v>
      </c>
      <c r="I91" s="33"/>
      <c r="J91" s="26"/>
      <c r="K91" s="26"/>
      <c r="L91" s="26">
        <v>1</v>
      </c>
      <c r="M91" s="26"/>
      <c r="N91" s="26">
        <v>1</v>
      </c>
      <c r="O91" s="26"/>
      <c r="P91" s="26">
        <v>1</v>
      </c>
      <c r="Q91" s="26"/>
      <c r="R91" s="26">
        <v>1</v>
      </c>
      <c r="S91" s="26"/>
      <c r="T91" s="26">
        <v>1</v>
      </c>
      <c r="U91" s="26"/>
      <c r="V91" s="26">
        <v>1</v>
      </c>
      <c r="W91" s="26"/>
      <c r="X91" s="26">
        <v>1</v>
      </c>
      <c r="Y91" s="26"/>
      <c r="Z91" s="26">
        <v>1</v>
      </c>
      <c r="AA91" s="26"/>
      <c r="AB91" s="26">
        <v>1</v>
      </c>
      <c r="AC91" s="26"/>
      <c r="AD91" s="34" t="s">
        <v>17</v>
      </c>
    </row>
    <row r="92" spans="1:30" s="35" customFormat="1" ht="12.75" x14ac:dyDescent="0.2">
      <c r="A92" s="25" t="s">
        <v>97</v>
      </c>
      <c r="B92" s="27" t="s">
        <v>11</v>
      </c>
      <c r="C92" s="27"/>
      <c r="D92" s="28"/>
      <c r="E92" s="29" t="s">
        <v>18</v>
      </c>
      <c r="F92" s="30">
        <v>0.5</v>
      </c>
      <c r="G92" s="31">
        <f t="shared" si="10"/>
        <v>15</v>
      </c>
      <c r="H92" s="32">
        <v>1</v>
      </c>
      <c r="I92" s="33"/>
      <c r="J92" s="26"/>
      <c r="K92" s="26"/>
      <c r="L92" s="26"/>
      <c r="M92" s="26"/>
      <c r="N92" s="26">
        <v>1</v>
      </c>
      <c r="O92" s="26"/>
      <c r="P92" s="26"/>
      <c r="Q92" s="26"/>
      <c r="R92" s="26">
        <v>1</v>
      </c>
      <c r="S92" s="26"/>
      <c r="T92" s="26"/>
      <c r="U92" s="26"/>
      <c r="V92" s="26">
        <v>1</v>
      </c>
      <c r="W92" s="26"/>
      <c r="X92" s="26"/>
      <c r="Y92" s="26"/>
      <c r="Z92" s="26">
        <v>1</v>
      </c>
      <c r="AA92" s="26"/>
      <c r="AB92" s="26"/>
      <c r="AC92" s="26"/>
      <c r="AD92" s="34" t="s">
        <v>21</v>
      </c>
    </row>
    <row r="93" spans="1:30" s="35" customFormat="1" ht="12.75" x14ac:dyDescent="0.2">
      <c r="A93" s="25" t="s">
        <v>97</v>
      </c>
      <c r="B93" s="27" t="s">
        <v>11</v>
      </c>
      <c r="C93" s="27"/>
      <c r="D93" s="28"/>
      <c r="E93" s="29" t="s">
        <v>22</v>
      </c>
      <c r="F93" s="30">
        <v>0.25</v>
      </c>
      <c r="G93" s="31">
        <f t="shared" si="10"/>
        <v>7.5</v>
      </c>
      <c r="H93" s="32">
        <v>1</v>
      </c>
      <c r="I93" s="33"/>
      <c r="J93" s="26"/>
      <c r="K93" s="26"/>
      <c r="L93" s="26"/>
      <c r="M93" s="26"/>
      <c r="N93" s="26"/>
      <c r="O93" s="26"/>
      <c r="P93" s="26"/>
      <c r="Q93" s="26"/>
      <c r="R93" s="26"/>
      <c r="S93" s="26"/>
      <c r="T93" s="26"/>
      <c r="U93" s="26">
        <v>1</v>
      </c>
      <c r="V93" s="26"/>
      <c r="W93" s="26"/>
      <c r="X93" s="26"/>
      <c r="Y93" s="26"/>
      <c r="Z93" s="26"/>
      <c r="AA93" s="26"/>
      <c r="AB93" s="26"/>
      <c r="AC93" s="26"/>
      <c r="AD93" s="34" t="s">
        <v>23</v>
      </c>
    </row>
    <row r="94" spans="1:30" s="35" customFormat="1" ht="12.75" x14ac:dyDescent="0.2">
      <c r="A94" s="25" t="s">
        <v>97</v>
      </c>
      <c r="B94" s="27" t="s">
        <v>11</v>
      </c>
      <c r="C94" s="27"/>
      <c r="D94" s="28"/>
      <c r="E94" s="36" t="s">
        <v>24</v>
      </c>
      <c r="F94" s="30">
        <v>0.35</v>
      </c>
      <c r="G94" s="31">
        <f t="shared" si="10"/>
        <v>10.5</v>
      </c>
      <c r="H94" s="32">
        <v>1</v>
      </c>
      <c r="I94" s="33"/>
      <c r="J94" s="26">
        <v>1</v>
      </c>
      <c r="K94" s="26">
        <v>1</v>
      </c>
      <c r="L94" s="26">
        <v>1</v>
      </c>
      <c r="M94" s="26">
        <v>1</v>
      </c>
      <c r="N94" s="26">
        <v>1</v>
      </c>
      <c r="O94" s="26">
        <v>1</v>
      </c>
      <c r="P94" s="26">
        <v>1</v>
      </c>
      <c r="Q94" s="26">
        <v>1</v>
      </c>
      <c r="R94" s="26">
        <v>1</v>
      </c>
      <c r="S94" s="26">
        <v>1</v>
      </c>
      <c r="T94" s="26">
        <v>1</v>
      </c>
      <c r="U94" s="26">
        <v>1</v>
      </c>
      <c r="V94" s="26">
        <v>1</v>
      </c>
      <c r="W94" s="26">
        <v>1</v>
      </c>
      <c r="X94" s="26">
        <v>1</v>
      </c>
      <c r="Y94" s="26">
        <v>1</v>
      </c>
      <c r="Z94" s="26">
        <v>1</v>
      </c>
      <c r="AA94" s="26">
        <v>1</v>
      </c>
      <c r="AB94" s="26">
        <v>1</v>
      </c>
      <c r="AC94" s="26">
        <v>1</v>
      </c>
      <c r="AD94" s="34" t="s">
        <v>25</v>
      </c>
    </row>
    <row r="95" spans="1:30" s="35" customFormat="1" ht="12.75" x14ac:dyDescent="0.2">
      <c r="A95" s="25" t="s">
        <v>97</v>
      </c>
      <c r="B95" s="27" t="s">
        <v>11</v>
      </c>
      <c r="C95" s="27"/>
      <c r="D95" s="28"/>
      <c r="E95" s="29" t="s">
        <v>26</v>
      </c>
      <c r="F95" s="30">
        <v>0.9</v>
      </c>
      <c r="G95" s="31">
        <f t="shared" si="10"/>
        <v>27</v>
      </c>
      <c r="H95" s="32">
        <v>1</v>
      </c>
      <c r="I95" s="33"/>
      <c r="J95" s="26"/>
      <c r="K95" s="26"/>
      <c r="L95" s="26"/>
      <c r="M95" s="26"/>
      <c r="N95" s="26"/>
      <c r="O95" s="26"/>
      <c r="P95" s="26"/>
      <c r="Q95" s="26"/>
      <c r="R95" s="26"/>
      <c r="S95" s="26"/>
      <c r="T95" s="26"/>
      <c r="U95" s="26"/>
      <c r="V95" s="26">
        <v>1</v>
      </c>
      <c r="W95" s="26"/>
      <c r="X95" s="26"/>
      <c r="Y95" s="26"/>
      <c r="Z95" s="26"/>
      <c r="AA95" s="26"/>
      <c r="AB95" s="26"/>
      <c r="AC95" s="26"/>
      <c r="AD95" s="34" t="s">
        <v>27</v>
      </c>
    </row>
    <row r="96" spans="1:30" s="35" customFormat="1" ht="12.75" x14ac:dyDescent="0.2">
      <c r="A96" s="25" t="s">
        <v>97</v>
      </c>
      <c r="B96" s="27" t="s">
        <v>11</v>
      </c>
      <c r="C96" s="27"/>
      <c r="D96" s="28"/>
      <c r="E96" s="29" t="s">
        <v>28</v>
      </c>
      <c r="F96" s="30">
        <v>1.8</v>
      </c>
      <c r="G96" s="31">
        <f t="shared" si="10"/>
        <v>54</v>
      </c>
      <c r="H96" s="32">
        <v>1</v>
      </c>
      <c r="I96" s="33"/>
      <c r="J96" s="26"/>
      <c r="K96" s="26"/>
      <c r="L96" s="26"/>
      <c r="M96" s="26"/>
      <c r="N96" s="26"/>
      <c r="O96" s="26"/>
      <c r="P96" s="26"/>
      <c r="Q96" s="26"/>
      <c r="R96" s="26"/>
      <c r="S96" s="26"/>
      <c r="T96" s="26"/>
      <c r="U96" s="26"/>
      <c r="V96" s="26">
        <v>1</v>
      </c>
      <c r="W96" s="26"/>
      <c r="X96" s="26"/>
      <c r="Y96" s="26"/>
      <c r="Z96" s="26"/>
      <c r="AA96" s="26"/>
      <c r="AB96" s="26"/>
      <c r="AC96" s="26"/>
      <c r="AD96" s="34" t="s">
        <v>27</v>
      </c>
    </row>
    <row r="97" spans="1:30" s="35" customFormat="1" ht="12.75" x14ac:dyDescent="0.2">
      <c r="A97" s="25" t="s">
        <v>97</v>
      </c>
      <c r="B97" s="27" t="s">
        <v>11</v>
      </c>
      <c r="C97" s="27"/>
      <c r="D97" s="28"/>
      <c r="E97" s="29" t="s">
        <v>29</v>
      </c>
      <c r="F97" s="30">
        <v>0.21666666666666667</v>
      </c>
      <c r="G97" s="31">
        <f t="shared" si="10"/>
        <v>6.5</v>
      </c>
      <c r="H97" s="32">
        <v>1</v>
      </c>
      <c r="I97" s="33"/>
      <c r="J97" s="26"/>
      <c r="K97" s="26"/>
      <c r="L97" s="26">
        <v>1</v>
      </c>
      <c r="M97" s="37"/>
      <c r="N97" s="26"/>
      <c r="O97" s="26">
        <v>1</v>
      </c>
      <c r="P97" s="26"/>
      <c r="Q97" s="26"/>
      <c r="R97" s="26">
        <v>1</v>
      </c>
      <c r="S97" s="26"/>
      <c r="T97" s="37"/>
      <c r="U97" s="26">
        <v>1</v>
      </c>
      <c r="V97" s="37"/>
      <c r="W97" s="26"/>
      <c r="X97" s="37">
        <v>1</v>
      </c>
      <c r="Y97" s="26"/>
      <c r="Z97" s="37"/>
      <c r="AA97" s="26">
        <v>1</v>
      </c>
      <c r="AB97" s="37"/>
      <c r="AC97" s="37"/>
      <c r="AD97" s="34" t="s">
        <v>30</v>
      </c>
    </row>
    <row r="98" spans="1:30" s="35" customFormat="1" ht="12.75" x14ac:dyDescent="0.2">
      <c r="A98" s="25" t="s">
        <v>97</v>
      </c>
      <c r="B98" s="27" t="s">
        <v>11</v>
      </c>
      <c r="C98" s="27"/>
      <c r="D98" s="28"/>
      <c r="E98" s="29" t="s">
        <v>31</v>
      </c>
      <c r="F98" s="30">
        <v>0.11666666666666667</v>
      </c>
      <c r="G98" s="31">
        <f t="shared" si="10"/>
        <v>3.5</v>
      </c>
      <c r="H98" s="32">
        <v>1</v>
      </c>
      <c r="I98" s="33"/>
      <c r="J98" s="26"/>
      <c r="K98" s="26">
        <v>1</v>
      </c>
      <c r="L98" s="26"/>
      <c r="M98" s="26">
        <v>1</v>
      </c>
      <c r="N98" s="26"/>
      <c r="O98" s="26">
        <v>1</v>
      </c>
      <c r="P98" s="26"/>
      <c r="Q98" s="26">
        <v>1</v>
      </c>
      <c r="R98" s="26"/>
      <c r="S98" s="26">
        <v>1</v>
      </c>
      <c r="T98" s="26"/>
      <c r="U98" s="26">
        <v>1</v>
      </c>
      <c r="V98" s="26"/>
      <c r="W98" s="26">
        <v>1</v>
      </c>
      <c r="X98" s="26"/>
      <c r="Y98" s="26">
        <v>1</v>
      </c>
      <c r="Z98" s="26"/>
      <c r="AA98" s="26">
        <v>1</v>
      </c>
      <c r="AB98" s="26"/>
      <c r="AC98" s="26">
        <v>1</v>
      </c>
      <c r="AD98" s="34" t="s">
        <v>13</v>
      </c>
    </row>
    <row r="99" spans="1:30" s="35" customFormat="1" ht="12.75" x14ac:dyDescent="0.2">
      <c r="A99" s="25" t="s">
        <v>97</v>
      </c>
      <c r="B99" s="27" t="s">
        <v>11</v>
      </c>
      <c r="C99" s="27"/>
      <c r="D99" s="28"/>
      <c r="E99" s="29" t="s">
        <v>32</v>
      </c>
      <c r="F99" s="30">
        <v>1</v>
      </c>
      <c r="G99" s="31">
        <f t="shared" si="10"/>
        <v>30</v>
      </c>
      <c r="H99" s="32">
        <v>1</v>
      </c>
      <c r="I99" s="33"/>
      <c r="J99" s="26"/>
      <c r="K99" s="26"/>
      <c r="L99" s="26"/>
      <c r="M99" s="26"/>
      <c r="N99" s="26"/>
      <c r="O99" s="26"/>
      <c r="P99" s="26">
        <v>1</v>
      </c>
      <c r="Q99" s="26"/>
      <c r="R99" s="26"/>
      <c r="S99" s="26"/>
      <c r="T99" s="26"/>
      <c r="U99" s="26"/>
      <c r="V99" s="26">
        <v>1</v>
      </c>
      <c r="W99" s="26"/>
      <c r="X99" s="26"/>
      <c r="Y99" s="26"/>
      <c r="Z99" s="26"/>
      <c r="AA99" s="26"/>
      <c r="AB99" s="26">
        <v>1</v>
      </c>
      <c r="AC99" s="26"/>
      <c r="AD99" s="34" t="s">
        <v>20</v>
      </c>
    </row>
    <row r="100" spans="1:30" s="35" customFormat="1" ht="12.75" x14ac:dyDescent="0.2">
      <c r="A100" s="25" t="s">
        <v>97</v>
      </c>
      <c r="B100" s="27" t="s">
        <v>11</v>
      </c>
      <c r="C100" s="27"/>
      <c r="D100" s="28"/>
      <c r="E100" s="38" t="s">
        <v>34</v>
      </c>
      <c r="F100" s="30">
        <v>0</v>
      </c>
      <c r="G100" s="31">
        <f t="shared" si="10"/>
        <v>0</v>
      </c>
      <c r="H100" s="32">
        <v>1</v>
      </c>
      <c r="I100" s="33"/>
      <c r="J100" s="26"/>
      <c r="K100" s="26"/>
      <c r="L100" s="26"/>
      <c r="M100" s="26"/>
      <c r="N100" s="26"/>
      <c r="O100" s="26"/>
      <c r="P100" s="26"/>
      <c r="Q100" s="26"/>
      <c r="R100" s="26"/>
      <c r="S100" s="26"/>
      <c r="T100" s="26"/>
      <c r="U100" s="26"/>
      <c r="V100" s="26"/>
      <c r="W100" s="26"/>
      <c r="X100" s="26"/>
      <c r="Y100" s="26"/>
      <c r="Z100" s="26"/>
      <c r="AA100" s="26"/>
      <c r="AB100" s="26"/>
      <c r="AC100" s="26"/>
      <c r="AD100" s="34" t="s">
        <v>36</v>
      </c>
    </row>
    <row r="101" spans="1:30" s="35" customFormat="1" ht="12.75" x14ac:dyDescent="0.2">
      <c r="A101" s="25" t="s">
        <v>97</v>
      </c>
      <c r="B101" s="27" t="s">
        <v>11</v>
      </c>
      <c r="C101" s="27"/>
      <c r="D101" s="28"/>
      <c r="E101" s="29" t="s">
        <v>37</v>
      </c>
      <c r="F101" s="30">
        <v>0.5</v>
      </c>
      <c r="G101" s="31">
        <f t="shared" si="10"/>
        <v>15</v>
      </c>
      <c r="H101" s="32">
        <v>1</v>
      </c>
      <c r="I101" s="33"/>
      <c r="J101" s="26"/>
      <c r="K101" s="26"/>
      <c r="L101" s="26"/>
      <c r="M101" s="26"/>
      <c r="N101" s="26"/>
      <c r="O101" s="26"/>
      <c r="P101" s="26"/>
      <c r="Q101" s="26"/>
      <c r="R101" s="26"/>
      <c r="S101" s="26"/>
      <c r="T101" s="26"/>
      <c r="U101" s="26"/>
      <c r="V101" s="26">
        <v>1</v>
      </c>
      <c r="W101" s="26"/>
      <c r="X101" s="26"/>
      <c r="Y101" s="26"/>
      <c r="Z101" s="26"/>
      <c r="AA101" s="26"/>
      <c r="AB101" s="26"/>
      <c r="AC101" s="26"/>
      <c r="AD101" s="34" t="s">
        <v>27</v>
      </c>
    </row>
    <row r="102" spans="1:30" s="35" customFormat="1" ht="12.75" x14ac:dyDescent="0.2">
      <c r="A102" s="25" t="s">
        <v>97</v>
      </c>
      <c r="B102" s="27" t="s">
        <v>11</v>
      </c>
      <c r="C102" s="27"/>
      <c r="D102" s="28"/>
      <c r="E102" s="29" t="s">
        <v>38</v>
      </c>
      <c r="F102" s="30">
        <v>0.25</v>
      </c>
      <c r="G102" s="31">
        <f t="shared" si="10"/>
        <v>7.5</v>
      </c>
      <c r="H102" s="32">
        <v>1</v>
      </c>
      <c r="I102" s="33"/>
      <c r="J102" s="26"/>
      <c r="K102" s="26"/>
      <c r="L102" s="26"/>
      <c r="M102" s="26"/>
      <c r="N102" s="26"/>
      <c r="O102" s="26"/>
      <c r="P102" s="26"/>
      <c r="Q102" s="26"/>
      <c r="R102" s="26"/>
      <c r="S102" s="26"/>
      <c r="T102" s="26"/>
      <c r="U102" s="26"/>
      <c r="V102" s="26">
        <v>1</v>
      </c>
      <c r="W102" s="26"/>
      <c r="X102" s="26"/>
      <c r="Y102" s="26"/>
      <c r="Z102" s="26"/>
      <c r="AA102" s="26"/>
      <c r="AB102" s="26"/>
      <c r="AC102" s="26"/>
      <c r="AD102" s="34" t="s">
        <v>27</v>
      </c>
    </row>
    <row r="103" spans="1:30" s="35" customFormat="1" ht="12.75" x14ac:dyDescent="0.2">
      <c r="A103" s="25" t="s">
        <v>97</v>
      </c>
      <c r="B103" s="27" t="s">
        <v>11</v>
      </c>
      <c r="C103" s="27"/>
      <c r="D103" s="28"/>
      <c r="E103" s="29" t="s">
        <v>39</v>
      </c>
      <c r="F103" s="30">
        <v>0.2</v>
      </c>
      <c r="G103" s="31">
        <f t="shared" si="10"/>
        <v>6</v>
      </c>
      <c r="H103" s="32">
        <v>1</v>
      </c>
      <c r="I103" s="33"/>
      <c r="J103" s="26"/>
      <c r="K103" s="26"/>
      <c r="L103" s="26"/>
      <c r="M103" s="26"/>
      <c r="N103" s="26"/>
      <c r="O103" s="26"/>
      <c r="P103" s="26"/>
      <c r="Q103" s="26"/>
      <c r="R103" s="26"/>
      <c r="S103" s="26"/>
      <c r="T103" s="26"/>
      <c r="U103" s="26"/>
      <c r="V103" s="26"/>
      <c r="W103" s="26"/>
      <c r="X103" s="26"/>
      <c r="Y103" s="26"/>
      <c r="Z103" s="26"/>
      <c r="AA103" s="26"/>
      <c r="AB103" s="26"/>
      <c r="AC103" s="26"/>
      <c r="AD103" s="34" t="s">
        <v>14</v>
      </c>
    </row>
    <row r="104" spans="1:30" s="35" customFormat="1" ht="12.75" x14ac:dyDescent="0.2">
      <c r="A104" s="25" t="s">
        <v>97</v>
      </c>
      <c r="B104" s="27" t="s">
        <v>11</v>
      </c>
      <c r="C104" s="27"/>
      <c r="D104" s="28"/>
      <c r="E104" s="29" t="s">
        <v>40</v>
      </c>
      <c r="F104" s="30">
        <v>0.25</v>
      </c>
      <c r="G104" s="31">
        <f t="shared" si="10"/>
        <v>7.5</v>
      </c>
      <c r="H104" s="32">
        <v>1</v>
      </c>
      <c r="I104" s="33"/>
      <c r="J104" s="26"/>
      <c r="K104" s="26"/>
      <c r="L104" s="26"/>
      <c r="M104" s="26"/>
      <c r="N104" s="26">
        <v>1</v>
      </c>
      <c r="O104" s="26"/>
      <c r="P104" s="26"/>
      <c r="Q104" s="26"/>
      <c r="R104" s="26"/>
      <c r="S104" s="26"/>
      <c r="T104" s="26">
        <v>1</v>
      </c>
      <c r="U104" s="26"/>
      <c r="V104" s="26"/>
      <c r="W104" s="26"/>
      <c r="X104" s="26"/>
      <c r="Y104" s="26"/>
      <c r="Z104" s="26">
        <v>1</v>
      </c>
      <c r="AA104" s="26"/>
      <c r="AB104" s="26"/>
      <c r="AC104" s="26"/>
      <c r="AD104" s="34" t="s">
        <v>41</v>
      </c>
    </row>
    <row r="105" spans="1:30" s="35" customFormat="1" ht="12.75" x14ac:dyDescent="0.2">
      <c r="A105" s="25" t="s">
        <v>97</v>
      </c>
      <c r="B105" s="27" t="s">
        <v>11</v>
      </c>
      <c r="C105" s="27"/>
      <c r="D105" s="28"/>
      <c r="E105" s="29" t="s">
        <v>42</v>
      </c>
      <c r="F105" s="30">
        <v>2</v>
      </c>
      <c r="G105" s="31">
        <f t="shared" si="10"/>
        <v>60</v>
      </c>
      <c r="H105" s="32">
        <v>1</v>
      </c>
      <c r="I105" s="33"/>
      <c r="J105" s="26"/>
      <c r="K105" s="26"/>
      <c r="L105" s="26"/>
      <c r="M105" s="26"/>
      <c r="N105" s="26"/>
      <c r="O105" s="26"/>
      <c r="P105" s="26"/>
      <c r="Q105" s="26"/>
      <c r="R105" s="26"/>
      <c r="S105" s="26"/>
      <c r="T105" s="26"/>
      <c r="U105" s="26"/>
      <c r="V105" s="26"/>
      <c r="W105" s="26"/>
      <c r="X105" s="26"/>
      <c r="Y105" s="26"/>
      <c r="Z105" s="26"/>
      <c r="AA105" s="26"/>
      <c r="AB105" s="26"/>
      <c r="AC105" s="26"/>
      <c r="AD105" s="34" t="s">
        <v>14</v>
      </c>
    </row>
    <row r="106" spans="1:30" s="35" customFormat="1" ht="12.75" x14ac:dyDescent="0.2">
      <c r="A106" s="25" t="s">
        <v>97</v>
      </c>
      <c r="B106" s="27" t="s">
        <v>11</v>
      </c>
      <c r="C106" s="27"/>
      <c r="D106" s="28"/>
      <c r="E106" s="29" t="s">
        <v>43</v>
      </c>
      <c r="F106" s="30">
        <v>0</v>
      </c>
      <c r="G106" s="31">
        <f t="shared" si="10"/>
        <v>0</v>
      </c>
      <c r="H106" s="32">
        <v>1</v>
      </c>
      <c r="I106" s="33"/>
      <c r="J106" s="26"/>
      <c r="K106" s="26">
        <v>1</v>
      </c>
      <c r="L106" s="26"/>
      <c r="M106" s="26">
        <v>1</v>
      </c>
      <c r="N106" s="26"/>
      <c r="O106" s="26">
        <v>1</v>
      </c>
      <c r="P106" s="26"/>
      <c r="Q106" s="26">
        <v>1</v>
      </c>
      <c r="R106" s="26"/>
      <c r="S106" s="26">
        <v>1</v>
      </c>
      <c r="T106" s="26"/>
      <c r="U106" s="26">
        <v>1</v>
      </c>
      <c r="V106" s="26"/>
      <c r="W106" s="26">
        <v>1</v>
      </c>
      <c r="X106" s="26"/>
      <c r="Y106" s="26">
        <v>1</v>
      </c>
      <c r="Z106" s="26"/>
      <c r="AA106" s="26">
        <v>1</v>
      </c>
      <c r="AB106" s="26"/>
      <c r="AC106" s="26">
        <v>1</v>
      </c>
      <c r="AD106" s="34" t="s">
        <v>44</v>
      </c>
    </row>
    <row r="107" spans="1:30" s="35" customFormat="1" ht="12.75" x14ac:dyDescent="0.2">
      <c r="A107" s="25" t="s">
        <v>97</v>
      </c>
      <c r="B107" s="27" t="s">
        <v>11</v>
      </c>
      <c r="C107" s="27"/>
      <c r="D107" s="28"/>
      <c r="E107" s="29" t="s">
        <v>45</v>
      </c>
      <c r="F107" s="30">
        <v>0.8</v>
      </c>
      <c r="G107" s="31">
        <f t="shared" si="10"/>
        <v>24</v>
      </c>
      <c r="H107" s="32">
        <v>1</v>
      </c>
      <c r="I107" s="33"/>
      <c r="J107" s="26"/>
      <c r="K107" s="26">
        <v>1</v>
      </c>
      <c r="L107" s="26"/>
      <c r="M107" s="26">
        <v>1</v>
      </c>
      <c r="N107" s="26"/>
      <c r="O107" s="26">
        <v>1</v>
      </c>
      <c r="P107" s="26"/>
      <c r="Q107" s="26">
        <v>1</v>
      </c>
      <c r="R107" s="26"/>
      <c r="S107" s="26">
        <v>1</v>
      </c>
      <c r="T107" s="26"/>
      <c r="U107" s="26">
        <v>1</v>
      </c>
      <c r="V107" s="26"/>
      <c r="W107" s="26">
        <v>1</v>
      </c>
      <c r="X107" s="26"/>
      <c r="Y107" s="26">
        <v>1</v>
      </c>
      <c r="Z107" s="26"/>
      <c r="AA107" s="26">
        <v>1</v>
      </c>
      <c r="AB107" s="26"/>
      <c r="AC107" s="26">
        <v>1</v>
      </c>
      <c r="AD107" s="34" t="s">
        <v>13</v>
      </c>
    </row>
    <row r="108" spans="1:30" s="35" customFormat="1" ht="12.75" x14ac:dyDescent="0.2">
      <c r="A108" s="25" t="s">
        <v>97</v>
      </c>
      <c r="B108" s="27" t="s">
        <v>11</v>
      </c>
      <c r="C108" s="27"/>
      <c r="D108" s="28"/>
      <c r="E108" s="29" t="s">
        <v>46</v>
      </c>
      <c r="F108" s="30">
        <v>0.5</v>
      </c>
      <c r="G108" s="31">
        <f t="shared" si="10"/>
        <v>15</v>
      </c>
      <c r="H108" s="32">
        <v>1</v>
      </c>
      <c r="I108" s="33"/>
      <c r="J108" s="26"/>
      <c r="K108" s="26"/>
      <c r="L108" s="26"/>
      <c r="M108" s="26"/>
      <c r="N108" s="26">
        <v>1</v>
      </c>
      <c r="O108" s="26"/>
      <c r="P108" s="26"/>
      <c r="Q108" s="26"/>
      <c r="R108" s="26"/>
      <c r="S108" s="26">
        <v>1</v>
      </c>
      <c r="T108" s="26"/>
      <c r="U108" s="26"/>
      <c r="V108" s="26"/>
      <c r="W108" s="26"/>
      <c r="X108" s="26">
        <v>1</v>
      </c>
      <c r="Y108" s="26"/>
      <c r="Z108" s="26"/>
      <c r="AA108" s="26"/>
      <c r="AB108" s="26"/>
      <c r="AC108" s="26">
        <v>1</v>
      </c>
      <c r="AD108" s="34" t="s">
        <v>48</v>
      </c>
    </row>
    <row r="109" spans="1:30" s="35" customFormat="1" ht="12.75" x14ac:dyDescent="0.2">
      <c r="A109" s="25" t="s">
        <v>97</v>
      </c>
      <c r="B109" s="27" t="s">
        <v>11</v>
      </c>
      <c r="C109" s="27"/>
      <c r="D109" s="28"/>
      <c r="E109" s="29" t="s">
        <v>49</v>
      </c>
      <c r="F109" s="30">
        <v>0.18333333333333332</v>
      </c>
      <c r="G109" s="31">
        <f t="shared" si="10"/>
        <v>5.5</v>
      </c>
      <c r="H109" s="32">
        <v>1</v>
      </c>
      <c r="I109" s="33"/>
      <c r="J109" s="26">
        <v>1</v>
      </c>
      <c r="K109" s="26"/>
      <c r="L109" s="26">
        <v>1</v>
      </c>
      <c r="M109" s="26"/>
      <c r="N109" s="26">
        <v>1</v>
      </c>
      <c r="O109" s="26"/>
      <c r="P109" s="26">
        <v>1</v>
      </c>
      <c r="Q109" s="26"/>
      <c r="R109" s="26">
        <v>1</v>
      </c>
      <c r="S109" s="26"/>
      <c r="T109" s="26">
        <v>1</v>
      </c>
      <c r="U109" s="26"/>
      <c r="V109" s="26">
        <v>1</v>
      </c>
      <c r="W109" s="26"/>
      <c r="X109" s="26">
        <v>1</v>
      </c>
      <c r="Y109" s="26"/>
      <c r="Z109" s="26">
        <v>1</v>
      </c>
      <c r="AA109" s="26"/>
      <c r="AB109" s="26">
        <v>1</v>
      </c>
      <c r="AC109" s="26"/>
      <c r="AD109" s="34" t="s">
        <v>50</v>
      </c>
    </row>
    <row r="110" spans="1:30" s="35" customFormat="1" ht="12.75" x14ac:dyDescent="0.2">
      <c r="A110" s="25" t="s">
        <v>97</v>
      </c>
      <c r="B110" s="27" t="s">
        <v>11</v>
      </c>
      <c r="C110" s="27"/>
      <c r="D110" s="28"/>
      <c r="E110" s="29" t="s">
        <v>51</v>
      </c>
      <c r="F110" s="30">
        <v>0.16666666666666666</v>
      </c>
      <c r="G110" s="31">
        <f t="shared" si="10"/>
        <v>5</v>
      </c>
      <c r="H110" s="32">
        <v>1</v>
      </c>
      <c r="I110" s="33"/>
      <c r="J110" s="26"/>
      <c r="K110" s="26"/>
      <c r="L110" s="26"/>
      <c r="M110" s="26"/>
      <c r="N110" s="26"/>
      <c r="O110" s="26"/>
      <c r="P110" s="26"/>
      <c r="Q110" s="26"/>
      <c r="R110" s="26"/>
      <c r="S110" s="26"/>
      <c r="T110" s="26"/>
      <c r="U110" s="26"/>
      <c r="V110" s="26"/>
      <c r="W110" s="26"/>
      <c r="X110" s="26"/>
      <c r="Y110" s="26"/>
      <c r="Z110" s="26"/>
      <c r="AA110" s="26"/>
      <c r="AB110" s="26"/>
      <c r="AC110" s="26"/>
      <c r="AD110" s="34" t="s">
        <v>14</v>
      </c>
    </row>
    <row r="111" spans="1:30" s="35" customFormat="1" ht="12.75" x14ac:dyDescent="0.2">
      <c r="A111" s="39" t="s">
        <v>97</v>
      </c>
      <c r="B111" s="41" t="s">
        <v>53</v>
      </c>
      <c r="C111" s="41"/>
      <c r="D111" s="42">
        <v>96879797</v>
      </c>
      <c r="E111" s="43" t="s">
        <v>54</v>
      </c>
      <c r="F111" s="44">
        <v>1</v>
      </c>
      <c r="G111" s="45">
        <f>+VLOOKUP(D111,'Precios Repuestos'!$B$3:$F$192,5,FALSE)*F111</f>
        <v>4.6500000000000004</v>
      </c>
      <c r="H111" s="32">
        <v>1</v>
      </c>
      <c r="I111" s="46"/>
      <c r="J111" s="40">
        <v>1</v>
      </c>
      <c r="K111" s="40">
        <v>1</v>
      </c>
      <c r="L111" s="40">
        <v>1</v>
      </c>
      <c r="M111" s="40">
        <v>1</v>
      </c>
      <c r="N111" s="40">
        <v>1</v>
      </c>
      <c r="O111" s="40">
        <v>1</v>
      </c>
      <c r="P111" s="40">
        <v>1</v>
      </c>
      <c r="Q111" s="40">
        <v>1</v>
      </c>
      <c r="R111" s="40">
        <v>1</v>
      </c>
      <c r="S111" s="40">
        <v>1</v>
      </c>
      <c r="T111" s="40">
        <v>1</v>
      </c>
      <c r="U111" s="40">
        <v>1</v>
      </c>
      <c r="V111" s="40">
        <v>1</v>
      </c>
      <c r="W111" s="40">
        <v>1</v>
      </c>
      <c r="X111" s="40">
        <v>1</v>
      </c>
      <c r="Y111" s="40">
        <v>1</v>
      </c>
      <c r="Z111" s="40">
        <v>1</v>
      </c>
      <c r="AA111" s="40">
        <v>1</v>
      </c>
      <c r="AB111" s="40">
        <v>1</v>
      </c>
      <c r="AC111" s="40">
        <v>1</v>
      </c>
      <c r="AD111" s="34" t="s">
        <v>25</v>
      </c>
    </row>
    <row r="112" spans="1:30" s="35" customFormat="1" ht="12.75" x14ac:dyDescent="0.2">
      <c r="A112" s="39" t="s">
        <v>97</v>
      </c>
      <c r="B112" s="41" t="s">
        <v>53</v>
      </c>
      <c r="C112" s="41"/>
      <c r="D112" s="78">
        <v>2601223</v>
      </c>
      <c r="E112" s="47" t="s">
        <v>55</v>
      </c>
      <c r="F112" s="44">
        <v>4</v>
      </c>
      <c r="G112" s="45">
        <f>+VLOOKUP(D112,'Precios Repuestos'!$B$3:$F$192,5,FALSE)*F112</f>
        <v>26.749807692307691</v>
      </c>
      <c r="H112" s="32">
        <v>1</v>
      </c>
      <c r="I112" s="46"/>
      <c r="J112" s="40">
        <v>1</v>
      </c>
      <c r="K112" s="40">
        <v>1</v>
      </c>
      <c r="L112" s="40">
        <v>1</v>
      </c>
      <c r="M112" s="40">
        <v>1</v>
      </c>
      <c r="N112" s="40">
        <v>1</v>
      </c>
      <c r="O112" s="40">
        <v>1</v>
      </c>
      <c r="P112" s="40">
        <v>1</v>
      </c>
      <c r="Q112" s="40">
        <v>1</v>
      </c>
      <c r="R112" s="40">
        <v>1</v>
      </c>
      <c r="S112" s="40">
        <v>1</v>
      </c>
      <c r="T112" s="40">
        <v>1</v>
      </c>
      <c r="U112" s="40">
        <v>1</v>
      </c>
      <c r="V112" s="40">
        <v>1</v>
      </c>
      <c r="W112" s="40">
        <v>1</v>
      </c>
      <c r="X112" s="40">
        <v>1</v>
      </c>
      <c r="Y112" s="40">
        <v>1</v>
      </c>
      <c r="Z112" s="40">
        <v>1</v>
      </c>
      <c r="AA112" s="40">
        <v>1</v>
      </c>
      <c r="AB112" s="40">
        <v>1</v>
      </c>
      <c r="AC112" s="40">
        <v>1</v>
      </c>
      <c r="AD112" s="34" t="s">
        <v>56</v>
      </c>
    </row>
    <row r="113" spans="1:30" s="35" customFormat="1" ht="12.75" x14ac:dyDescent="0.2">
      <c r="A113" s="39" t="s">
        <v>97</v>
      </c>
      <c r="B113" s="41" t="s">
        <v>53</v>
      </c>
      <c r="C113" s="41"/>
      <c r="D113" s="143">
        <v>95628746</v>
      </c>
      <c r="E113" s="43" t="s">
        <v>57</v>
      </c>
      <c r="F113" s="44">
        <v>1</v>
      </c>
      <c r="G113" s="45">
        <f>+VLOOKUP(D113,'Precios Repuestos'!$B$3:$F$192,5,FALSE)*F113</f>
        <v>5.46</v>
      </c>
      <c r="H113" s="32">
        <v>1</v>
      </c>
      <c r="I113" s="46"/>
      <c r="J113" s="40"/>
      <c r="K113" s="40"/>
      <c r="L113" s="40">
        <v>1</v>
      </c>
      <c r="M113" s="40"/>
      <c r="N113" s="40">
        <v>1</v>
      </c>
      <c r="O113" s="40"/>
      <c r="P113" s="40">
        <v>1</v>
      </c>
      <c r="Q113" s="40"/>
      <c r="R113" s="40">
        <v>1</v>
      </c>
      <c r="S113" s="40"/>
      <c r="T113" s="40">
        <v>1</v>
      </c>
      <c r="U113" s="40"/>
      <c r="V113" s="40">
        <v>1</v>
      </c>
      <c r="W113" s="40"/>
      <c r="X113" s="40">
        <v>1</v>
      </c>
      <c r="Y113" s="40"/>
      <c r="Z113" s="40">
        <v>1</v>
      </c>
      <c r="AA113" s="40"/>
      <c r="AB113" s="40">
        <v>1</v>
      </c>
      <c r="AC113" s="40"/>
      <c r="AD113" s="34" t="s">
        <v>17</v>
      </c>
    </row>
    <row r="114" spans="1:30" s="35" customFormat="1" ht="12.75" x14ac:dyDescent="0.2">
      <c r="A114" s="39" t="s">
        <v>97</v>
      </c>
      <c r="B114" s="41" t="s">
        <v>53</v>
      </c>
      <c r="C114" s="41"/>
      <c r="D114" s="42">
        <v>95627134</v>
      </c>
      <c r="E114" s="43" t="s">
        <v>58</v>
      </c>
      <c r="F114" s="44">
        <v>1</v>
      </c>
      <c r="G114" s="45">
        <f>+VLOOKUP(D114,'Precios Repuestos'!$B$3:$F$192,5,FALSE)*F114</f>
        <v>6.02</v>
      </c>
      <c r="H114" s="32">
        <v>1</v>
      </c>
      <c r="I114" s="46"/>
      <c r="J114" s="40"/>
      <c r="K114" s="40">
        <v>1</v>
      </c>
      <c r="L114" s="40"/>
      <c r="M114" s="40">
        <v>1</v>
      </c>
      <c r="N114" s="40"/>
      <c r="O114" s="40">
        <v>1</v>
      </c>
      <c r="P114" s="40"/>
      <c r="Q114" s="40">
        <v>1</v>
      </c>
      <c r="R114" s="40"/>
      <c r="S114" s="40">
        <v>1</v>
      </c>
      <c r="T114" s="40"/>
      <c r="U114" s="40">
        <v>1</v>
      </c>
      <c r="V114" s="40"/>
      <c r="W114" s="40">
        <v>1</v>
      </c>
      <c r="X114" s="40"/>
      <c r="Y114" s="40">
        <v>1</v>
      </c>
      <c r="Z114" s="40"/>
      <c r="AA114" s="40">
        <v>1</v>
      </c>
      <c r="AB114" s="40"/>
      <c r="AC114" s="40">
        <v>1</v>
      </c>
      <c r="AD114" s="34" t="s">
        <v>13</v>
      </c>
    </row>
    <row r="115" spans="1:30" s="35" customFormat="1" ht="12.75" x14ac:dyDescent="0.2">
      <c r="A115" s="39" t="s">
        <v>97</v>
      </c>
      <c r="B115" s="41" t="s">
        <v>53</v>
      </c>
      <c r="C115" s="41"/>
      <c r="D115" s="42">
        <v>93744703</v>
      </c>
      <c r="E115" s="43" t="s">
        <v>98</v>
      </c>
      <c r="F115" s="44">
        <v>1</v>
      </c>
      <c r="G115" s="45">
        <f>+VLOOKUP(D115,'Precios Repuestos'!$B$3:$F$192,5,FALSE)*F115</f>
        <v>113.9</v>
      </c>
      <c r="H115" s="32">
        <v>1</v>
      </c>
      <c r="I115" s="46"/>
      <c r="J115" s="40"/>
      <c r="K115" s="40"/>
      <c r="L115" s="40"/>
      <c r="M115" s="40"/>
      <c r="N115" s="40"/>
      <c r="O115" s="40"/>
      <c r="P115" s="40"/>
      <c r="Q115" s="40"/>
      <c r="R115" s="40"/>
      <c r="S115" s="40"/>
      <c r="T115" s="40"/>
      <c r="U115" s="40"/>
      <c r="V115" s="40">
        <v>1</v>
      </c>
      <c r="W115" s="40"/>
      <c r="X115" s="40"/>
      <c r="Y115" s="40"/>
      <c r="Z115" s="40"/>
      <c r="AA115" s="40"/>
      <c r="AB115" s="40"/>
      <c r="AC115" s="40"/>
      <c r="AD115" s="34" t="s">
        <v>27</v>
      </c>
    </row>
    <row r="116" spans="1:30" s="35" customFormat="1" ht="12.75" x14ac:dyDescent="0.2">
      <c r="A116" s="39" t="s">
        <v>97</v>
      </c>
      <c r="B116" s="41" t="s">
        <v>53</v>
      </c>
      <c r="C116" s="41"/>
      <c r="D116" s="42">
        <v>96282726</v>
      </c>
      <c r="E116" s="43" t="s">
        <v>60</v>
      </c>
      <c r="F116" s="44">
        <v>1</v>
      </c>
      <c r="G116" s="45">
        <f>+VLOOKUP(D116,'Precios Repuestos'!$B$3:$F$192,5,FALSE)*F116</f>
        <v>19.55</v>
      </c>
      <c r="H116" s="32">
        <v>1</v>
      </c>
      <c r="I116" s="46"/>
      <c r="J116" s="40"/>
      <c r="K116" s="40"/>
      <c r="L116" s="40"/>
      <c r="M116" s="40"/>
      <c r="N116" s="40"/>
      <c r="O116" s="40"/>
      <c r="P116" s="40"/>
      <c r="Q116" s="40"/>
      <c r="R116" s="40"/>
      <c r="S116" s="40"/>
      <c r="T116" s="40"/>
      <c r="U116" s="40"/>
      <c r="V116" s="40">
        <v>1</v>
      </c>
      <c r="W116" s="40"/>
      <c r="X116" s="40"/>
      <c r="Y116" s="40"/>
      <c r="Z116" s="40"/>
      <c r="AA116" s="40"/>
      <c r="AB116" s="40"/>
      <c r="AC116" s="40"/>
      <c r="AD116" s="34" t="s">
        <v>27</v>
      </c>
    </row>
    <row r="117" spans="1:30" s="35" customFormat="1" ht="12.75" x14ac:dyDescent="0.2">
      <c r="A117" s="39" t="s">
        <v>97</v>
      </c>
      <c r="B117" s="41" t="s">
        <v>53</v>
      </c>
      <c r="C117" s="41"/>
      <c r="D117" s="42" t="s">
        <v>61</v>
      </c>
      <c r="E117" s="29" t="s">
        <v>62</v>
      </c>
      <c r="F117" s="44">
        <v>1</v>
      </c>
      <c r="G117" s="45">
        <f>+VLOOKUP(D117,'Precios Repuestos'!$B$3:$F$192,5,FALSE)*F117</f>
        <v>4</v>
      </c>
      <c r="H117" s="32">
        <v>1</v>
      </c>
      <c r="I117" s="46"/>
      <c r="J117" s="40"/>
      <c r="K117" s="40"/>
      <c r="L117" s="40"/>
      <c r="M117" s="40"/>
      <c r="N117" s="40"/>
      <c r="O117" s="40"/>
      <c r="P117" s="40"/>
      <c r="Q117" s="40"/>
      <c r="R117" s="40"/>
      <c r="S117" s="40"/>
      <c r="T117" s="40"/>
      <c r="U117" s="40"/>
      <c r="V117" s="40">
        <v>1</v>
      </c>
      <c r="W117" s="40"/>
      <c r="X117" s="40"/>
      <c r="Y117" s="40"/>
      <c r="Z117" s="40"/>
      <c r="AA117" s="40"/>
      <c r="AB117" s="40"/>
      <c r="AC117" s="40"/>
      <c r="AD117" s="34" t="s">
        <v>27</v>
      </c>
    </row>
    <row r="118" spans="1:30" s="35" customFormat="1" ht="12.75" x14ac:dyDescent="0.2">
      <c r="A118" s="39" t="s">
        <v>97</v>
      </c>
      <c r="B118" s="41" t="s">
        <v>53</v>
      </c>
      <c r="C118" s="239"/>
      <c r="D118" s="147">
        <v>25183021</v>
      </c>
      <c r="E118" s="43" t="s">
        <v>63</v>
      </c>
      <c r="F118" s="44">
        <v>1</v>
      </c>
      <c r="G118" s="45">
        <f>+VLOOKUP(D118,'Precios Repuestos'!$B$3:$F$192,5,FALSE)*F118</f>
        <v>25.28</v>
      </c>
      <c r="H118" s="32">
        <v>1</v>
      </c>
      <c r="I118" s="46"/>
      <c r="J118" s="40"/>
      <c r="K118" s="40"/>
      <c r="L118" s="40"/>
      <c r="M118" s="40"/>
      <c r="N118" s="40"/>
      <c r="O118" s="40"/>
      <c r="P118" s="40"/>
      <c r="Q118" s="40"/>
      <c r="R118" s="40"/>
      <c r="S118" s="40"/>
      <c r="T118" s="40"/>
      <c r="U118" s="40"/>
      <c r="V118" s="40">
        <v>1</v>
      </c>
      <c r="W118" s="40"/>
      <c r="X118" s="40"/>
      <c r="Y118" s="40"/>
      <c r="Z118" s="40"/>
      <c r="AA118" s="40"/>
      <c r="AB118" s="40"/>
      <c r="AC118" s="40"/>
      <c r="AD118" s="34" t="s">
        <v>27</v>
      </c>
    </row>
    <row r="119" spans="1:30" s="35" customFormat="1" ht="12.75" x14ac:dyDescent="0.2">
      <c r="A119" s="39" t="s">
        <v>97</v>
      </c>
      <c r="B119" s="41" t="s">
        <v>53</v>
      </c>
      <c r="C119" s="239"/>
      <c r="D119" s="147">
        <v>89063273</v>
      </c>
      <c r="E119" s="43" t="s">
        <v>64</v>
      </c>
      <c r="F119" s="44">
        <v>4</v>
      </c>
      <c r="G119" s="45">
        <f>+VLOOKUP(D119,'Precios Repuestos'!$B$3:$F$192,5,FALSE)*F119</f>
        <v>10.96</v>
      </c>
      <c r="H119" s="32">
        <v>1</v>
      </c>
      <c r="I119" s="46"/>
      <c r="J119" s="40"/>
      <c r="K119" s="40"/>
      <c r="L119" s="40">
        <v>1</v>
      </c>
      <c r="M119" s="40"/>
      <c r="N119" s="40"/>
      <c r="O119" s="40">
        <v>1</v>
      </c>
      <c r="P119" s="40"/>
      <c r="Q119" s="40"/>
      <c r="R119" s="40">
        <v>1</v>
      </c>
      <c r="S119" s="40"/>
      <c r="T119" s="40"/>
      <c r="U119" s="40">
        <v>1</v>
      </c>
      <c r="V119" s="40"/>
      <c r="W119" s="40"/>
      <c r="X119" s="40">
        <v>1</v>
      </c>
      <c r="Y119" s="40"/>
      <c r="Z119" s="40"/>
      <c r="AA119" s="40">
        <v>1</v>
      </c>
      <c r="AB119" s="40"/>
      <c r="AC119" s="48"/>
      <c r="AD119" s="34" t="s">
        <v>65</v>
      </c>
    </row>
    <row r="120" spans="1:30" s="35" customFormat="1" ht="12.75" x14ac:dyDescent="0.2">
      <c r="A120" s="39" t="s">
        <v>97</v>
      </c>
      <c r="B120" s="41" t="s">
        <v>53</v>
      </c>
      <c r="C120" s="41"/>
      <c r="D120" s="42">
        <v>2602458</v>
      </c>
      <c r="E120" s="49" t="s">
        <v>66</v>
      </c>
      <c r="F120" s="44">
        <v>2</v>
      </c>
      <c r="G120" s="45">
        <f>+VLOOKUP(D120,'Precios Repuestos'!$B$3:$F$192,5,FALSE)*F120</f>
        <v>21.904807692307692</v>
      </c>
      <c r="H120" s="32">
        <v>1</v>
      </c>
      <c r="I120" s="46"/>
      <c r="J120" s="40"/>
      <c r="K120" s="40"/>
      <c r="L120" s="40"/>
      <c r="M120" s="40"/>
      <c r="N120" s="40"/>
      <c r="O120" s="40"/>
      <c r="P120" s="40"/>
      <c r="Q120" s="40"/>
      <c r="R120" s="40"/>
      <c r="S120" s="40"/>
      <c r="T120" s="40"/>
      <c r="U120" s="40">
        <v>1</v>
      </c>
      <c r="V120" s="40"/>
      <c r="W120" s="40"/>
      <c r="X120" s="40"/>
      <c r="Y120" s="40"/>
      <c r="Z120" s="40"/>
      <c r="AA120" s="40"/>
      <c r="AB120" s="40"/>
      <c r="AC120" s="40"/>
      <c r="AD120" s="34" t="s">
        <v>67</v>
      </c>
    </row>
    <row r="121" spans="1:30" s="35" customFormat="1" ht="12.75" x14ac:dyDescent="0.2">
      <c r="A121" s="39" t="s">
        <v>97</v>
      </c>
      <c r="B121" s="41" t="s">
        <v>53</v>
      </c>
      <c r="C121" s="41"/>
      <c r="D121" s="42" t="s">
        <v>68</v>
      </c>
      <c r="E121" s="43" t="s">
        <v>69</v>
      </c>
      <c r="F121" s="44">
        <v>2</v>
      </c>
      <c r="G121" s="45">
        <f>+VLOOKUP(D121,'Precios Repuestos'!$B$3:$F$192,5,FALSE)*F121</f>
        <v>4.8</v>
      </c>
      <c r="H121" s="32">
        <v>1</v>
      </c>
      <c r="I121" s="46"/>
      <c r="J121" s="40"/>
      <c r="K121" s="40"/>
      <c r="L121" s="40"/>
      <c r="M121" s="40"/>
      <c r="N121" s="40">
        <v>1</v>
      </c>
      <c r="O121" s="40"/>
      <c r="P121" s="40"/>
      <c r="Q121" s="40"/>
      <c r="R121" s="40">
        <v>1</v>
      </c>
      <c r="S121" s="40"/>
      <c r="T121" s="40"/>
      <c r="U121" s="40"/>
      <c r="V121" s="40">
        <v>1</v>
      </c>
      <c r="W121" s="40"/>
      <c r="X121" s="40"/>
      <c r="Y121" s="40"/>
      <c r="Z121" s="40">
        <v>1</v>
      </c>
      <c r="AA121" s="40"/>
      <c r="AB121" s="40"/>
      <c r="AC121" s="40"/>
      <c r="AD121" s="34" t="s">
        <v>19</v>
      </c>
    </row>
    <row r="122" spans="1:30" s="35" customFormat="1" ht="12.75" x14ac:dyDescent="0.2">
      <c r="A122" s="39" t="s">
        <v>97</v>
      </c>
      <c r="B122" s="41" t="s">
        <v>53</v>
      </c>
      <c r="C122" s="41"/>
      <c r="D122" s="42">
        <v>95629562</v>
      </c>
      <c r="E122" s="43" t="s">
        <v>70</v>
      </c>
      <c r="F122" s="44">
        <v>1</v>
      </c>
      <c r="G122" s="45">
        <f>+VLOOKUP(D122,'Precios Repuestos'!$B$3:$F$192,5,FALSE)*F122</f>
        <v>17.52</v>
      </c>
      <c r="H122" s="32">
        <v>1</v>
      </c>
      <c r="I122" s="46"/>
      <c r="J122" s="40"/>
      <c r="K122" s="40"/>
      <c r="L122" s="40"/>
      <c r="M122" s="40"/>
      <c r="N122" s="40"/>
      <c r="O122" s="40"/>
      <c r="P122" s="40"/>
      <c r="Q122" s="40"/>
      <c r="R122" s="40"/>
      <c r="S122" s="40"/>
      <c r="T122" s="40"/>
      <c r="U122" s="40"/>
      <c r="V122" s="40"/>
      <c r="W122" s="40"/>
      <c r="X122" s="40"/>
      <c r="Y122" s="40"/>
      <c r="Z122" s="40"/>
      <c r="AA122" s="40"/>
      <c r="AB122" s="40"/>
      <c r="AC122" s="40"/>
      <c r="AD122" s="34" t="s">
        <v>19</v>
      </c>
    </row>
    <row r="123" spans="1:30" s="35" customFormat="1" ht="12.75" x14ac:dyDescent="0.2">
      <c r="A123" s="39" t="s">
        <v>97</v>
      </c>
      <c r="B123" s="41" t="s">
        <v>53</v>
      </c>
      <c r="C123" s="41"/>
      <c r="D123" s="42">
        <v>2601234</v>
      </c>
      <c r="E123" s="43" t="s">
        <v>95</v>
      </c>
      <c r="F123" s="44">
        <v>1</v>
      </c>
      <c r="G123" s="45">
        <f>+VLOOKUP(D123,'Precios Repuestos'!$B$3:$F$192,5,FALSE)*F123</f>
        <v>9.3090384615384618</v>
      </c>
      <c r="H123" s="32">
        <v>1</v>
      </c>
      <c r="I123" s="46"/>
      <c r="J123" s="40"/>
      <c r="K123" s="40"/>
      <c r="L123" s="40"/>
      <c r="M123" s="40"/>
      <c r="N123" s="40"/>
      <c r="O123" s="40"/>
      <c r="P123" s="40">
        <v>1</v>
      </c>
      <c r="Q123" s="40"/>
      <c r="R123" s="40"/>
      <c r="S123" s="40"/>
      <c r="T123" s="40"/>
      <c r="U123" s="40"/>
      <c r="V123" s="40">
        <v>1</v>
      </c>
      <c r="W123" s="40"/>
      <c r="X123" s="40"/>
      <c r="Y123" s="40"/>
      <c r="Z123" s="40"/>
      <c r="AA123" s="40"/>
      <c r="AB123" s="40">
        <v>1</v>
      </c>
      <c r="AC123" s="40"/>
      <c r="AD123" s="34" t="s">
        <v>96</v>
      </c>
    </row>
    <row r="124" spans="1:30" s="35" customFormat="1" ht="12.75" x14ac:dyDescent="0.2">
      <c r="A124" s="39" t="s">
        <v>97</v>
      </c>
      <c r="B124" s="41" t="s">
        <v>53</v>
      </c>
      <c r="C124" s="41"/>
      <c r="D124" s="42" t="s">
        <v>71</v>
      </c>
      <c r="E124" s="43" t="s">
        <v>72</v>
      </c>
      <c r="F124" s="44">
        <v>1</v>
      </c>
      <c r="G124" s="45">
        <f>+VLOOKUP(D124,'Precios Repuestos'!$B$3:$F$192,5,FALSE)*F124</f>
        <v>6</v>
      </c>
      <c r="H124" s="32">
        <v>1</v>
      </c>
      <c r="I124" s="46"/>
      <c r="J124" s="40"/>
      <c r="K124" s="40"/>
      <c r="L124" s="40"/>
      <c r="M124" s="40"/>
      <c r="N124" s="40">
        <v>1</v>
      </c>
      <c r="O124" s="40"/>
      <c r="P124" s="40"/>
      <c r="Q124" s="40"/>
      <c r="R124" s="40"/>
      <c r="S124" s="40">
        <v>1</v>
      </c>
      <c r="T124" s="40"/>
      <c r="U124" s="40"/>
      <c r="V124" s="40"/>
      <c r="W124" s="40"/>
      <c r="X124" s="40">
        <v>1</v>
      </c>
      <c r="Y124" s="40"/>
      <c r="Z124" s="40"/>
      <c r="AA124" s="40"/>
      <c r="AB124" s="40"/>
      <c r="AC124" s="40">
        <v>1</v>
      </c>
      <c r="AD124" s="34" t="s">
        <v>47</v>
      </c>
    </row>
    <row r="125" spans="1:30" s="35" customFormat="1" ht="12.75" x14ac:dyDescent="0.2">
      <c r="A125" s="39" t="s">
        <v>97</v>
      </c>
      <c r="B125" s="41" t="s">
        <v>53</v>
      </c>
      <c r="C125" s="41"/>
      <c r="D125" s="42">
        <v>88900181</v>
      </c>
      <c r="E125" s="43" t="s">
        <v>73</v>
      </c>
      <c r="F125" s="44">
        <v>1</v>
      </c>
      <c r="G125" s="45">
        <f>+VLOOKUP(D125,'Precios Repuestos'!$B$3:$F$192,5,FALSE)*F125</f>
        <v>6.18</v>
      </c>
      <c r="H125" s="32">
        <v>1</v>
      </c>
      <c r="I125" s="46"/>
      <c r="J125" s="40"/>
      <c r="K125" s="40">
        <v>1</v>
      </c>
      <c r="L125" s="40"/>
      <c r="M125" s="40">
        <v>1</v>
      </c>
      <c r="N125" s="40"/>
      <c r="O125" s="40">
        <v>1</v>
      </c>
      <c r="P125" s="40"/>
      <c r="Q125" s="40">
        <v>1</v>
      </c>
      <c r="R125" s="40"/>
      <c r="S125" s="40">
        <v>1</v>
      </c>
      <c r="T125" s="40"/>
      <c r="U125" s="40">
        <v>1</v>
      </c>
      <c r="V125" s="40"/>
      <c r="W125" s="40">
        <v>1</v>
      </c>
      <c r="X125" s="40"/>
      <c r="Y125" s="40">
        <v>1</v>
      </c>
      <c r="Z125" s="40"/>
      <c r="AA125" s="40">
        <v>1</v>
      </c>
      <c r="AB125" s="40"/>
      <c r="AC125" s="40">
        <v>1</v>
      </c>
      <c r="AD125" s="34" t="s">
        <v>13</v>
      </c>
    </row>
    <row r="126" spans="1:30" s="35" customFormat="1" ht="12.75" x14ac:dyDescent="0.2">
      <c r="A126" s="39" t="s">
        <v>97</v>
      </c>
      <c r="B126" s="41" t="s">
        <v>53</v>
      </c>
      <c r="C126" s="41"/>
      <c r="D126" s="42" t="s">
        <v>74</v>
      </c>
      <c r="E126" s="43" t="s">
        <v>75</v>
      </c>
      <c r="F126" s="44">
        <v>1</v>
      </c>
      <c r="G126" s="45">
        <f>+VLOOKUP(D126,'Precios Repuestos'!$B$3:$F$192,5,FALSE)*F126</f>
        <v>5</v>
      </c>
      <c r="H126" s="32">
        <v>1</v>
      </c>
      <c r="I126" s="46"/>
      <c r="J126" s="40"/>
      <c r="K126" s="40"/>
      <c r="L126" s="40"/>
      <c r="M126" s="40"/>
      <c r="N126" s="40">
        <v>1</v>
      </c>
      <c r="O126" s="40"/>
      <c r="P126" s="40"/>
      <c r="Q126" s="40"/>
      <c r="R126" s="40"/>
      <c r="S126" s="40"/>
      <c r="T126" s="40">
        <v>1</v>
      </c>
      <c r="U126" s="40"/>
      <c r="V126" s="40"/>
      <c r="W126" s="40"/>
      <c r="X126" s="40"/>
      <c r="Y126" s="40"/>
      <c r="Z126" s="40">
        <v>1</v>
      </c>
      <c r="AA126" s="40"/>
      <c r="AB126" s="40"/>
      <c r="AC126" s="40"/>
      <c r="AD126" s="34" t="s">
        <v>41</v>
      </c>
    </row>
    <row r="127" spans="1:30" s="35" customFormat="1" ht="12.75" x14ac:dyDescent="0.2">
      <c r="A127" s="39" t="s">
        <v>97</v>
      </c>
      <c r="B127" s="41" t="s">
        <v>53</v>
      </c>
      <c r="C127" s="41"/>
      <c r="D127" s="42" t="s">
        <v>76</v>
      </c>
      <c r="E127" s="43" t="s">
        <v>77</v>
      </c>
      <c r="F127" s="44">
        <v>1</v>
      </c>
      <c r="G127" s="45">
        <f>+VLOOKUP(D127,'Precios Repuestos'!$B$3:$F$192,5,FALSE)*F127</f>
        <v>2</v>
      </c>
      <c r="H127" s="32">
        <v>1</v>
      </c>
      <c r="I127" s="46"/>
      <c r="J127" s="40"/>
      <c r="K127" s="40">
        <v>1</v>
      </c>
      <c r="L127" s="40">
        <v>1</v>
      </c>
      <c r="M127" s="40">
        <v>1</v>
      </c>
      <c r="N127" s="40">
        <v>1</v>
      </c>
      <c r="O127" s="40">
        <v>1</v>
      </c>
      <c r="P127" s="40">
        <v>1</v>
      </c>
      <c r="Q127" s="40">
        <v>1</v>
      </c>
      <c r="R127" s="40">
        <v>1</v>
      </c>
      <c r="S127" s="40">
        <v>1</v>
      </c>
      <c r="T127" s="40">
        <v>1</v>
      </c>
      <c r="U127" s="40">
        <v>1</v>
      </c>
      <c r="V127" s="40">
        <v>1</v>
      </c>
      <c r="W127" s="40">
        <v>1</v>
      </c>
      <c r="X127" s="40">
        <v>1</v>
      </c>
      <c r="Y127" s="40">
        <v>1</v>
      </c>
      <c r="Z127" s="40">
        <v>1</v>
      </c>
      <c r="AA127" s="40">
        <v>1</v>
      </c>
      <c r="AB127" s="40">
        <v>1</v>
      </c>
      <c r="AC127" s="40">
        <v>1</v>
      </c>
      <c r="AD127" s="34" t="s">
        <v>78</v>
      </c>
    </row>
    <row r="128" spans="1:30" s="35" customFormat="1" ht="12.75" x14ac:dyDescent="0.2">
      <c r="A128" s="50" t="s">
        <v>97</v>
      </c>
      <c r="B128" s="52" t="s">
        <v>79</v>
      </c>
      <c r="C128" s="52"/>
      <c r="D128" s="53"/>
      <c r="E128" s="54" t="s">
        <v>80</v>
      </c>
      <c r="F128" s="44"/>
      <c r="G128" s="55"/>
      <c r="H128" s="55"/>
      <c r="I128" s="55"/>
      <c r="J128" s="55">
        <f>+SUMPRODUCT(J89:J110,$G89:$G110)</f>
        <v>16</v>
      </c>
      <c r="K128" s="55">
        <f t="shared" ref="K128:AC128" si="11">+SUMPRODUCT(K89:K110,$G89:$G110)</f>
        <v>38</v>
      </c>
      <c r="L128" s="55">
        <f t="shared" si="11"/>
        <v>27.5</v>
      </c>
      <c r="M128" s="55">
        <f t="shared" si="11"/>
        <v>38</v>
      </c>
      <c r="N128" s="55">
        <f t="shared" si="11"/>
        <v>58.5</v>
      </c>
      <c r="O128" s="55">
        <f t="shared" si="11"/>
        <v>44.5</v>
      </c>
      <c r="P128" s="55">
        <f t="shared" si="11"/>
        <v>51</v>
      </c>
      <c r="Q128" s="55">
        <f t="shared" si="11"/>
        <v>38</v>
      </c>
      <c r="R128" s="55">
        <f t="shared" si="11"/>
        <v>42.5</v>
      </c>
      <c r="S128" s="55">
        <f t="shared" si="11"/>
        <v>53</v>
      </c>
      <c r="T128" s="55">
        <f t="shared" si="11"/>
        <v>28.5</v>
      </c>
      <c r="U128" s="55">
        <f t="shared" si="11"/>
        <v>52</v>
      </c>
      <c r="V128" s="55">
        <f t="shared" si="11"/>
        <v>169.5</v>
      </c>
      <c r="W128" s="55">
        <f t="shared" si="11"/>
        <v>38</v>
      </c>
      <c r="X128" s="55">
        <f t="shared" si="11"/>
        <v>42.5</v>
      </c>
      <c r="Y128" s="55">
        <f t="shared" si="11"/>
        <v>38</v>
      </c>
      <c r="Z128" s="55">
        <f t="shared" si="11"/>
        <v>43.5</v>
      </c>
      <c r="AA128" s="55">
        <f t="shared" si="11"/>
        <v>44.5</v>
      </c>
      <c r="AB128" s="55">
        <f t="shared" si="11"/>
        <v>51</v>
      </c>
      <c r="AC128" s="55">
        <f t="shared" si="11"/>
        <v>53</v>
      </c>
      <c r="AD128" s="34"/>
    </row>
    <row r="129" spans="1:30" s="35" customFormat="1" ht="12.75" x14ac:dyDescent="0.2">
      <c r="A129" s="50" t="s">
        <v>97</v>
      </c>
      <c r="B129" s="52" t="s">
        <v>81</v>
      </c>
      <c r="C129" s="52"/>
      <c r="D129" s="53"/>
      <c r="E129" s="54" t="s">
        <v>82</v>
      </c>
      <c r="F129" s="44"/>
      <c r="G129" s="55"/>
      <c r="H129" s="55"/>
      <c r="I129" s="55"/>
      <c r="J129" s="55">
        <f>+SUMPRODUCT(J111:J127,$G111:$G127)</f>
        <v>31.399807692307689</v>
      </c>
      <c r="K129" s="55">
        <f t="shared" ref="K129:AC129" si="12">+SUMPRODUCT(K111:K127,$G111:$G127)</f>
        <v>45.599807692307685</v>
      </c>
      <c r="L129" s="55">
        <f t="shared" si="12"/>
        <v>49.819807692307691</v>
      </c>
      <c r="M129" s="55">
        <f t="shared" si="12"/>
        <v>45.599807692307685</v>
      </c>
      <c r="N129" s="55">
        <f t="shared" si="12"/>
        <v>54.659807692307687</v>
      </c>
      <c r="O129" s="55">
        <f t="shared" si="12"/>
        <v>56.559807692307686</v>
      </c>
      <c r="P129" s="55">
        <f t="shared" si="12"/>
        <v>48.168846153846154</v>
      </c>
      <c r="Q129" s="55">
        <f t="shared" si="12"/>
        <v>45.599807692307685</v>
      </c>
      <c r="R129" s="55">
        <f t="shared" si="12"/>
        <v>54.619807692307688</v>
      </c>
      <c r="S129" s="55">
        <f t="shared" si="12"/>
        <v>51.599807692307685</v>
      </c>
      <c r="T129" s="55">
        <f t="shared" si="12"/>
        <v>43.85980769230769</v>
      </c>
      <c r="U129" s="55">
        <f t="shared" si="12"/>
        <v>78.464615384615371</v>
      </c>
      <c r="V129" s="55">
        <f t="shared" si="12"/>
        <v>215.69884615384618</v>
      </c>
      <c r="W129" s="55">
        <f t="shared" si="12"/>
        <v>45.599807692307685</v>
      </c>
      <c r="X129" s="55">
        <f t="shared" si="12"/>
        <v>55.819807692307691</v>
      </c>
      <c r="Y129" s="55">
        <f t="shared" si="12"/>
        <v>45.599807692307685</v>
      </c>
      <c r="Z129" s="55">
        <f t="shared" si="12"/>
        <v>48.659807692307687</v>
      </c>
      <c r="AA129" s="55">
        <f t="shared" si="12"/>
        <v>56.559807692307686</v>
      </c>
      <c r="AB129" s="55">
        <f t="shared" si="12"/>
        <v>48.168846153846154</v>
      </c>
      <c r="AC129" s="55">
        <f t="shared" si="12"/>
        <v>51.599807692307685</v>
      </c>
      <c r="AD129" s="34"/>
    </row>
    <row r="130" spans="1:30" s="35" customFormat="1" ht="12.75" x14ac:dyDescent="0.2">
      <c r="A130" s="50" t="s">
        <v>97</v>
      </c>
      <c r="B130" s="52" t="s">
        <v>83</v>
      </c>
      <c r="C130" s="52"/>
      <c r="D130" s="53"/>
      <c r="E130" s="54" t="s">
        <v>84</v>
      </c>
      <c r="F130" s="44"/>
      <c r="G130" s="45"/>
      <c r="H130" s="32"/>
      <c r="I130" s="32"/>
      <c r="J130" s="56">
        <f>+J129+J128</f>
        <v>47.399807692307689</v>
      </c>
      <c r="K130" s="56">
        <f t="shared" ref="K130:AC130" si="13">+K129+K128</f>
        <v>83.599807692307678</v>
      </c>
      <c r="L130" s="56">
        <f t="shared" si="13"/>
        <v>77.319807692307691</v>
      </c>
      <c r="M130" s="56">
        <f t="shared" si="13"/>
        <v>83.599807692307678</v>
      </c>
      <c r="N130" s="56">
        <f t="shared" si="13"/>
        <v>113.15980769230768</v>
      </c>
      <c r="O130" s="56">
        <f t="shared" si="13"/>
        <v>101.05980769230769</v>
      </c>
      <c r="P130" s="56">
        <f t="shared" si="13"/>
        <v>99.168846153846147</v>
      </c>
      <c r="Q130" s="56">
        <f t="shared" si="13"/>
        <v>83.599807692307678</v>
      </c>
      <c r="R130" s="56">
        <f t="shared" si="13"/>
        <v>97.119807692307688</v>
      </c>
      <c r="S130" s="56">
        <f t="shared" si="13"/>
        <v>104.59980769230768</v>
      </c>
      <c r="T130" s="56">
        <f t="shared" si="13"/>
        <v>72.359807692307697</v>
      </c>
      <c r="U130" s="56">
        <f t="shared" si="13"/>
        <v>130.46461538461537</v>
      </c>
      <c r="V130" s="56">
        <f t="shared" si="13"/>
        <v>385.19884615384615</v>
      </c>
      <c r="W130" s="56">
        <f t="shared" si="13"/>
        <v>83.599807692307678</v>
      </c>
      <c r="X130" s="56">
        <f t="shared" si="13"/>
        <v>98.319807692307691</v>
      </c>
      <c r="Y130" s="56">
        <f t="shared" si="13"/>
        <v>83.599807692307678</v>
      </c>
      <c r="Z130" s="56">
        <f t="shared" si="13"/>
        <v>92.15980769230768</v>
      </c>
      <c r="AA130" s="56">
        <f t="shared" si="13"/>
        <v>101.05980769230769</v>
      </c>
      <c r="AB130" s="56">
        <f t="shared" si="13"/>
        <v>99.168846153846147</v>
      </c>
      <c r="AC130" s="56">
        <f t="shared" si="13"/>
        <v>104.59980769230768</v>
      </c>
      <c r="AD130" s="34"/>
    </row>
    <row r="131" spans="1:30" s="35" customFormat="1" ht="12.75" x14ac:dyDescent="0.2">
      <c r="A131" s="57" t="s">
        <v>97</v>
      </c>
      <c r="B131" s="52" t="s">
        <v>85</v>
      </c>
      <c r="C131" s="52"/>
      <c r="D131" s="53"/>
      <c r="E131" s="58" t="s">
        <v>86</v>
      </c>
      <c r="F131" s="44"/>
      <c r="G131" s="45"/>
      <c r="H131" s="32"/>
      <c r="I131" s="32"/>
      <c r="J131" s="59">
        <f>+J130*$K$2</f>
        <v>53.087784615384621</v>
      </c>
      <c r="K131" s="59">
        <f t="shared" ref="K131:AC131" si="14">+K130*$K$2</f>
        <v>93.631784615384603</v>
      </c>
      <c r="L131" s="59">
        <f t="shared" si="14"/>
        <v>86.598184615384625</v>
      </c>
      <c r="M131" s="59">
        <f t="shared" si="14"/>
        <v>93.631784615384603</v>
      </c>
      <c r="N131" s="59">
        <f t="shared" si="14"/>
        <v>126.73898461538461</v>
      </c>
      <c r="O131" s="59">
        <f t="shared" si="14"/>
        <v>113.18698461538462</v>
      </c>
      <c r="P131" s="59">
        <f t="shared" si="14"/>
        <v>111.0691076923077</v>
      </c>
      <c r="Q131" s="59">
        <f t="shared" si="14"/>
        <v>93.631784615384603</v>
      </c>
      <c r="R131" s="59">
        <f t="shared" si="14"/>
        <v>108.77418461538463</v>
      </c>
      <c r="S131" s="59">
        <f t="shared" si="14"/>
        <v>117.15178461538461</v>
      </c>
      <c r="T131" s="59">
        <f t="shared" si="14"/>
        <v>81.042984615384626</v>
      </c>
      <c r="U131" s="59">
        <f t="shared" si="14"/>
        <v>146.12036923076923</v>
      </c>
      <c r="V131" s="59">
        <f t="shared" si="14"/>
        <v>431.42270769230771</v>
      </c>
      <c r="W131" s="59">
        <f t="shared" si="14"/>
        <v>93.631784615384603</v>
      </c>
      <c r="X131" s="59">
        <f t="shared" si="14"/>
        <v>110.11818461538462</v>
      </c>
      <c r="Y131" s="59">
        <f t="shared" si="14"/>
        <v>93.631784615384603</v>
      </c>
      <c r="Z131" s="59">
        <f t="shared" si="14"/>
        <v>103.21898461538461</v>
      </c>
      <c r="AA131" s="59">
        <f t="shared" si="14"/>
        <v>113.18698461538462</v>
      </c>
      <c r="AB131" s="59">
        <f t="shared" si="14"/>
        <v>111.0691076923077</v>
      </c>
      <c r="AC131" s="59">
        <f t="shared" si="14"/>
        <v>117.15178461538461</v>
      </c>
      <c r="AD131" s="34"/>
    </row>
    <row r="132" spans="1:30" s="35" customFormat="1" ht="12.75" x14ac:dyDescent="0.2">
      <c r="A132" s="50" t="s">
        <v>99</v>
      </c>
      <c r="B132" s="69"/>
      <c r="C132" s="69"/>
      <c r="D132" s="70"/>
      <c r="E132" s="69"/>
      <c r="F132" s="71"/>
      <c r="G132" s="69"/>
      <c r="H132" s="32"/>
      <c r="I132" s="32"/>
      <c r="J132" s="51"/>
      <c r="K132" s="51"/>
      <c r="L132" s="51"/>
      <c r="M132" s="51"/>
      <c r="N132" s="51"/>
      <c r="O132" s="51"/>
      <c r="P132" s="51"/>
      <c r="Q132" s="51"/>
      <c r="R132" s="51"/>
      <c r="S132" s="51"/>
      <c r="T132" s="51"/>
      <c r="U132" s="51"/>
      <c r="V132" s="51"/>
      <c r="W132" s="51"/>
      <c r="X132" s="51"/>
      <c r="Y132" s="51"/>
      <c r="Z132" s="51"/>
      <c r="AA132" s="51"/>
      <c r="AB132" s="51"/>
      <c r="AC132" s="51"/>
      <c r="AD132" s="34"/>
    </row>
    <row r="133" spans="1:30" s="35" customFormat="1" ht="12.75" x14ac:dyDescent="0.2">
      <c r="A133" s="25" t="s">
        <v>99</v>
      </c>
      <c r="B133" s="27" t="s">
        <v>11</v>
      </c>
      <c r="C133" s="27"/>
      <c r="D133" s="28"/>
      <c r="E133" s="29" t="s">
        <v>12</v>
      </c>
      <c r="F133" s="30">
        <v>0.7</v>
      </c>
      <c r="G133" s="31">
        <f t="shared" ref="G133:G154" si="15">+F133*$F$2</f>
        <v>21</v>
      </c>
      <c r="H133" s="32">
        <v>1</v>
      </c>
      <c r="I133" s="33"/>
      <c r="J133" s="26"/>
      <c r="K133" s="26"/>
      <c r="L133" s="26"/>
      <c r="M133" s="26"/>
      <c r="N133" s="26"/>
      <c r="O133" s="26"/>
      <c r="P133" s="26"/>
      <c r="Q133" s="26"/>
      <c r="R133" s="26"/>
      <c r="S133" s="26"/>
      <c r="T133" s="26"/>
      <c r="U133" s="26"/>
      <c r="V133" s="26"/>
      <c r="W133" s="26"/>
      <c r="X133" s="26"/>
      <c r="Y133" s="26"/>
      <c r="Z133" s="26"/>
      <c r="AA133" s="26"/>
      <c r="AB133" s="26"/>
      <c r="AC133" s="26"/>
      <c r="AD133" s="34" t="s">
        <v>14</v>
      </c>
    </row>
    <row r="134" spans="1:30" s="35" customFormat="1" ht="12.75" x14ac:dyDescent="0.2">
      <c r="A134" s="25" t="s">
        <v>99</v>
      </c>
      <c r="B134" s="27" t="s">
        <v>11</v>
      </c>
      <c r="C134" s="27"/>
      <c r="D134" s="28"/>
      <c r="E134" s="29" t="s">
        <v>15</v>
      </c>
      <c r="F134" s="30">
        <v>0.3</v>
      </c>
      <c r="G134" s="31">
        <f t="shared" si="15"/>
        <v>9</v>
      </c>
      <c r="H134" s="32">
        <v>1</v>
      </c>
      <c r="I134" s="33"/>
      <c r="J134" s="26"/>
      <c r="K134" s="26"/>
      <c r="L134" s="26"/>
      <c r="M134" s="26"/>
      <c r="N134" s="26"/>
      <c r="O134" s="26"/>
      <c r="P134" s="26"/>
      <c r="Q134" s="26"/>
      <c r="R134" s="26"/>
      <c r="S134" s="26"/>
      <c r="T134" s="26"/>
      <c r="U134" s="26"/>
      <c r="V134" s="26"/>
      <c r="W134" s="26"/>
      <c r="X134" s="26"/>
      <c r="Y134" s="26"/>
      <c r="Z134" s="26"/>
      <c r="AA134" s="26"/>
      <c r="AB134" s="26"/>
      <c r="AC134" s="26"/>
      <c r="AD134" s="34" t="s">
        <v>14</v>
      </c>
    </row>
    <row r="135" spans="1:30" s="35" customFormat="1" ht="12.75" x14ac:dyDescent="0.2">
      <c r="A135" s="25" t="s">
        <v>99</v>
      </c>
      <c r="B135" s="27" t="s">
        <v>11</v>
      </c>
      <c r="C135" s="27"/>
      <c r="D135" s="28"/>
      <c r="E135" s="29" t="s">
        <v>16</v>
      </c>
      <c r="F135" s="30">
        <v>0.16666666666666666</v>
      </c>
      <c r="G135" s="31">
        <f t="shared" si="15"/>
        <v>5</v>
      </c>
      <c r="H135" s="32">
        <v>1</v>
      </c>
      <c r="I135" s="33"/>
      <c r="J135" s="26"/>
      <c r="K135" s="26"/>
      <c r="L135" s="26">
        <v>1</v>
      </c>
      <c r="M135" s="26"/>
      <c r="N135" s="26">
        <v>1</v>
      </c>
      <c r="O135" s="26"/>
      <c r="P135" s="26">
        <v>1</v>
      </c>
      <c r="Q135" s="26"/>
      <c r="R135" s="26">
        <v>1</v>
      </c>
      <c r="S135" s="26"/>
      <c r="T135" s="26">
        <v>1</v>
      </c>
      <c r="U135" s="26"/>
      <c r="V135" s="26">
        <v>1</v>
      </c>
      <c r="W135" s="26"/>
      <c r="X135" s="26">
        <v>1</v>
      </c>
      <c r="Y135" s="26"/>
      <c r="Z135" s="26">
        <v>1</v>
      </c>
      <c r="AA135" s="26"/>
      <c r="AB135" s="26">
        <v>1</v>
      </c>
      <c r="AC135" s="26"/>
      <c r="AD135" s="34" t="s">
        <v>17</v>
      </c>
    </row>
    <row r="136" spans="1:30" s="35" customFormat="1" ht="12.75" x14ac:dyDescent="0.2">
      <c r="A136" s="25" t="s">
        <v>99</v>
      </c>
      <c r="B136" s="27" t="s">
        <v>11</v>
      </c>
      <c r="C136" s="27"/>
      <c r="D136" s="28"/>
      <c r="E136" s="29" t="s">
        <v>18</v>
      </c>
      <c r="F136" s="30">
        <v>0.5</v>
      </c>
      <c r="G136" s="31">
        <f t="shared" si="15"/>
        <v>15</v>
      </c>
      <c r="H136" s="32">
        <v>1</v>
      </c>
      <c r="I136" s="33"/>
      <c r="J136" s="26"/>
      <c r="K136" s="26"/>
      <c r="L136" s="26"/>
      <c r="M136" s="26"/>
      <c r="N136" s="26">
        <v>1</v>
      </c>
      <c r="O136" s="26"/>
      <c r="P136" s="26"/>
      <c r="Q136" s="26"/>
      <c r="R136" s="26">
        <v>1</v>
      </c>
      <c r="S136" s="26"/>
      <c r="T136" s="26"/>
      <c r="U136" s="26"/>
      <c r="V136" s="26">
        <v>1</v>
      </c>
      <c r="W136" s="26"/>
      <c r="X136" s="26"/>
      <c r="Y136" s="26"/>
      <c r="Z136" s="26">
        <v>1</v>
      </c>
      <c r="AA136" s="26"/>
      <c r="AB136" s="26"/>
      <c r="AC136" s="26"/>
      <c r="AD136" s="34" t="s">
        <v>21</v>
      </c>
    </row>
    <row r="137" spans="1:30" s="35" customFormat="1" ht="12.75" x14ac:dyDescent="0.2">
      <c r="A137" s="25" t="s">
        <v>99</v>
      </c>
      <c r="B137" s="27" t="s">
        <v>11</v>
      </c>
      <c r="C137" s="27"/>
      <c r="D137" s="28"/>
      <c r="E137" s="29" t="s">
        <v>22</v>
      </c>
      <c r="F137" s="30">
        <v>0.25</v>
      </c>
      <c r="G137" s="31">
        <f t="shared" si="15"/>
        <v>7.5</v>
      </c>
      <c r="H137" s="32">
        <v>1</v>
      </c>
      <c r="I137" s="33"/>
      <c r="J137" s="26"/>
      <c r="K137" s="26"/>
      <c r="L137" s="26"/>
      <c r="M137" s="26"/>
      <c r="N137" s="26"/>
      <c r="O137" s="26"/>
      <c r="P137" s="26"/>
      <c r="Q137" s="26"/>
      <c r="R137" s="26"/>
      <c r="S137" s="26"/>
      <c r="T137" s="26"/>
      <c r="U137" s="26">
        <v>1</v>
      </c>
      <c r="V137" s="26"/>
      <c r="W137" s="26"/>
      <c r="X137" s="26"/>
      <c r="Y137" s="26"/>
      <c r="Z137" s="26"/>
      <c r="AA137" s="26"/>
      <c r="AB137" s="26"/>
      <c r="AC137" s="26"/>
      <c r="AD137" s="34" t="s">
        <v>23</v>
      </c>
    </row>
    <row r="138" spans="1:30" s="35" customFormat="1" ht="12.75" x14ac:dyDescent="0.2">
      <c r="A138" s="25" t="s">
        <v>99</v>
      </c>
      <c r="B138" s="27" t="s">
        <v>11</v>
      </c>
      <c r="C138" s="27"/>
      <c r="D138" s="28"/>
      <c r="E138" s="36" t="s">
        <v>24</v>
      </c>
      <c r="F138" s="30">
        <v>0.35</v>
      </c>
      <c r="G138" s="31">
        <f t="shared" si="15"/>
        <v>10.5</v>
      </c>
      <c r="H138" s="32">
        <v>1</v>
      </c>
      <c r="I138" s="33"/>
      <c r="J138" s="26">
        <v>1</v>
      </c>
      <c r="K138" s="26">
        <v>1</v>
      </c>
      <c r="L138" s="26">
        <v>1</v>
      </c>
      <c r="M138" s="26">
        <v>1</v>
      </c>
      <c r="N138" s="26">
        <v>1</v>
      </c>
      <c r="O138" s="26">
        <v>1</v>
      </c>
      <c r="P138" s="26">
        <v>1</v>
      </c>
      <c r="Q138" s="26">
        <v>1</v>
      </c>
      <c r="R138" s="26">
        <v>1</v>
      </c>
      <c r="S138" s="26">
        <v>1</v>
      </c>
      <c r="T138" s="26">
        <v>1</v>
      </c>
      <c r="U138" s="26">
        <v>1</v>
      </c>
      <c r="V138" s="26">
        <v>1</v>
      </c>
      <c r="W138" s="26">
        <v>1</v>
      </c>
      <c r="X138" s="26">
        <v>1</v>
      </c>
      <c r="Y138" s="26">
        <v>1</v>
      </c>
      <c r="Z138" s="26">
        <v>1</v>
      </c>
      <c r="AA138" s="26">
        <v>1</v>
      </c>
      <c r="AB138" s="26">
        <v>1</v>
      </c>
      <c r="AC138" s="26">
        <v>1</v>
      </c>
      <c r="AD138" s="34" t="s">
        <v>25</v>
      </c>
    </row>
    <row r="139" spans="1:30" s="35" customFormat="1" ht="12.75" x14ac:dyDescent="0.2">
      <c r="A139" s="25" t="s">
        <v>99</v>
      </c>
      <c r="B139" s="27" t="s">
        <v>11</v>
      </c>
      <c r="C139" s="27"/>
      <c r="D139" s="28"/>
      <c r="E139" s="29" t="s">
        <v>26</v>
      </c>
      <c r="F139" s="30">
        <v>0.9</v>
      </c>
      <c r="G139" s="31">
        <f t="shared" si="15"/>
        <v>27</v>
      </c>
      <c r="H139" s="32">
        <v>1</v>
      </c>
      <c r="I139" s="33"/>
      <c r="J139" s="26"/>
      <c r="K139" s="26"/>
      <c r="L139" s="26"/>
      <c r="M139" s="26"/>
      <c r="N139" s="26"/>
      <c r="O139" s="26"/>
      <c r="P139" s="26"/>
      <c r="Q139" s="26"/>
      <c r="R139" s="26"/>
      <c r="S139" s="26"/>
      <c r="T139" s="26"/>
      <c r="U139" s="26"/>
      <c r="V139" s="26">
        <v>1</v>
      </c>
      <c r="W139" s="26"/>
      <c r="X139" s="26"/>
      <c r="Y139" s="26"/>
      <c r="Z139" s="26"/>
      <c r="AA139" s="26"/>
      <c r="AB139" s="26"/>
      <c r="AC139" s="26"/>
      <c r="AD139" s="34" t="s">
        <v>27</v>
      </c>
    </row>
    <row r="140" spans="1:30" s="35" customFormat="1" ht="12.75" x14ac:dyDescent="0.2">
      <c r="A140" s="25" t="s">
        <v>99</v>
      </c>
      <c r="B140" s="27" t="s">
        <v>11</v>
      </c>
      <c r="C140" s="27"/>
      <c r="D140" s="28"/>
      <c r="E140" s="29" t="s">
        <v>28</v>
      </c>
      <c r="F140" s="30">
        <v>1.8</v>
      </c>
      <c r="G140" s="31">
        <f t="shared" si="15"/>
        <v>54</v>
      </c>
      <c r="H140" s="32">
        <v>1</v>
      </c>
      <c r="I140" s="33"/>
      <c r="J140" s="26"/>
      <c r="K140" s="26"/>
      <c r="L140" s="26"/>
      <c r="M140" s="26"/>
      <c r="N140" s="26"/>
      <c r="O140" s="26"/>
      <c r="P140" s="26"/>
      <c r="Q140" s="26"/>
      <c r="R140" s="26"/>
      <c r="S140" s="26"/>
      <c r="T140" s="26"/>
      <c r="U140" s="26"/>
      <c r="V140" s="26">
        <v>1</v>
      </c>
      <c r="W140" s="26"/>
      <c r="X140" s="26"/>
      <c r="Y140" s="26"/>
      <c r="Z140" s="26"/>
      <c r="AA140" s="26"/>
      <c r="AB140" s="26"/>
      <c r="AC140" s="26"/>
      <c r="AD140" s="34" t="s">
        <v>27</v>
      </c>
    </row>
    <row r="141" spans="1:30" s="35" customFormat="1" ht="12.75" x14ac:dyDescent="0.2">
      <c r="A141" s="25" t="s">
        <v>99</v>
      </c>
      <c r="B141" s="27" t="s">
        <v>11</v>
      </c>
      <c r="C141" s="27"/>
      <c r="D141" s="28"/>
      <c r="E141" s="29" t="s">
        <v>29</v>
      </c>
      <c r="F141" s="30">
        <v>0.21666666666666667</v>
      </c>
      <c r="G141" s="31">
        <f t="shared" si="15"/>
        <v>6.5</v>
      </c>
      <c r="H141" s="32">
        <v>1</v>
      </c>
      <c r="I141" s="33"/>
      <c r="J141" s="26"/>
      <c r="K141" s="26"/>
      <c r="L141" s="26">
        <v>1</v>
      </c>
      <c r="M141" s="37"/>
      <c r="N141" s="26"/>
      <c r="O141" s="26">
        <v>1</v>
      </c>
      <c r="P141" s="26"/>
      <c r="Q141" s="26"/>
      <c r="R141" s="26">
        <v>1</v>
      </c>
      <c r="S141" s="26"/>
      <c r="T141" s="37"/>
      <c r="U141" s="26">
        <v>1</v>
      </c>
      <c r="V141" s="37"/>
      <c r="W141" s="26"/>
      <c r="X141" s="37">
        <v>1</v>
      </c>
      <c r="Y141" s="26"/>
      <c r="Z141" s="37"/>
      <c r="AA141" s="26">
        <v>1</v>
      </c>
      <c r="AB141" s="37"/>
      <c r="AC141" s="37"/>
      <c r="AD141" s="34" t="s">
        <v>30</v>
      </c>
    </row>
    <row r="142" spans="1:30" s="35" customFormat="1" ht="12.75" x14ac:dyDescent="0.2">
      <c r="A142" s="25" t="s">
        <v>99</v>
      </c>
      <c r="B142" s="27" t="s">
        <v>11</v>
      </c>
      <c r="C142" s="27"/>
      <c r="D142" s="28"/>
      <c r="E142" s="29" t="s">
        <v>31</v>
      </c>
      <c r="F142" s="30">
        <v>0.11666666666666667</v>
      </c>
      <c r="G142" s="31">
        <f t="shared" si="15"/>
        <v>3.5</v>
      </c>
      <c r="H142" s="32">
        <v>1</v>
      </c>
      <c r="I142" s="33"/>
      <c r="J142" s="26"/>
      <c r="K142" s="26">
        <v>1</v>
      </c>
      <c r="L142" s="26"/>
      <c r="M142" s="26">
        <v>1</v>
      </c>
      <c r="N142" s="26"/>
      <c r="O142" s="26">
        <v>1</v>
      </c>
      <c r="P142" s="26"/>
      <c r="Q142" s="26">
        <v>1</v>
      </c>
      <c r="R142" s="26"/>
      <c r="S142" s="26">
        <v>1</v>
      </c>
      <c r="T142" s="26"/>
      <c r="U142" s="26">
        <v>1</v>
      </c>
      <c r="V142" s="26"/>
      <c r="W142" s="26">
        <v>1</v>
      </c>
      <c r="X142" s="26"/>
      <c r="Y142" s="26">
        <v>1</v>
      </c>
      <c r="Z142" s="26"/>
      <c r="AA142" s="26">
        <v>1</v>
      </c>
      <c r="AB142" s="26"/>
      <c r="AC142" s="26">
        <v>1</v>
      </c>
      <c r="AD142" s="34" t="s">
        <v>13</v>
      </c>
    </row>
    <row r="143" spans="1:30" s="35" customFormat="1" ht="12.75" x14ac:dyDescent="0.2">
      <c r="A143" s="25" t="s">
        <v>99</v>
      </c>
      <c r="B143" s="27" t="s">
        <v>11</v>
      </c>
      <c r="C143" s="27"/>
      <c r="D143" s="28"/>
      <c r="E143" s="29" t="s">
        <v>32</v>
      </c>
      <c r="F143" s="30">
        <v>1</v>
      </c>
      <c r="G143" s="31">
        <f t="shared" si="15"/>
        <v>30</v>
      </c>
      <c r="H143" s="32">
        <v>1</v>
      </c>
      <c r="I143" s="33"/>
      <c r="J143" s="26"/>
      <c r="K143" s="26"/>
      <c r="L143" s="26"/>
      <c r="M143" s="26"/>
      <c r="N143" s="26"/>
      <c r="O143" s="26"/>
      <c r="P143" s="26">
        <v>1</v>
      </c>
      <c r="Q143" s="26"/>
      <c r="R143" s="26"/>
      <c r="S143" s="26"/>
      <c r="T143" s="26"/>
      <c r="U143" s="26"/>
      <c r="V143" s="26">
        <v>1</v>
      </c>
      <c r="W143" s="26"/>
      <c r="X143" s="26"/>
      <c r="Y143" s="26"/>
      <c r="Z143" s="26"/>
      <c r="AA143" s="26"/>
      <c r="AB143" s="26">
        <v>1</v>
      </c>
      <c r="AC143" s="26"/>
      <c r="AD143" s="34" t="s">
        <v>20</v>
      </c>
    </row>
    <row r="144" spans="1:30" s="35" customFormat="1" ht="12.75" x14ac:dyDescent="0.2">
      <c r="A144" s="25" t="s">
        <v>99</v>
      </c>
      <c r="B144" s="27" t="s">
        <v>11</v>
      </c>
      <c r="C144" s="27"/>
      <c r="D144" s="28"/>
      <c r="E144" s="38" t="s">
        <v>34</v>
      </c>
      <c r="F144" s="30">
        <v>0</v>
      </c>
      <c r="G144" s="31">
        <f t="shared" si="15"/>
        <v>0</v>
      </c>
      <c r="H144" s="32">
        <v>1</v>
      </c>
      <c r="I144" s="33"/>
      <c r="J144" s="26"/>
      <c r="K144" s="26"/>
      <c r="L144" s="26"/>
      <c r="M144" s="26"/>
      <c r="N144" s="26"/>
      <c r="O144" s="26"/>
      <c r="P144" s="26"/>
      <c r="Q144" s="26"/>
      <c r="R144" s="26"/>
      <c r="S144" s="26"/>
      <c r="T144" s="26"/>
      <c r="U144" s="26"/>
      <c r="V144" s="26"/>
      <c r="W144" s="26"/>
      <c r="X144" s="26"/>
      <c r="Y144" s="26"/>
      <c r="Z144" s="26"/>
      <c r="AA144" s="26"/>
      <c r="AB144" s="26"/>
      <c r="AC144" s="26"/>
      <c r="AD144" s="34" t="s">
        <v>36</v>
      </c>
    </row>
    <row r="145" spans="1:30" s="35" customFormat="1" ht="12.75" x14ac:dyDescent="0.2">
      <c r="A145" s="25" t="s">
        <v>99</v>
      </c>
      <c r="B145" s="27" t="s">
        <v>11</v>
      </c>
      <c r="C145" s="27"/>
      <c r="D145" s="28"/>
      <c r="E145" s="29" t="s">
        <v>37</v>
      </c>
      <c r="F145" s="30">
        <v>0.5</v>
      </c>
      <c r="G145" s="31">
        <f t="shared" si="15"/>
        <v>15</v>
      </c>
      <c r="H145" s="32">
        <v>1</v>
      </c>
      <c r="I145" s="33"/>
      <c r="J145" s="26"/>
      <c r="K145" s="26"/>
      <c r="L145" s="26"/>
      <c r="M145" s="26"/>
      <c r="N145" s="26"/>
      <c r="O145" s="26"/>
      <c r="P145" s="26"/>
      <c r="Q145" s="26"/>
      <c r="R145" s="26"/>
      <c r="S145" s="26"/>
      <c r="T145" s="26"/>
      <c r="U145" s="26"/>
      <c r="V145" s="26">
        <v>1</v>
      </c>
      <c r="W145" s="26"/>
      <c r="X145" s="26"/>
      <c r="Y145" s="26"/>
      <c r="Z145" s="26"/>
      <c r="AA145" s="26"/>
      <c r="AB145" s="26"/>
      <c r="AC145" s="26"/>
      <c r="AD145" s="34" t="s">
        <v>27</v>
      </c>
    </row>
    <row r="146" spans="1:30" s="35" customFormat="1" ht="12.75" x14ac:dyDescent="0.2">
      <c r="A146" s="25" t="s">
        <v>99</v>
      </c>
      <c r="B146" s="27" t="s">
        <v>11</v>
      </c>
      <c r="C146" s="27"/>
      <c r="D146" s="28"/>
      <c r="E146" s="29" t="s">
        <v>38</v>
      </c>
      <c r="F146" s="30">
        <v>0.25</v>
      </c>
      <c r="G146" s="31">
        <f t="shared" si="15"/>
        <v>7.5</v>
      </c>
      <c r="H146" s="32">
        <v>1</v>
      </c>
      <c r="I146" s="33"/>
      <c r="J146" s="26"/>
      <c r="K146" s="26"/>
      <c r="L146" s="26"/>
      <c r="M146" s="26"/>
      <c r="N146" s="26"/>
      <c r="O146" s="26"/>
      <c r="P146" s="26"/>
      <c r="Q146" s="26"/>
      <c r="R146" s="26"/>
      <c r="S146" s="26"/>
      <c r="T146" s="26"/>
      <c r="U146" s="26"/>
      <c r="V146" s="26">
        <v>1</v>
      </c>
      <c r="W146" s="26"/>
      <c r="X146" s="26"/>
      <c r="Y146" s="26"/>
      <c r="Z146" s="26"/>
      <c r="AA146" s="26"/>
      <c r="AB146" s="26"/>
      <c r="AC146" s="26"/>
      <c r="AD146" s="34" t="s">
        <v>27</v>
      </c>
    </row>
    <row r="147" spans="1:30" s="35" customFormat="1" ht="12.75" x14ac:dyDescent="0.2">
      <c r="A147" s="25" t="s">
        <v>99</v>
      </c>
      <c r="B147" s="27" t="s">
        <v>11</v>
      </c>
      <c r="C147" s="27"/>
      <c r="D147" s="28"/>
      <c r="E147" s="29" t="s">
        <v>39</v>
      </c>
      <c r="F147" s="30">
        <v>0.2</v>
      </c>
      <c r="G147" s="31">
        <f t="shared" si="15"/>
        <v>6</v>
      </c>
      <c r="H147" s="32">
        <v>1</v>
      </c>
      <c r="I147" s="33"/>
      <c r="J147" s="26"/>
      <c r="K147" s="26"/>
      <c r="L147" s="26"/>
      <c r="M147" s="26"/>
      <c r="N147" s="26"/>
      <c r="O147" s="26"/>
      <c r="P147" s="26"/>
      <c r="Q147" s="26"/>
      <c r="R147" s="26"/>
      <c r="S147" s="26"/>
      <c r="T147" s="26"/>
      <c r="U147" s="26"/>
      <c r="V147" s="26"/>
      <c r="W147" s="26"/>
      <c r="X147" s="26"/>
      <c r="Y147" s="26"/>
      <c r="Z147" s="26"/>
      <c r="AA147" s="26"/>
      <c r="AB147" s="26"/>
      <c r="AC147" s="26"/>
      <c r="AD147" s="34" t="s">
        <v>14</v>
      </c>
    </row>
    <row r="148" spans="1:30" s="35" customFormat="1" ht="12.75" x14ac:dyDescent="0.2">
      <c r="A148" s="25" t="s">
        <v>99</v>
      </c>
      <c r="B148" s="27" t="s">
        <v>11</v>
      </c>
      <c r="C148" s="27"/>
      <c r="D148" s="28"/>
      <c r="E148" s="29" t="s">
        <v>40</v>
      </c>
      <c r="F148" s="30">
        <v>0.25</v>
      </c>
      <c r="G148" s="31">
        <f t="shared" si="15"/>
        <v>7.5</v>
      </c>
      <c r="H148" s="32">
        <v>1</v>
      </c>
      <c r="I148" s="33"/>
      <c r="J148" s="26"/>
      <c r="K148" s="26"/>
      <c r="L148" s="26"/>
      <c r="M148" s="26"/>
      <c r="N148" s="26">
        <v>1</v>
      </c>
      <c r="O148" s="26"/>
      <c r="P148" s="26"/>
      <c r="Q148" s="26"/>
      <c r="R148" s="26"/>
      <c r="S148" s="26"/>
      <c r="T148" s="26">
        <v>1</v>
      </c>
      <c r="U148" s="26"/>
      <c r="V148" s="26"/>
      <c r="W148" s="26"/>
      <c r="X148" s="26"/>
      <c r="Y148" s="26"/>
      <c r="Z148" s="26">
        <v>1</v>
      </c>
      <c r="AA148" s="26"/>
      <c r="AB148" s="26"/>
      <c r="AC148" s="26"/>
      <c r="AD148" s="34" t="s">
        <v>41</v>
      </c>
    </row>
    <row r="149" spans="1:30" s="35" customFormat="1" ht="12.75" x14ac:dyDescent="0.2">
      <c r="A149" s="25" t="s">
        <v>99</v>
      </c>
      <c r="B149" s="27" t="s">
        <v>11</v>
      </c>
      <c r="C149" s="27"/>
      <c r="D149" s="28"/>
      <c r="E149" s="29" t="s">
        <v>42</v>
      </c>
      <c r="F149" s="30">
        <v>2</v>
      </c>
      <c r="G149" s="31">
        <f t="shared" si="15"/>
        <v>60</v>
      </c>
      <c r="H149" s="32">
        <v>1</v>
      </c>
      <c r="I149" s="33"/>
      <c r="J149" s="26"/>
      <c r="K149" s="26"/>
      <c r="L149" s="26"/>
      <c r="M149" s="26"/>
      <c r="N149" s="26"/>
      <c r="O149" s="26"/>
      <c r="P149" s="26"/>
      <c r="Q149" s="26"/>
      <c r="R149" s="26"/>
      <c r="S149" s="26"/>
      <c r="T149" s="26"/>
      <c r="U149" s="26"/>
      <c r="V149" s="26"/>
      <c r="W149" s="26"/>
      <c r="X149" s="26"/>
      <c r="Y149" s="26"/>
      <c r="Z149" s="26"/>
      <c r="AA149" s="26"/>
      <c r="AB149" s="26"/>
      <c r="AC149" s="26"/>
      <c r="AD149" s="34" t="s">
        <v>14</v>
      </c>
    </row>
    <row r="150" spans="1:30" s="35" customFormat="1" ht="12.75" x14ac:dyDescent="0.2">
      <c r="A150" s="25" t="s">
        <v>99</v>
      </c>
      <c r="B150" s="27" t="s">
        <v>11</v>
      </c>
      <c r="C150" s="27"/>
      <c r="D150" s="28"/>
      <c r="E150" s="29" t="s">
        <v>43</v>
      </c>
      <c r="F150" s="30">
        <v>0</v>
      </c>
      <c r="G150" s="31">
        <f t="shared" si="15"/>
        <v>0</v>
      </c>
      <c r="H150" s="32">
        <v>1</v>
      </c>
      <c r="I150" s="33"/>
      <c r="J150" s="26"/>
      <c r="K150" s="26">
        <v>1</v>
      </c>
      <c r="L150" s="26"/>
      <c r="M150" s="26">
        <v>1</v>
      </c>
      <c r="N150" s="26"/>
      <c r="O150" s="26">
        <v>1</v>
      </c>
      <c r="P150" s="26"/>
      <c r="Q150" s="26">
        <v>1</v>
      </c>
      <c r="R150" s="26"/>
      <c r="S150" s="26">
        <v>1</v>
      </c>
      <c r="T150" s="26"/>
      <c r="U150" s="26">
        <v>1</v>
      </c>
      <c r="V150" s="26"/>
      <c r="W150" s="26">
        <v>1</v>
      </c>
      <c r="X150" s="26"/>
      <c r="Y150" s="26">
        <v>1</v>
      </c>
      <c r="Z150" s="26"/>
      <c r="AA150" s="26">
        <v>1</v>
      </c>
      <c r="AB150" s="26"/>
      <c r="AC150" s="26">
        <v>1</v>
      </c>
      <c r="AD150" s="34" t="s">
        <v>44</v>
      </c>
    </row>
    <row r="151" spans="1:30" s="35" customFormat="1" ht="12.75" x14ac:dyDescent="0.2">
      <c r="A151" s="25" t="s">
        <v>99</v>
      </c>
      <c r="B151" s="27" t="s">
        <v>11</v>
      </c>
      <c r="C151" s="27"/>
      <c r="D151" s="28"/>
      <c r="E151" s="29" t="s">
        <v>45</v>
      </c>
      <c r="F151" s="30">
        <v>0.8</v>
      </c>
      <c r="G151" s="31">
        <f t="shared" si="15"/>
        <v>24</v>
      </c>
      <c r="H151" s="32">
        <v>1</v>
      </c>
      <c r="I151" s="33"/>
      <c r="J151" s="26"/>
      <c r="K151" s="26">
        <v>1</v>
      </c>
      <c r="L151" s="26"/>
      <c r="M151" s="26">
        <v>1</v>
      </c>
      <c r="N151" s="26"/>
      <c r="O151" s="26">
        <v>1</v>
      </c>
      <c r="P151" s="26"/>
      <c r="Q151" s="26">
        <v>1</v>
      </c>
      <c r="R151" s="26"/>
      <c r="S151" s="26">
        <v>1</v>
      </c>
      <c r="T151" s="26"/>
      <c r="U151" s="26">
        <v>1</v>
      </c>
      <c r="V151" s="26"/>
      <c r="W151" s="26">
        <v>1</v>
      </c>
      <c r="X151" s="26"/>
      <c r="Y151" s="26">
        <v>1</v>
      </c>
      <c r="Z151" s="26"/>
      <c r="AA151" s="26">
        <v>1</v>
      </c>
      <c r="AB151" s="26"/>
      <c r="AC151" s="26">
        <v>1</v>
      </c>
      <c r="AD151" s="34" t="s">
        <v>13</v>
      </c>
    </row>
    <row r="152" spans="1:30" s="35" customFormat="1" ht="12.75" x14ac:dyDescent="0.2">
      <c r="A152" s="25" t="s">
        <v>99</v>
      </c>
      <c r="B152" s="27" t="s">
        <v>11</v>
      </c>
      <c r="C152" s="27"/>
      <c r="D152" s="28"/>
      <c r="E152" s="29" t="s">
        <v>46</v>
      </c>
      <c r="F152" s="30">
        <v>0.5</v>
      </c>
      <c r="G152" s="31">
        <f t="shared" si="15"/>
        <v>15</v>
      </c>
      <c r="H152" s="32">
        <v>1</v>
      </c>
      <c r="I152" s="33"/>
      <c r="J152" s="26"/>
      <c r="K152" s="26"/>
      <c r="L152" s="26"/>
      <c r="M152" s="26"/>
      <c r="N152" s="26">
        <v>1</v>
      </c>
      <c r="O152" s="26"/>
      <c r="P152" s="26"/>
      <c r="Q152" s="26"/>
      <c r="R152" s="26"/>
      <c r="S152" s="26">
        <v>1</v>
      </c>
      <c r="T152" s="26"/>
      <c r="U152" s="26"/>
      <c r="V152" s="26"/>
      <c r="W152" s="26"/>
      <c r="X152" s="26">
        <v>1</v>
      </c>
      <c r="Y152" s="26"/>
      <c r="Z152" s="26"/>
      <c r="AA152" s="26"/>
      <c r="AB152" s="26"/>
      <c r="AC152" s="26">
        <v>1</v>
      </c>
      <c r="AD152" s="34" t="s">
        <v>48</v>
      </c>
    </row>
    <row r="153" spans="1:30" s="35" customFormat="1" ht="12.75" x14ac:dyDescent="0.2">
      <c r="A153" s="25" t="s">
        <v>99</v>
      </c>
      <c r="B153" s="27" t="s">
        <v>11</v>
      </c>
      <c r="C153" s="27"/>
      <c r="D153" s="28"/>
      <c r="E153" s="29" t="s">
        <v>49</v>
      </c>
      <c r="F153" s="30">
        <v>0.18333333333333332</v>
      </c>
      <c r="G153" s="31">
        <f t="shared" si="15"/>
        <v>5.5</v>
      </c>
      <c r="H153" s="32">
        <v>1</v>
      </c>
      <c r="I153" s="33"/>
      <c r="J153" s="26">
        <v>1</v>
      </c>
      <c r="K153" s="26"/>
      <c r="L153" s="26">
        <v>1</v>
      </c>
      <c r="M153" s="26"/>
      <c r="N153" s="26">
        <v>1</v>
      </c>
      <c r="O153" s="26"/>
      <c r="P153" s="26">
        <v>1</v>
      </c>
      <c r="Q153" s="26"/>
      <c r="R153" s="26">
        <v>1</v>
      </c>
      <c r="S153" s="26"/>
      <c r="T153" s="26">
        <v>1</v>
      </c>
      <c r="U153" s="26"/>
      <c r="V153" s="26">
        <v>1</v>
      </c>
      <c r="W153" s="26"/>
      <c r="X153" s="26">
        <v>1</v>
      </c>
      <c r="Y153" s="26"/>
      <c r="Z153" s="26">
        <v>1</v>
      </c>
      <c r="AA153" s="26"/>
      <c r="AB153" s="26">
        <v>1</v>
      </c>
      <c r="AC153" s="26"/>
      <c r="AD153" s="34" t="s">
        <v>50</v>
      </c>
    </row>
    <row r="154" spans="1:30" s="35" customFormat="1" ht="12.75" x14ac:dyDescent="0.2">
      <c r="A154" s="25" t="s">
        <v>99</v>
      </c>
      <c r="B154" s="27" t="s">
        <v>11</v>
      </c>
      <c r="C154" s="27"/>
      <c r="D154" s="28"/>
      <c r="E154" s="29" t="s">
        <v>51</v>
      </c>
      <c r="F154" s="30">
        <v>0.16666666666666666</v>
      </c>
      <c r="G154" s="31">
        <f t="shared" si="15"/>
        <v>5</v>
      </c>
      <c r="H154" s="32">
        <v>1</v>
      </c>
      <c r="I154" s="33"/>
      <c r="J154" s="26"/>
      <c r="K154" s="26"/>
      <c r="L154" s="26"/>
      <c r="M154" s="26"/>
      <c r="N154" s="26"/>
      <c r="O154" s="26"/>
      <c r="P154" s="26"/>
      <c r="Q154" s="26"/>
      <c r="R154" s="26"/>
      <c r="S154" s="26"/>
      <c r="T154" s="26"/>
      <c r="U154" s="26"/>
      <c r="V154" s="26"/>
      <c r="W154" s="26"/>
      <c r="X154" s="26"/>
      <c r="Y154" s="26"/>
      <c r="Z154" s="26"/>
      <c r="AA154" s="26"/>
      <c r="AB154" s="26"/>
      <c r="AC154" s="26"/>
      <c r="AD154" s="34" t="s">
        <v>14</v>
      </c>
    </row>
    <row r="155" spans="1:30" s="35" customFormat="1" ht="12.75" x14ac:dyDescent="0.2">
      <c r="A155" s="39" t="s">
        <v>99</v>
      </c>
      <c r="B155" s="41" t="s">
        <v>53</v>
      </c>
      <c r="C155" s="41"/>
      <c r="D155" s="42">
        <v>96879797</v>
      </c>
      <c r="E155" s="43" t="s">
        <v>54</v>
      </c>
      <c r="F155" s="44">
        <v>1</v>
      </c>
      <c r="G155" s="45">
        <f>+VLOOKUP(D155,'Precios Repuestos'!$B$3:$F$192,5,FALSE)*F155</f>
        <v>4.6500000000000004</v>
      </c>
      <c r="H155" s="32">
        <v>1</v>
      </c>
      <c r="I155" s="46"/>
      <c r="J155" s="40">
        <v>1</v>
      </c>
      <c r="K155" s="40">
        <v>1</v>
      </c>
      <c r="L155" s="40">
        <v>1</v>
      </c>
      <c r="M155" s="40">
        <v>1</v>
      </c>
      <c r="N155" s="40">
        <v>1</v>
      </c>
      <c r="O155" s="40">
        <v>1</v>
      </c>
      <c r="P155" s="40">
        <v>1</v>
      </c>
      <c r="Q155" s="40">
        <v>1</v>
      </c>
      <c r="R155" s="40">
        <v>1</v>
      </c>
      <c r="S155" s="40">
        <v>1</v>
      </c>
      <c r="T155" s="40">
        <v>1</v>
      </c>
      <c r="U155" s="40">
        <v>1</v>
      </c>
      <c r="V155" s="40">
        <v>1</v>
      </c>
      <c r="W155" s="40">
        <v>1</v>
      </c>
      <c r="X155" s="40">
        <v>1</v>
      </c>
      <c r="Y155" s="40">
        <v>1</v>
      </c>
      <c r="Z155" s="40">
        <v>1</v>
      </c>
      <c r="AA155" s="40">
        <v>1</v>
      </c>
      <c r="AB155" s="40">
        <v>1</v>
      </c>
      <c r="AC155" s="40">
        <v>1</v>
      </c>
      <c r="AD155" s="34" t="s">
        <v>25</v>
      </c>
    </row>
    <row r="156" spans="1:30" s="35" customFormat="1" ht="12.75" x14ac:dyDescent="0.2">
      <c r="A156" s="39" t="s">
        <v>99</v>
      </c>
      <c r="B156" s="41" t="s">
        <v>53</v>
      </c>
      <c r="C156" s="41"/>
      <c r="D156" s="78">
        <v>2601223</v>
      </c>
      <c r="E156" s="47" t="s">
        <v>55</v>
      </c>
      <c r="F156" s="44">
        <v>4</v>
      </c>
      <c r="G156" s="45">
        <f>+VLOOKUP(D156,'Precios Repuestos'!$B$3:$F$192,5,FALSE)*F156</f>
        <v>26.749807692307691</v>
      </c>
      <c r="H156" s="32">
        <v>1</v>
      </c>
      <c r="I156" s="46"/>
      <c r="J156" s="40">
        <v>1</v>
      </c>
      <c r="K156" s="40">
        <v>1</v>
      </c>
      <c r="L156" s="40">
        <v>1</v>
      </c>
      <c r="M156" s="40">
        <v>1</v>
      </c>
      <c r="N156" s="40">
        <v>1</v>
      </c>
      <c r="O156" s="40">
        <v>1</v>
      </c>
      <c r="P156" s="40">
        <v>1</v>
      </c>
      <c r="Q156" s="40">
        <v>1</v>
      </c>
      <c r="R156" s="40">
        <v>1</v>
      </c>
      <c r="S156" s="40">
        <v>1</v>
      </c>
      <c r="T156" s="40">
        <v>1</v>
      </c>
      <c r="U156" s="40">
        <v>1</v>
      </c>
      <c r="V156" s="40">
        <v>1</v>
      </c>
      <c r="W156" s="40">
        <v>1</v>
      </c>
      <c r="X156" s="40">
        <v>1</v>
      </c>
      <c r="Y156" s="40">
        <v>1</v>
      </c>
      <c r="Z156" s="40">
        <v>1</v>
      </c>
      <c r="AA156" s="40">
        <v>1</v>
      </c>
      <c r="AB156" s="40">
        <v>1</v>
      </c>
      <c r="AC156" s="40">
        <v>1</v>
      </c>
      <c r="AD156" s="34" t="s">
        <v>56</v>
      </c>
    </row>
    <row r="157" spans="1:30" s="35" customFormat="1" ht="12.75" x14ac:dyDescent="0.2">
      <c r="A157" s="39" t="s">
        <v>99</v>
      </c>
      <c r="B157" s="41" t="s">
        <v>53</v>
      </c>
      <c r="C157" s="41"/>
      <c r="D157" s="143">
        <v>95628746</v>
      </c>
      <c r="E157" s="43" t="s">
        <v>57</v>
      </c>
      <c r="F157" s="44">
        <v>1</v>
      </c>
      <c r="G157" s="45">
        <f>+VLOOKUP(D157,'Precios Repuestos'!$B$3:$F$192,5,FALSE)*F157</f>
        <v>5.46</v>
      </c>
      <c r="H157" s="32">
        <v>1</v>
      </c>
      <c r="I157" s="46"/>
      <c r="J157" s="40"/>
      <c r="K157" s="40"/>
      <c r="L157" s="40">
        <v>1</v>
      </c>
      <c r="M157" s="40"/>
      <c r="N157" s="40">
        <v>1</v>
      </c>
      <c r="O157" s="40"/>
      <c r="P157" s="40">
        <v>1</v>
      </c>
      <c r="Q157" s="40"/>
      <c r="R157" s="40">
        <v>1</v>
      </c>
      <c r="S157" s="40"/>
      <c r="T157" s="40">
        <v>1</v>
      </c>
      <c r="U157" s="40"/>
      <c r="V157" s="40">
        <v>1</v>
      </c>
      <c r="W157" s="40"/>
      <c r="X157" s="40">
        <v>1</v>
      </c>
      <c r="Y157" s="40"/>
      <c r="Z157" s="40">
        <v>1</v>
      </c>
      <c r="AA157" s="40"/>
      <c r="AB157" s="40">
        <v>1</v>
      </c>
      <c r="AC157" s="40"/>
      <c r="AD157" s="34" t="s">
        <v>17</v>
      </c>
    </row>
    <row r="158" spans="1:30" s="35" customFormat="1" ht="12.75" x14ac:dyDescent="0.2">
      <c r="A158" s="39" t="s">
        <v>99</v>
      </c>
      <c r="B158" s="41" t="s">
        <v>53</v>
      </c>
      <c r="C158" s="41"/>
      <c r="D158" s="78">
        <v>95627134</v>
      </c>
      <c r="E158" s="43" t="s">
        <v>58</v>
      </c>
      <c r="F158" s="44">
        <v>1</v>
      </c>
      <c r="G158" s="45">
        <f>+VLOOKUP(D158,'Precios Repuestos'!$B$3:$F$192,5,FALSE)*F158</f>
        <v>6.02</v>
      </c>
      <c r="H158" s="32">
        <v>1</v>
      </c>
      <c r="I158" s="46"/>
      <c r="J158" s="40"/>
      <c r="K158" s="40">
        <v>1</v>
      </c>
      <c r="L158" s="40"/>
      <c r="M158" s="40">
        <v>1</v>
      </c>
      <c r="N158" s="40"/>
      <c r="O158" s="40">
        <v>1</v>
      </c>
      <c r="P158" s="40"/>
      <c r="Q158" s="40">
        <v>1</v>
      </c>
      <c r="R158" s="40"/>
      <c r="S158" s="40">
        <v>1</v>
      </c>
      <c r="T158" s="40"/>
      <c r="U158" s="40">
        <v>1</v>
      </c>
      <c r="V158" s="40"/>
      <c r="W158" s="40">
        <v>1</v>
      </c>
      <c r="X158" s="40"/>
      <c r="Y158" s="40">
        <v>1</v>
      </c>
      <c r="Z158" s="40"/>
      <c r="AA158" s="40">
        <v>1</v>
      </c>
      <c r="AB158" s="40"/>
      <c r="AC158" s="40">
        <v>1</v>
      </c>
      <c r="AD158" s="34" t="s">
        <v>13</v>
      </c>
    </row>
    <row r="159" spans="1:30" s="35" customFormat="1" ht="12.75" x14ac:dyDescent="0.2">
      <c r="A159" s="39" t="s">
        <v>99</v>
      </c>
      <c r="B159" s="41" t="s">
        <v>53</v>
      </c>
      <c r="C159" s="41"/>
      <c r="D159" s="42">
        <v>93744702</v>
      </c>
      <c r="E159" s="43" t="s">
        <v>59</v>
      </c>
      <c r="F159" s="44">
        <v>1</v>
      </c>
      <c r="G159" s="45">
        <f>+VLOOKUP(D159,'Precios Repuestos'!$B$3:$F$192,5,FALSE)*F159</f>
        <v>73.7</v>
      </c>
      <c r="H159" s="32">
        <v>1</v>
      </c>
      <c r="I159" s="46"/>
      <c r="J159" s="40"/>
      <c r="K159" s="40"/>
      <c r="L159" s="40"/>
      <c r="M159" s="40"/>
      <c r="N159" s="40"/>
      <c r="O159" s="40"/>
      <c r="P159" s="40"/>
      <c r="Q159" s="40"/>
      <c r="R159" s="40"/>
      <c r="S159" s="40"/>
      <c r="T159" s="40"/>
      <c r="U159" s="40"/>
      <c r="V159" s="40">
        <v>1</v>
      </c>
      <c r="W159" s="40"/>
      <c r="X159" s="40"/>
      <c r="Y159" s="40"/>
      <c r="Z159" s="40"/>
      <c r="AA159" s="40"/>
      <c r="AB159" s="40"/>
      <c r="AC159" s="40"/>
      <c r="AD159" s="34" t="s">
        <v>27</v>
      </c>
    </row>
    <row r="160" spans="1:30" s="35" customFormat="1" ht="12.75" x14ac:dyDescent="0.2">
      <c r="A160" s="39" t="s">
        <v>99</v>
      </c>
      <c r="B160" s="41" t="s">
        <v>53</v>
      </c>
      <c r="C160" s="41"/>
      <c r="D160" s="78">
        <v>96143939</v>
      </c>
      <c r="E160" s="43" t="s">
        <v>60</v>
      </c>
      <c r="F160" s="44">
        <v>1</v>
      </c>
      <c r="G160" s="45">
        <f>+VLOOKUP(D160,'Precios Repuestos'!$B$3:$F$192,5,FALSE)*F160</f>
        <v>8.2100000000000009</v>
      </c>
      <c r="H160" s="32">
        <v>1</v>
      </c>
      <c r="I160" s="46"/>
      <c r="J160" s="40"/>
      <c r="K160" s="40"/>
      <c r="L160" s="40"/>
      <c r="M160" s="40"/>
      <c r="N160" s="40"/>
      <c r="O160" s="40"/>
      <c r="P160" s="40"/>
      <c r="Q160" s="40"/>
      <c r="R160" s="40"/>
      <c r="S160" s="40"/>
      <c r="T160" s="40"/>
      <c r="U160" s="40"/>
      <c r="V160" s="40">
        <v>1</v>
      </c>
      <c r="W160" s="40"/>
      <c r="X160" s="40"/>
      <c r="Y160" s="40"/>
      <c r="Z160" s="40"/>
      <c r="AA160" s="40"/>
      <c r="AB160" s="40"/>
      <c r="AC160" s="40"/>
      <c r="AD160" s="34" t="s">
        <v>27</v>
      </c>
    </row>
    <row r="161" spans="1:30" s="35" customFormat="1" ht="12.75" x14ac:dyDescent="0.2">
      <c r="A161" s="39" t="s">
        <v>99</v>
      </c>
      <c r="B161" s="41" t="s">
        <v>53</v>
      </c>
      <c r="C161" s="41"/>
      <c r="D161" s="78" t="s">
        <v>61</v>
      </c>
      <c r="E161" s="29" t="s">
        <v>62</v>
      </c>
      <c r="F161" s="44">
        <v>1</v>
      </c>
      <c r="G161" s="45">
        <f>+VLOOKUP(D161,'Precios Repuestos'!$B$3:$F$192,5,FALSE)*F161</f>
        <v>4</v>
      </c>
      <c r="H161" s="32">
        <v>1</v>
      </c>
      <c r="I161" s="46"/>
      <c r="J161" s="40"/>
      <c r="K161" s="40"/>
      <c r="L161" s="40"/>
      <c r="M161" s="40"/>
      <c r="N161" s="40"/>
      <c r="O161" s="40"/>
      <c r="P161" s="40"/>
      <c r="Q161" s="40"/>
      <c r="R161" s="40"/>
      <c r="S161" s="40"/>
      <c r="T161" s="40"/>
      <c r="U161" s="40"/>
      <c r="V161" s="40">
        <v>1</v>
      </c>
      <c r="W161" s="40"/>
      <c r="X161" s="40"/>
      <c r="Y161" s="40"/>
      <c r="Z161" s="40"/>
      <c r="AA161" s="40"/>
      <c r="AB161" s="40"/>
      <c r="AC161" s="40"/>
      <c r="AD161" s="34" t="s">
        <v>27</v>
      </c>
    </row>
    <row r="162" spans="1:30" s="35" customFormat="1" ht="12.75" x14ac:dyDescent="0.2">
      <c r="A162" s="39" t="s">
        <v>99</v>
      </c>
      <c r="B162" s="41" t="s">
        <v>53</v>
      </c>
      <c r="C162" s="239"/>
      <c r="D162" s="147">
        <v>25183021</v>
      </c>
      <c r="E162" s="43" t="s">
        <v>63</v>
      </c>
      <c r="F162" s="44">
        <v>1</v>
      </c>
      <c r="G162" s="45">
        <f>+VLOOKUP(D162,'Precios Repuestos'!$B$3:$F$192,5,FALSE)*F162</f>
        <v>25.28</v>
      </c>
      <c r="H162" s="32">
        <v>1</v>
      </c>
      <c r="I162" s="46"/>
      <c r="J162" s="40"/>
      <c r="K162" s="40"/>
      <c r="L162" s="40"/>
      <c r="M162" s="40"/>
      <c r="N162" s="40"/>
      <c r="O162" s="40"/>
      <c r="P162" s="40"/>
      <c r="Q162" s="40"/>
      <c r="R162" s="40"/>
      <c r="S162" s="40"/>
      <c r="T162" s="40"/>
      <c r="U162" s="40"/>
      <c r="V162" s="40">
        <v>1</v>
      </c>
      <c r="W162" s="40"/>
      <c r="X162" s="40"/>
      <c r="Y162" s="40"/>
      <c r="Z162" s="40"/>
      <c r="AA162" s="40"/>
      <c r="AB162" s="40"/>
      <c r="AC162" s="40"/>
      <c r="AD162" s="34" t="s">
        <v>27</v>
      </c>
    </row>
    <row r="163" spans="1:30" s="35" customFormat="1" ht="12.75" x14ac:dyDescent="0.2">
      <c r="A163" s="39" t="s">
        <v>99</v>
      </c>
      <c r="B163" s="41" t="s">
        <v>53</v>
      </c>
      <c r="C163" s="239"/>
      <c r="D163" s="147">
        <v>89063261</v>
      </c>
      <c r="E163" s="43" t="s">
        <v>64</v>
      </c>
      <c r="F163" s="44">
        <v>4</v>
      </c>
      <c r="G163" s="45">
        <f>+VLOOKUP(D163,'Precios Repuestos'!$B$3:$F$192,5,FALSE)*F163</f>
        <v>10.32</v>
      </c>
      <c r="H163" s="32">
        <v>1</v>
      </c>
      <c r="I163" s="46"/>
      <c r="J163" s="40"/>
      <c r="K163" s="40"/>
      <c r="L163" s="40">
        <v>1</v>
      </c>
      <c r="M163" s="40"/>
      <c r="N163" s="40"/>
      <c r="O163" s="40">
        <v>1</v>
      </c>
      <c r="P163" s="40"/>
      <c r="Q163" s="40"/>
      <c r="R163" s="40">
        <v>1</v>
      </c>
      <c r="S163" s="40"/>
      <c r="T163" s="40"/>
      <c r="U163" s="40">
        <v>1</v>
      </c>
      <c r="V163" s="40"/>
      <c r="W163" s="40"/>
      <c r="X163" s="40">
        <v>1</v>
      </c>
      <c r="Y163" s="40"/>
      <c r="Z163" s="40"/>
      <c r="AA163" s="40">
        <v>1</v>
      </c>
      <c r="AB163" s="40"/>
      <c r="AC163" s="48"/>
      <c r="AD163" s="34" t="s">
        <v>65</v>
      </c>
    </row>
    <row r="164" spans="1:30" s="35" customFormat="1" ht="12.75" x14ac:dyDescent="0.2">
      <c r="A164" s="39" t="s">
        <v>99</v>
      </c>
      <c r="B164" s="41" t="s">
        <v>53</v>
      </c>
      <c r="C164" s="41"/>
      <c r="D164" s="42">
        <v>2602458</v>
      </c>
      <c r="E164" s="49" t="s">
        <v>66</v>
      </c>
      <c r="F164" s="44">
        <v>2</v>
      </c>
      <c r="G164" s="45">
        <f>+VLOOKUP(D164,'Precios Repuestos'!$B$3:$F$192,5,FALSE)*F164</f>
        <v>21.904807692307692</v>
      </c>
      <c r="H164" s="32">
        <v>1</v>
      </c>
      <c r="I164" s="46"/>
      <c r="J164" s="40"/>
      <c r="K164" s="40"/>
      <c r="L164" s="40"/>
      <c r="M164" s="40"/>
      <c r="N164" s="40"/>
      <c r="O164" s="40"/>
      <c r="P164" s="40"/>
      <c r="Q164" s="40"/>
      <c r="R164" s="40"/>
      <c r="S164" s="40"/>
      <c r="T164" s="40"/>
      <c r="U164" s="40">
        <v>1</v>
      </c>
      <c r="V164" s="40"/>
      <c r="W164" s="40"/>
      <c r="X164" s="40"/>
      <c r="Y164" s="40"/>
      <c r="Z164" s="40"/>
      <c r="AA164" s="40"/>
      <c r="AB164" s="40"/>
      <c r="AC164" s="40"/>
      <c r="AD164" s="34" t="s">
        <v>67</v>
      </c>
    </row>
    <row r="165" spans="1:30" s="35" customFormat="1" ht="12.75" x14ac:dyDescent="0.2">
      <c r="A165" s="39" t="s">
        <v>99</v>
      </c>
      <c r="B165" s="41" t="s">
        <v>53</v>
      </c>
      <c r="C165" s="41"/>
      <c r="D165" s="78" t="s">
        <v>68</v>
      </c>
      <c r="E165" s="43" t="s">
        <v>69</v>
      </c>
      <c r="F165" s="44">
        <v>2</v>
      </c>
      <c r="G165" s="45">
        <f>+VLOOKUP(D165,'Precios Repuestos'!$B$3:$F$192,5,FALSE)*F165</f>
        <v>4.8</v>
      </c>
      <c r="H165" s="32">
        <v>1</v>
      </c>
      <c r="I165" s="46"/>
      <c r="J165" s="40"/>
      <c r="K165" s="40"/>
      <c r="L165" s="40"/>
      <c r="M165" s="40"/>
      <c r="N165" s="40">
        <v>1</v>
      </c>
      <c r="O165" s="40"/>
      <c r="P165" s="40"/>
      <c r="Q165" s="40"/>
      <c r="R165" s="40">
        <v>1</v>
      </c>
      <c r="S165" s="40"/>
      <c r="T165" s="40"/>
      <c r="U165" s="40"/>
      <c r="V165" s="40">
        <v>1</v>
      </c>
      <c r="W165" s="40"/>
      <c r="X165" s="40"/>
      <c r="Y165" s="40"/>
      <c r="Z165" s="40">
        <v>1</v>
      </c>
      <c r="AA165" s="40"/>
      <c r="AB165" s="40"/>
      <c r="AC165" s="40"/>
      <c r="AD165" s="34" t="s">
        <v>19</v>
      </c>
    </row>
    <row r="166" spans="1:30" s="35" customFormat="1" ht="12.75" x14ac:dyDescent="0.2">
      <c r="A166" s="39" t="s">
        <v>99</v>
      </c>
      <c r="B166" s="41" t="s">
        <v>53</v>
      </c>
      <c r="C166" s="41"/>
      <c r="D166" s="42">
        <v>95629562</v>
      </c>
      <c r="E166" s="43" t="s">
        <v>70</v>
      </c>
      <c r="F166" s="44">
        <v>1</v>
      </c>
      <c r="G166" s="45">
        <f>+VLOOKUP(D166,'Precios Repuestos'!$B$3:$F$192,5,FALSE)*F166</f>
        <v>17.52</v>
      </c>
      <c r="H166" s="32">
        <v>1</v>
      </c>
      <c r="I166" s="46"/>
      <c r="J166" s="40"/>
      <c r="K166" s="40"/>
      <c r="L166" s="40"/>
      <c r="M166" s="40"/>
      <c r="N166" s="40"/>
      <c r="O166" s="40"/>
      <c r="P166" s="40"/>
      <c r="Q166" s="40"/>
      <c r="R166" s="40"/>
      <c r="S166" s="40"/>
      <c r="T166" s="40"/>
      <c r="U166" s="40"/>
      <c r="V166" s="40"/>
      <c r="W166" s="40"/>
      <c r="X166" s="40"/>
      <c r="Y166" s="40"/>
      <c r="Z166" s="40"/>
      <c r="AA166" s="40"/>
      <c r="AB166" s="40"/>
      <c r="AC166" s="40"/>
      <c r="AD166" s="34" t="s">
        <v>19</v>
      </c>
    </row>
    <row r="167" spans="1:30" s="35" customFormat="1" ht="12.75" x14ac:dyDescent="0.2">
      <c r="A167" s="39" t="s">
        <v>99</v>
      </c>
      <c r="B167" s="41" t="s">
        <v>53</v>
      </c>
      <c r="C167" s="41"/>
      <c r="D167" s="42">
        <v>2601234</v>
      </c>
      <c r="E167" s="43" t="s">
        <v>95</v>
      </c>
      <c r="F167" s="44">
        <v>1</v>
      </c>
      <c r="G167" s="45">
        <f>+VLOOKUP(D167,'Precios Repuestos'!$B$3:$F$192,5,FALSE)*F167</f>
        <v>9.3090384615384618</v>
      </c>
      <c r="H167" s="32">
        <v>1</v>
      </c>
      <c r="I167" s="46"/>
      <c r="J167" s="40"/>
      <c r="K167" s="40"/>
      <c r="L167" s="40"/>
      <c r="M167" s="40"/>
      <c r="N167" s="40"/>
      <c r="O167" s="40"/>
      <c r="P167" s="40">
        <v>1</v>
      </c>
      <c r="Q167" s="40"/>
      <c r="R167" s="40"/>
      <c r="S167" s="40"/>
      <c r="T167" s="40"/>
      <c r="U167" s="40"/>
      <c r="V167" s="40">
        <v>1</v>
      </c>
      <c r="W167" s="40"/>
      <c r="X167" s="40"/>
      <c r="Y167" s="40"/>
      <c r="Z167" s="40"/>
      <c r="AA167" s="40"/>
      <c r="AB167" s="40">
        <v>1</v>
      </c>
      <c r="AC167" s="40"/>
      <c r="AD167" s="34" t="s">
        <v>96</v>
      </c>
    </row>
    <row r="168" spans="1:30" s="35" customFormat="1" ht="12.75" x14ac:dyDescent="0.2">
      <c r="A168" s="39" t="s">
        <v>99</v>
      </c>
      <c r="B168" s="41" t="s">
        <v>53</v>
      </c>
      <c r="C168" s="41"/>
      <c r="D168" s="78" t="s">
        <v>71</v>
      </c>
      <c r="E168" s="43" t="s">
        <v>72</v>
      </c>
      <c r="F168" s="44">
        <v>1</v>
      </c>
      <c r="G168" s="45">
        <f>+VLOOKUP(D168,'Precios Repuestos'!$B$3:$F$192,5,FALSE)*F168</f>
        <v>6</v>
      </c>
      <c r="H168" s="32">
        <v>1</v>
      </c>
      <c r="I168" s="46"/>
      <c r="J168" s="40"/>
      <c r="K168" s="40"/>
      <c r="L168" s="40"/>
      <c r="M168" s="40"/>
      <c r="N168" s="40">
        <v>1</v>
      </c>
      <c r="O168" s="40"/>
      <c r="P168" s="40"/>
      <c r="Q168" s="40"/>
      <c r="R168" s="40"/>
      <c r="S168" s="40">
        <v>1</v>
      </c>
      <c r="T168" s="40"/>
      <c r="U168" s="40"/>
      <c r="V168" s="40"/>
      <c r="W168" s="40"/>
      <c r="X168" s="40">
        <v>1</v>
      </c>
      <c r="Y168" s="40"/>
      <c r="Z168" s="40"/>
      <c r="AA168" s="40"/>
      <c r="AB168" s="40"/>
      <c r="AC168" s="40">
        <v>1</v>
      </c>
      <c r="AD168" s="34" t="s">
        <v>47</v>
      </c>
    </row>
    <row r="169" spans="1:30" s="35" customFormat="1" ht="12.75" x14ac:dyDescent="0.2">
      <c r="A169" s="39" t="s">
        <v>99</v>
      </c>
      <c r="B169" s="41" t="s">
        <v>53</v>
      </c>
      <c r="C169" s="41"/>
      <c r="D169" s="42">
        <v>88900181</v>
      </c>
      <c r="E169" s="43" t="s">
        <v>73</v>
      </c>
      <c r="F169" s="44">
        <v>1</v>
      </c>
      <c r="G169" s="45">
        <f>+VLOOKUP(D169,'Precios Repuestos'!$B$3:$F$192,5,FALSE)*F169</f>
        <v>6.18</v>
      </c>
      <c r="H169" s="32">
        <v>1</v>
      </c>
      <c r="I169" s="46"/>
      <c r="J169" s="40"/>
      <c r="K169" s="40">
        <v>1</v>
      </c>
      <c r="L169" s="40"/>
      <c r="M169" s="40">
        <v>1</v>
      </c>
      <c r="N169" s="40"/>
      <c r="O169" s="40">
        <v>1</v>
      </c>
      <c r="P169" s="40"/>
      <c r="Q169" s="40">
        <v>1</v>
      </c>
      <c r="R169" s="40"/>
      <c r="S169" s="40">
        <v>1</v>
      </c>
      <c r="T169" s="40"/>
      <c r="U169" s="40">
        <v>1</v>
      </c>
      <c r="V169" s="40"/>
      <c r="W169" s="40">
        <v>1</v>
      </c>
      <c r="X169" s="40"/>
      <c r="Y169" s="40">
        <v>1</v>
      </c>
      <c r="Z169" s="40"/>
      <c r="AA169" s="40">
        <v>1</v>
      </c>
      <c r="AB169" s="40"/>
      <c r="AC169" s="40">
        <v>1</v>
      </c>
      <c r="AD169" s="34" t="s">
        <v>13</v>
      </c>
    </row>
    <row r="170" spans="1:30" s="35" customFormat="1" ht="12.75" x14ac:dyDescent="0.2">
      <c r="A170" s="39" t="s">
        <v>99</v>
      </c>
      <c r="B170" s="41" t="s">
        <v>53</v>
      </c>
      <c r="C170" s="41"/>
      <c r="D170" s="78" t="s">
        <v>74</v>
      </c>
      <c r="E170" s="43" t="s">
        <v>75</v>
      </c>
      <c r="F170" s="44">
        <v>1</v>
      </c>
      <c r="G170" s="45">
        <f>+VLOOKUP(D170,'Precios Repuestos'!$B$3:$F$192,5,FALSE)*F170</f>
        <v>5</v>
      </c>
      <c r="H170" s="32">
        <v>1</v>
      </c>
      <c r="I170" s="46"/>
      <c r="J170" s="40"/>
      <c r="K170" s="40"/>
      <c r="L170" s="40"/>
      <c r="M170" s="40"/>
      <c r="N170" s="40">
        <v>1</v>
      </c>
      <c r="O170" s="40"/>
      <c r="P170" s="40"/>
      <c r="Q170" s="40"/>
      <c r="R170" s="40"/>
      <c r="S170" s="40"/>
      <c r="T170" s="40">
        <v>1</v>
      </c>
      <c r="U170" s="40"/>
      <c r="V170" s="40"/>
      <c r="W170" s="40"/>
      <c r="X170" s="40"/>
      <c r="Y170" s="40"/>
      <c r="Z170" s="40">
        <v>1</v>
      </c>
      <c r="AA170" s="40"/>
      <c r="AB170" s="40"/>
      <c r="AC170" s="40"/>
      <c r="AD170" s="34" t="s">
        <v>41</v>
      </c>
    </row>
    <row r="171" spans="1:30" s="35" customFormat="1" ht="12.75" x14ac:dyDescent="0.2">
      <c r="A171" s="39" t="s">
        <v>99</v>
      </c>
      <c r="B171" s="41" t="s">
        <v>53</v>
      </c>
      <c r="C171" s="41"/>
      <c r="D171" s="42" t="s">
        <v>76</v>
      </c>
      <c r="E171" s="43" t="s">
        <v>77</v>
      </c>
      <c r="F171" s="44">
        <v>1</v>
      </c>
      <c r="G171" s="45">
        <f>+VLOOKUP(D171,'Precios Repuestos'!$B$3:$F$192,5,FALSE)*F171</f>
        <v>2</v>
      </c>
      <c r="H171" s="32">
        <v>1</v>
      </c>
      <c r="I171" s="46"/>
      <c r="J171" s="40"/>
      <c r="K171" s="40">
        <v>1</v>
      </c>
      <c r="L171" s="40">
        <v>1</v>
      </c>
      <c r="M171" s="40">
        <v>1</v>
      </c>
      <c r="N171" s="40">
        <v>1</v>
      </c>
      <c r="O171" s="40">
        <v>1</v>
      </c>
      <c r="P171" s="40">
        <v>1</v>
      </c>
      <c r="Q171" s="40">
        <v>1</v>
      </c>
      <c r="R171" s="40">
        <v>1</v>
      </c>
      <c r="S171" s="40">
        <v>1</v>
      </c>
      <c r="T171" s="40">
        <v>1</v>
      </c>
      <c r="U171" s="40">
        <v>1</v>
      </c>
      <c r="V171" s="40">
        <v>1</v>
      </c>
      <c r="W171" s="40">
        <v>1</v>
      </c>
      <c r="X171" s="40">
        <v>1</v>
      </c>
      <c r="Y171" s="40">
        <v>1</v>
      </c>
      <c r="Z171" s="40">
        <v>1</v>
      </c>
      <c r="AA171" s="40">
        <v>1</v>
      </c>
      <c r="AB171" s="40">
        <v>1</v>
      </c>
      <c r="AC171" s="40">
        <v>1</v>
      </c>
      <c r="AD171" s="34" t="s">
        <v>78</v>
      </c>
    </row>
    <row r="172" spans="1:30" s="35" customFormat="1" ht="12.75" x14ac:dyDescent="0.2">
      <c r="A172" s="50" t="s">
        <v>99</v>
      </c>
      <c r="B172" s="52" t="s">
        <v>79</v>
      </c>
      <c r="C172" s="52"/>
      <c r="D172" s="53"/>
      <c r="E172" s="54" t="s">
        <v>80</v>
      </c>
      <c r="F172" s="44"/>
      <c r="G172" s="55"/>
      <c r="H172" s="55"/>
      <c r="I172" s="55"/>
      <c r="J172" s="55">
        <f>+SUMPRODUCT(J133:J154,$G133:$G154)</f>
        <v>16</v>
      </c>
      <c r="K172" s="55">
        <f t="shared" ref="K172:AC172" si="16">+SUMPRODUCT(K133:K154,$G133:$G154)</f>
        <v>38</v>
      </c>
      <c r="L172" s="55">
        <f t="shared" si="16"/>
        <v>27.5</v>
      </c>
      <c r="M172" s="55">
        <f t="shared" si="16"/>
        <v>38</v>
      </c>
      <c r="N172" s="55">
        <f t="shared" si="16"/>
        <v>58.5</v>
      </c>
      <c r="O172" s="55">
        <f t="shared" si="16"/>
        <v>44.5</v>
      </c>
      <c r="P172" s="55">
        <f t="shared" si="16"/>
        <v>51</v>
      </c>
      <c r="Q172" s="55">
        <f t="shared" si="16"/>
        <v>38</v>
      </c>
      <c r="R172" s="55">
        <f t="shared" si="16"/>
        <v>42.5</v>
      </c>
      <c r="S172" s="55">
        <f t="shared" si="16"/>
        <v>53</v>
      </c>
      <c r="T172" s="55">
        <f t="shared" si="16"/>
        <v>28.5</v>
      </c>
      <c r="U172" s="55">
        <f t="shared" si="16"/>
        <v>52</v>
      </c>
      <c r="V172" s="55">
        <f t="shared" si="16"/>
        <v>169.5</v>
      </c>
      <c r="W172" s="55">
        <f t="shared" si="16"/>
        <v>38</v>
      </c>
      <c r="X172" s="55">
        <f t="shared" si="16"/>
        <v>42.5</v>
      </c>
      <c r="Y172" s="55">
        <f t="shared" si="16"/>
        <v>38</v>
      </c>
      <c r="Z172" s="55">
        <f t="shared" si="16"/>
        <v>43.5</v>
      </c>
      <c r="AA172" s="55">
        <f t="shared" si="16"/>
        <v>44.5</v>
      </c>
      <c r="AB172" s="55">
        <f t="shared" si="16"/>
        <v>51</v>
      </c>
      <c r="AC172" s="55">
        <f t="shared" si="16"/>
        <v>53</v>
      </c>
      <c r="AD172" s="34"/>
    </row>
    <row r="173" spans="1:30" s="35" customFormat="1" ht="12.75" x14ac:dyDescent="0.2">
      <c r="A173" s="50" t="s">
        <v>99</v>
      </c>
      <c r="B173" s="52" t="s">
        <v>81</v>
      </c>
      <c r="C173" s="52"/>
      <c r="D173" s="53"/>
      <c r="E173" s="54" t="s">
        <v>82</v>
      </c>
      <c r="F173" s="44"/>
      <c r="G173" s="55"/>
      <c r="H173" s="55"/>
      <c r="I173" s="55"/>
      <c r="J173" s="55">
        <f>+SUMPRODUCT(J155:J171,$G155:$G171)</f>
        <v>31.399807692307689</v>
      </c>
      <c r="K173" s="55">
        <f t="shared" ref="K173:AC173" si="17">+SUMPRODUCT(K155:K171,$G155:$G171)</f>
        <v>45.599807692307685</v>
      </c>
      <c r="L173" s="55">
        <f t="shared" si="17"/>
        <v>49.179807692307691</v>
      </c>
      <c r="M173" s="55">
        <f t="shared" si="17"/>
        <v>45.599807692307685</v>
      </c>
      <c r="N173" s="55">
        <f t="shared" si="17"/>
        <v>54.659807692307687</v>
      </c>
      <c r="O173" s="55">
        <f t="shared" si="17"/>
        <v>55.919807692307685</v>
      </c>
      <c r="P173" s="55">
        <f t="shared" si="17"/>
        <v>48.168846153846154</v>
      </c>
      <c r="Q173" s="55">
        <f t="shared" si="17"/>
        <v>45.599807692307685</v>
      </c>
      <c r="R173" s="55">
        <f t="shared" si="17"/>
        <v>53.979807692307688</v>
      </c>
      <c r="S173" s="55">
        <f t="shared" si="17"/>
        <v>51.599807692307685</v>
      </c>
      <c r="T173" s="55">
        <f t="shared" si="17"/>
        <v>43.85980769230769</v>
      </c>
      <c r="U173" s="55">
        <f t="shared" si="17"/>
        <v>77.824615384615385</v>
      </c>
      <c r="V173" s="55">
        <f t="shared" si="17"/>
        <v>164.15884615384616</v>
      </c>
      <c r="W173" s="55">
        <f t="shared" si="17"/>
        <v>45.599807692307685</v>
      </c>
      <c r="X173" s="55">
        <f t="shared" si="17"/>
        <v>55.179807692307691</v>
      </c>
      <c r="Y173" s="55">
        <f t="shared" si="17"/>
        <v>45.599807692307685</v>
      </c>
      <c r="Z173" s="55">
        <f t="shared" si="17"/>
        <v>48.659807692307687</v>
      </c>
      <c r="AA173" s="55">
        <f t="shared" si="17"/>
        <v>55.919807692307685</v>
      </c>
      <c r="AB173" s="55">
        <f t="shared" si="17"/>
        <v>48.168846153846154</v>
      </c>
      <c r="AC173" s="55">
        <f t="shared" si="17"/>
        <v>51.599807692307685</v>
      </c>
      <c r="AD173" s="34"/>
    </row>
    <row r="174" spans="1:30" s="35" customFormat="1" ht="12.75" x14ac:dyDescent="0.2">
      <c r="A174" s="50" t="s">
        <v>99</v>
      </c>
      <c r="B174" s="52" t="s">
        <v>83</v>
      </c>
      <c r="C174" s="52"/>
      <c r="D174" s="53"/>
      <c r="E174" s="54" t="s">
        <v>84</v>
      </c>
      <c r="F174" s="44"/>
      <c r="G174" s="45"/>
      <c r="H174" s="32"/>
      <c r="I174" s="32"/>
      <c r="J174" s="56">
        <f>+J173+J172</f>
        <v>47.399807692307689</v>
      </c>
      <c r="K174" s="56">
        <f t="shared" ref="K174:AC174" si="18">+K173+K172</f>
        <v>83.599807692307678</v>
      </c>
      <c r="L174" s="56">
        <f t="shared" si="18"/>
        <v>76.679807692307691</v>
      </c>
      <c r="M174" s="56">
        <f t="shared" si="18"/>
        <v>83.599807692307678</v>
      </c>
      <c r="N174" s="56">
        <f t="shared" si="18"/>
        <v>113.15980769230768</v>
      </c>
      <c r="O174" s="56">
        <f t="shared" si="18"/>
        <v>100.41980769230769</v>
      </c>
      <c r="P174" s="56">
        <f t="shared" si="18"/>
        <v>99.168846153846147</v>
      </c>
      <c r="Q174" s="56">
        <f t="shared" si="18"/>
        <v>83.599807692307678</v>
      </c>
      <c r="R174" s="56">
        <f t="shared" si="18"/>
        <v>96.479807692307688</v>
      </c>
      <c r="S174" s="56">
        <f t="shared" si="18"/>
        <v>104.59980769230768</v>
      </c>
      <c r="T174" s="56">
        <f t="shared" si="18"/>
        <v>72.359807692307697</v>
      </c>
      <c r="U174" s="56">
        <f t="shared" si="18"/>
        <v>129.82461538461538</v>
      </c>
      <c r="V174" s="56">
        <f t="shared" si="18"/>
        <v>333.65884615384618</v>
      </c>
      <c r="W174" s="56">
        <f t="shared" si="18"/>
        <v>83.599807692307678</v>
      </c>
      <c r="X174" s="56">
        <f t="shared" si="18"/>
        <v>97.679807692307691</v>
      </c>
      <c r="Y174" s="56">
        <f t="shared" si="18"/>
        <v>83.599807692307678</v>
      </c>
      <c r="Z174" s="56">
        <f t="shared" si="18"/>
        <v>92.15980769230768</v>
      </c>
      <c r="AA174" s="56">
        <f t="shared" si="18"/>
        <v>100.41980769230769</v>
      </c>
      <c r="AB174" s="56">
        <f t="shared" si="18"/>
        <v>99.168846153846147</v>
      </c>
      <c r="AC174" s="56">
        <f t="shared" si="18"/>
        <v>104.59980769230768</v>
      </c>
      <c r="AD174" s="34"/>
    </row>
    <row r="175" spans="1:30" s="35" customFormat="1" ht="12.75" x14ac:dyDescent="0.2">
      <c r="A175" s="57" t="s">
        <v>99</v>
      </c>
      <c r="B175" s="52" t="s">
        <v>85</v>
      </c>
      <c r="C175" s="52"/>
      <c r="D175" s="53"/>
      <c r="E175" s="58" t="s">
        <v>86</v>
      </c>
      <c r="F175" s="44"/>
      <c r="G175" s="45"/>
      <c r="H175" s="32"/>
      <c r="I175" s="32"/>
      <c r="J175" s="59">
        <f>+J174*$K$2</f>
        <v>53.087784615384621</v>
      </c>
      <c r="K175" s="59">
        <f t="shared" ref="K175:AC175" si="19">+K174*$K$2</f>
        <v>93.631784615384603</v>
      </c>
      <c r="L175" s="59">
        <f t="shared" si="19"/>
        <v>85.881384615384619</v>
      </c>
      <c r="M175" s="59">
        <f t="shared" si="19"/>
        <v>93.631784615384603</v>
      </c>
      <c r="N175" s="59">
        <f t="shared" si="19"/>
        <v>126.73898461538461</v>
      </c>
      <c r="O175" s="59">
        <f t="shared" si="19"/>
        <v>112.47018461538462</v>
      </c>
      <c r="P175" s="59">
        <f t="shared" si="19"/>
        <v>111.0691076923077</v>
      </c>
      <c r="Q175" s="59">
        <f t="shared" si="19"/>
        <v>93.631784615384603</v>
      </c>
      <c r="R175" s="59">
        <f t="shared" si="19"/>
        <v>108.05738461538462</v>
      </c>
      <c r="S175" s="59">
        <f t="shared" si="19"/>
        <v>117.15178461538461</v>
      </c>
      <c r="T175" s="59">
        <f t="shared" si="19"/>
        <v>81.042984615384626</v>
      </c>
      <c r="U175" s="59">
        <f t="shared" si="19"/>
        <v>145.40356923076925</v>
      </c>
      <c r="V175" s="59">
        <f t="shared" si="19"/>
        <v>373.69790769230775</v>
      </c>
      <c r="W175" s="59">
        <f t="shared" si="19"/>
        <v>93.631784615384603</v>
      </c>
      <c r="X175" s="59">
        <f t="shared" si="19"/>
        <v>109.40138461538463</v>
      </c>
      <c r="Y175" s="59">
        <f t="shared" si="19"/>
        <v>93.631784615384603</v>
      </c>
      <c r="Z175" s="59">
        <f t="shared" si="19"/>
        <v>103.21898461538461</v>
      </c>
      <c r="AA175" s="59">
        <f t="shared" si="19"/>
        <v>112.47018461538462</v>
      </c>
      <c r="AB175" s="59">
        <f t="shared" si="19"/>
        <v>111.0691076923077</v>
      </c>
      <c r="AC175" s="59">
        <f t="shared" si="19"/>
        <v>117.15178461538461</v>
      </c>
      <c r="AD175" s="34"/>
    </row>
    <row r="176" spans="1:30" s="35" customFormat="1" ht="12.75" x14ac:dyDescent="0.2">
      <c r="A176" s="50" t="s">
        <v>100</v>
      </c>
      <c r="B176" s="52"/>
      <c r="C176" s="52"/>
      <c r="D176" s="53"/>
      <c r="E176" s="72"/>
      <c r="F176" s="44"/>
      <c r="G176" s="45"/>
      <c r="H176" s="32"/>
      <c r="I176" s="32"/>
      <c r="J176" s="68"/>
      <c r="K176" s="68"/>
      <c r="L176" s="68"/>
      <c r="M176" s="68"/>
      <c r="N176" s="68"/>
      <c r="O176" s="68"/>
      <c r="P176" s="68"/>
      <c r="Q176" s="68"/>
      <c r="R176" s="68"/>
      <c r="S176" s="68"/>
      <c r="T176" s="68"/>
      <c r="U176" s="68"/>
      <c r="V176" s="68"/>
      <c r="W176" s="68"/>
      <c r="X176" s="68"/>
      <c r="Y176" s="68"/>
      <c r="Z176" s="68"/>
      <c r="AA176" s="68"/>
      <c r="AB176" s="68"/>
      <c r="AC176" s="68"/>
      <c r="AD176" s="34"/>
    </row>
    <row r="177" spans="1:33" s="35" customFormat="1" ht="12.75" x14ac:dyDescent="0.2">
      <c r="A177" s="25" t="s">
        <v>100</v>
      </c>
      <c r="B177" s="27" t="s">
        <v>11</v>
      </c>
      <c r="C177" s="27"/>
      <c r="D177" s="73"/>
      <c r="E177" s="29" t="s">
        <v>12</v>
      </c>
      <c r="F177" s="30">
        <v>0.7</v>
      </c>
      <c r="G177" s="31">
        <f t="shared" ref="G177:G198" si="20">+F177*$F$2</f>
        <v>21</v>
      </c>
      <c r="H177" s="32">
        <v>1</v>
      </c>
      <c r="I177" s="74"/>
      <c r="J177" s="75"/>
      <c r="K177" s="75"/>
      <c r="L177" s="75"/>
      <c r="M177" s="75"/>
      <c r="N177" s="75"/>
      <c r="O177" s="75"/>
      <c r="P177" s="75"/>
      <c r="Q177" s="75"/>
      <c r="R177" s="75"/>
      <c r="S177" s="75"/>
      <c r="T177" s="75"/>
      <c r="U177" s="75"/>
      <c r="V177" s="75"/>
      <c r="W177" s="75"/>
      <c r="X177" s="75"/>
      <c r="Y177" s="75"/>
      <c r="Z177" s="75"/>
      <c r="AA177" s="75"/>
      <c r="AB177" s="75"/>
      <c r="AC177" s="75"/>
      <c r="AD177" s="34" t="s">
        <v>14</v>
      </c>
    </row>
    <row r="178" spans="1:33" s="35" customFormat="1" ht="12.75" x14ac:dyDescent="0.2">
      <c r="A178" s="25" t="s">
        <v>100</v>
      </c>
      <c r="B178" s="27" t="s">
        <v>11</v>
      </c>
      <c r="C178" s="27"/>
      <c r="D178" s="73"/>
      <c r="E178" s="29" t="s">
        <v>15</v>
      </c>
      <c r="F178" s="30">
        <v>0.3</v>
      </c>
      <c r="G178" s="31">
        <f t="shared" si="20"/>
        <v>9</v>
      </c>
      <c r="H178" s="32">
        <v>1</v>
      </c>
      <c r="I178" s="74"/>
      <c r="J178" s="75"/>
      <c r="K178" s="75"/>
      <c r="L178" s="75"/>
      <c r="M178" s="75"/>
      <c r="N178" s="75"/>
      <c r="O178" s="75"/>
      <c r="P178" s="75"/>
      <c r="Q178" s="75"/>
      <c r="R178" s="75"/>
      <c r="S178" s="75"/>
      <c r="T178" s="75"/>
      <c r="U178" s="75"/>
      <c r="V178" s="75"/>
      <c r="W178" s="75"/>
      <c r="X178" s="75"/>
      <c r="Y178" s="75"/>
      <c r="Z178" s="75"/>
      <c r="AA178" s="75"/>
      <c r="AB178" s="75"/>
      <c r="AC178" s="75"/>
      <c r="AD178" s="34" t="s">
        <v>14</v>
      </c>
    </row>
    <row r="179" spans="1:33" s="35" customFormat="1" ht="12.75" x14ac:dyDescent="0.2">
      <c r="A179" s="25" t="s">
        <v>100</v>
      </c>
      <c r="B179" s="27" t="s">
        <v>11</v>
      </c>
      <c r="C179" s="27"/>
      <c r="D179" s="73"/>
      <c r="E179" s="29" t="s">
        <v>16</v>
      </c>
      <c r="F179" s="30">
        <v>0.16666666666666666</v>
      </c>
      <c r="G179" s="31">
        <f t="shared" si="20"/>
        <v>5</v>
      </c>
      <c r="H179" s="32">
        <v>1</v>
      </c>
      <c r="I179" s="74"/>
      <c r="J179" s="75"/>
      <c r="K179" s="75"/>
      <c r="L179" s="75">
        <v>1</v>
      </c>
      <c r="M179" s="75"/>
      <c r="N179" s="75"/>
      <c r="O179" s="75"/>
      <c r="P179" s="75">
        <v>1</v>
      </c>
      <c r="Q179" s="75"/>
      <c r="R179" s="75"/>
      <c r="S179" s="75"/>
      <c r="T179" s="75">
        <v>1</v>
      </c>
      <c r="U179" s="75"/>
      <c r="V179" s="75"/>
      <c r="W179" s="75"/>
      <c r="X179" s="75">
        <v>1</v>
      </c>
      <c r="Y179" s="75"/>
      <c r="Z179" s="75"/>
      <c r="AA179" s="75"/>
      <c r="AB179" s="75">
        <v>1</v>
      </c>
      <c r="AC179" s="75"/>
      <c r="AD179" s="34" t="s">
        <v>101</v>
      </c>
    </row>
    <row r="180" spans="1:33" s="35" customFormat="1" ht="12.75" x14ac:dyDescent="0.2">
      <c r="A180" s="25" t="s">
        <v>100</v>
      </c>
      <c r="B180" s="27" t="s">
        <v>11</v>
      </c>
      <c r="C180" s="27"/>
      <c r="D180" s="73"/>
      <c r="E180" s="29" t="s">
        <v>18</v>
      </c>
      <c r="F180" s="30">
        <v>0.5</v>
      </c>
      <c r="G180" s="31">
        <f t="shared" si="20"/>
        <v>15</v>
      </c>
      <c r="H180" s="32">
        <v>1</v>
      </c>
      <c r="I180" s="74"/>
      <c r="J180" s="75"/>
      <c r="K180" s="75"/>
      <c r="L180" s="75"/>
      <c r="M180" s="75"/>
      <c r="N180" s="75">
        <v>1</v>
      </c>
      <c r="O180" s="75"/>
      <c r="P180" s="75"/>
      <c r="Q180" s="75"/>
      <c r="R180" s="75">
        <v>1</v>
      </c>
      <c r="S180" s="75"/>
      <c r="T180" s="75"/>
      <c r="U180" s="75"/>
      <c r="V180" s="75">
        <v>1</v>
      </c>
      <c r="W180" s="75"/>
      <c r="X180" s="75"/>
      <c r="Y180" s="75"/>
      <c r="Z180" s="75">
        <v>1</v>
      </c>
      <c r="AA180" s="75"/>
      <c r="AB180" s="75"/>
      <c r="AC180" s="75"/>
      <c r="AD180" s="34" t="s">
        <v>21</v>
      </c>
    </row>
    <row r="181" spans="1:33" s="35" customFormat="1" ht="12.75" x14ac:dyDescent="0.2">
      <c r="A181" s="25" t="s">
        <v>100</v>
      </c>
      <c r="B181" s="27" t="s">
        <v>11</v>
      </c>
      <c r="C181" s="27"/>
      <c r="D181" s="73"/>
      <c r="E181" s="29" t="s">
        <v>22</v>
      </c>
      <c r="F181" s="30">
        <v>0.25</v>
      </c>
      <c r="G181" s="31">
        <f t="shared" si="20"/>
        <v>7.5</v>
      </c>
      <c r="H181" s="32">
        <v>1</v>
      </c>
      <c r="I181" s="74"/>
      <c r="J181" s="75"/>
      <c r="K181" s="75"/>
      <c r="L181" s="75"/>
      <c r="M181" s="75"/>
      <c r="N181" s="75"/>
      <c r="O181" s="75"/>
      <c r="P181" s="75"/>
      <c r="Q181" s="75"/>
      <c r="R181" s="75"/>
      <c r="S181" s="75"/>
      <c r="T181" s="75"/>
      <c r="U181" s="75">
        <v>1</v>
      </c>
      <c r="V181" s="75"/>
      <c r="W181" s="75"/>
      <c r="X181" s="75"/>
      <c r="Y181" s="75"/>
      <c r="Z181" s="75"/>
      <c r="AA181" s="75"/>
      <c r="AB181" s="75"/>
      <c r="AC181" s="75"/>
      <c r="AD181" s="34" t="s">
        <v>23</v>
      </c>
    </row>
    <row r="182" spans="1:33" s="35" customFormat="1" ht="12.75" x14ac:dyDescent="0.2">
      <c r="A182" s="25" t="s">
        <v>100</v>
      </c>
      <c r="B182" s="27" t="s">
        <v>11</v>
      </c>
      <c r="C182" s="27"/>
      <c r="D182" s="73"/>
      <c r="E182" s="36" t="s">
        <v>24</v>
      </c>
      <c r="F182" s="30">
        <v>0.35</v>
      </c>
      <c r="G182" s="31">
        <f t="shared" si="20"/>
        <v>10.5</v>
      </c>
      <c r="H182" s="32">
        <v>1</v>
      </c>
      <c r="I182" s="74"/>
      <c r="J182" s="75">
        <v>1</v>
      </c>
      <c r="K182" s="75">
        <v>1</v>
      </c>
      <c r="L182" s="75">
        <v>1</v>
      </c>
      <c r="M182" s="75">
        <v>1</v>
      </c>
      <c r="N182" s="75">
        <v>1</v>
      </c>
      <c r="O182" s="75">
        <v>1</v>
      </c>
      <c r="P182" s="75">
        <v>1</v>
      </c>
      <c r="Q182" s="75">
        <v>1</v>
      </c>
      <c r="R182" s="75">
        <v>1</v>
      </c>
      <c r="S182" s="75">
        <v>1</v>
      </c>
      <c r="T182" s="75">
        <v>1</v>
      </c>
      <c r="U182" s="75">
        <v>1</v>
      </c>
      <c r="V182" s="75">
        <v>1</v>
      </c>
      <c r="W182" s="75">
        <v>1</v>
      </c>
      <c r="X182" s="75">
        <v>1</v>
      </c>
      <c r="Y182" s="75">
        <v>1</v>
      </c>
      <c r="Z182" s="75">
        <v>1</v>
      </c>
      <c r="AA182" s="75">
        <v>1</v>
      </c>
      <c r="AB182" s="75">
        <v>1</v>
      </c>
      <c r="AC182" s="75">
        <v>1</v>
      </c>
      <c r="AD182" s="34" t="s">
        <v>25</v>
      </c>
    </row>
    <row r="183" spans="1:33" s="35" customFormat="1" ht="12.75" x14ac:dyDescent="0.2">
      <c r="A183" s="25" t="s">
        <v>100</v>
      </c>
      <c r="B183" s="27" t="s">
        <v>11</v>
      </c>
      <c r="C183" s="27"/>
      <c r="D183" s="73"/>
      <c r="E183" s="29" t="s">
        <v>26</v>
      </c>
      <c r="F183" s="30">
        <v>0.9</v>
      </c>
      <c r="G183" s="31">
        <f t="shared" si="20"/>
        <v>27</v>
      </c>
      <c r="H183" s="32">
        <v>1</v>
      </c>
      <c r="I183" s="74"/>
      <c r="J183" s="75"/>
      <c r="K183" s="75"/>
      <c r="L183" s="75"/>
      <c r="M183" s="75"/>
      <c r="N183" s="75"/>
      <c r="O183" s="75"/>
      <c r="P183" s="75"/>
      <c r="Q183" s="75"/>
      <c r="R183" s="75"/>
      <c r="S183" s="75"/>
      <c r="T183" s="75"/>
      <c r="U183" s="75"/>
      <c r="V183" s="75">
        <v>1</v>
      </c>
      <c r="W183" s="75"/>
      <c r="X183" s="75"/>
      <c r="Y183" s="75"/>
      <c r="Z183" s="75"/>
      <c r="AA183" s="75"/>
      <c r="AB183" s="75"/>
      <c r="AC183" s="75"/>
      <c r="AD183" s="34" t="s">
        <v>27</v>
      </c>
    </row>
    <row r="184" spans="1:33" s="35" customFormat="1" ht="12.75" x14ac:dyDescent="0.2">
      <c r="A184" s="25" t="s">
        <v>100</v>
      </c>
      <c r="B184" s="27" t="s">
        <v>11</v>
      </c>
      <c r="C184" s="27"/>
      <c r="D184" s="73"/>
      <c r="E184" s="38" t="s">
        <v>89</v>
      </c>
      <c r="F184" s="30">
        <v>0</v>
      </c>
      <c r="G184" s="31">
        <f t="shared" si="20"/>
        <v>0</v>
      </c>
      <c r="H184" s="32">
        <v>1</v>
      </c>
      <c r="I184" s="74"/>
      <c r="J184" s="75"/>
      <c r="K184" s="75"/>
      <c r="L184" s="75"/>
      <c r="M184" s="75"/>
      <c r="N184" s="75"/>
      <c r="O184" s="75"/>
      <c r="P184" s="75"/>
      <c r="Q184" s="75"/>
      <c r="R184" s="75"/>
      <c r="S184" s="75"/>
      <c r="T184" s="75"/>
      <c r="U184" s="75"/>
      <c r="V184" s="75"/>
      <c r="W184" s="75"/>
      <c r="X184" s="75"/>
      <c r="Y184" s="75"/>
      <c r="Z184" s="75"/>
      <c r="AA184" s="75"/>
      <c r="AB184" s="75"/>
      <c r="AC184" s="75"/>
      <c r="AD184" s="34" t="s">
        <v>90</v>
      </c>
    </row>
    <row r="185" spans="1:33" s="35" customFormat="1" ht="12.75" x14ac:dyDescent="0.2">
      <c r="A185" s="25" t="s">
        <v>100</v>
      </c>
      <c r="B185" s="27" t="s">
        <v>11</v>
      </c>
      <c r="C185" s="27"/>
      <c r="D185" s="73"/>
      <c r="E185" s="29" t="s">
        <v>29</v>
      </c>
      <c r="F185" s="30">
        <v>0.21666666666666667</v>
      </c>
      <c r="G185" s="31">
        <f t="shared" si="20"/>
        <v>6.5</v>
      </c>
      <c r="H185" s="32">
        <v>1</v>
      </c>
      <c r="I185" s="74"/>
      <c r="J185" s="75"/>
      <c r="K185" s="75"/>
      <c r="L185" s="75"/>
      <c r="M185" s="76"/>
      <c r="N185" s="75"/>
      <c r="O185" s="75">
        <v>1</v>
      </c>
      <c r="P185" s="75"/>
      <c r="Q185" s="75"/>
      <c r="R185" s="75"/>
      <c r="S185" s="75"/>
      <c r="T185" s="76"/>
      <c r="U185" s="75">
        <v>1</v>
      </c>
      <c r="V185" s="76"/>
      <c r="W185" s="75"/>
      <c r="X185" s="76"/>
      <c r="Y185" s="75"/>
      <c r="Z185" s="76"/>
      <c r="AA185" s="75">
        <v>1</v>
      </c>
      <c r="AB185" s="76"/>
      <c r="AC185" s="76"/>
      <c r="AD185" s="34" t="s">
        <v>19</v>
      </c>
    </row>
    <row r="186" spans="1:33" s="35" customFormat="1" ht="12.75" x14ac:dyDescent="0.2">
      <c r="A186" s="25" t="s">
        <v>100</v>
      </c>
      <c r="B186" s="27" t="s">
        <v>11</v>
      </c>
      <c r="C186" s="27"/>
      <c r="D186" s="73"/>
      <c r="E186" s="29" t="s">
        <v>31</v>
      </c>
      <c r="F186" s="30">
        <v>0.11666666666666667</v>
      </c>
      <c r="G186" s="31">
        <f t="shared" si="20"/>
        <v>3.5</v>
      </c>
      <c r="H186" s="32">
        <v>1</v>
      </c>
      <c r="I186" s="74"/>
      <c r="J186" s="75"/>
      <c r="K186" s="75"/>
      <c r="L186" s="75">
        <v>1</v>
      </c>
      <c r="M186" s="75"/>
      <c r="N186" s="75"/>
      <c r="O186" s="75"/>
      <c r="P186" s="75">
        <v>1</v>
      </c>
      <c r="Q186" s="75"/>
      <c r="R186" s="75"/>
      <c r="S186" s="75"/>
      <c r="T186" s="75">
        <v>1</v>
      </c>
      <c r="U186" s="75"/>
      <c r="V186" s="75"/>
      <c r="W186" s="75"/>
      <c r="X186" s="75">
        <v>1</v>
      </c>
      <c r="Y186" s="75"/>
      <c r="Z186" s="75"/>
      <c r="AA186" s="75"/>
      <c r="AB186" s="75">
        <v>1</v>
      </c>
      <c r="AC186" s="75"/>
      <c r="AD186" s="34" t="s">
        <v>102</v>
      </c>
    </row>
    <row r="187" spans="1:33" s="35" customFormat="1" ht="12.75" x14ac:dyDescent="0.2">
      <c r="A187" s="25" t="s">
        <v>100</v>
      </c>
      <c r="B187" s="27" t="s">
        <v>11</v>
      </c>
      <c r="C187" s="27"/>
      <c r="D187" s="73"/>
      <c r="E187" s="29" t="s">
        <v>32</v>
      </c>
      <c r="F187" s="77">
        <v>0.6</v>
      </c>
      <c r="G187" s="31">
        <f t="shared" si="20"/>
        <v>18</v>
      </c>
      <c r="H187" s="32">
        <v>1</v>
      </c>
      <c r="I187" s="74"/>
      <c r="J187" s="75"/>
      <c r="K187" s="75"/>
      <c r="L187" s="75"/>
      <c r="M187" s="75"/>
      <c r="N187" s="75"/>
      <c r="O187" s="75"/>
      <c r="P187" s="75">
        <v>1</v>
      </c>
      <c r="Q187" s="75"/>
      <c r="R187" s="75"/>
      <c r="S187" s="75"/>
      <c r="T187" s="75"/>
      <c r="U187" s="75"/>
      <c r="V187" s="75">
        <v>1</v>
      </c>
      <c r="W187" s="75"/>
      <c r="X187" s="75"/>
      <c r="Y187" s="75"/>
      <c r="Z187" s="75"/>
      <c r="AA187" s="75"/>
      <c r="AB187" s="75">
        <v>1</v>
      </c>
      <c r="AC187" s="75"/>
      <c r="AD187" s="34" t="s">
        <v>20</v>
      </c>
      <c r="AG187" s="35" t="s">
        <v>103</v>
      </c>
    </row>
    <row r="188" spans="1:33" s="35" customFormat="1" ht="12.75" x14ac:dyDescent="0.2">
      <c r="A188" s="25" t="s">
        <v>100</v>
      </c>
      <c r="B188" s="27" t="s">
        <v>11</v>
      </c>
      <c r="C188" s="27"/>
      <c r="D188" s="73"/>
      <c r="E188" s="38" t="s">
        <v>34</v>
      </c>
      <c r="F188" s="30">
        <v>0</v>
      </c>
      <c r="G188" s="31">
        <f t="shared" si="20"/>
        <v>0</v>
      </c>
      <c r="H188" s="32">
        <v>1</v>
      </c>
      <c r="I188" s="74"/>
      <c r="J188" s="75"/>
      <c r="K188" s="75"/>
      <c r="L188" s="75"/>
      <c r="M188" s="75"/>
      <c r="N188" s="75"/>
      <c r="O188" s="75"/>
      <c r="P188" s="75"/>
      <c r="Q188" s="75"/>
      <c r="R188" s="75"/>
      <c r="S188" s="75"/>
      <c r="T188" s="75"/>
      <c r="U188" s="75"/>
      <c r="V188" s="75"/>
      <c r="W188" s="75"/>
      <c r="X188" s="75"/>
      <c r="Y188" s="75"/>
      <c r="Z188" s="75"/>
      <c r="AA188" s="75"/>
      <c r="AB188" s="75"/>
      <c r="AC188" s="75"/>
      <c r="AD188" s="34" t="s">
        <v>36</v>
      </c>
    </row>
    <row r="189" spans="1:33" s="35" customFormat="1" ht="12.75" x14ac:dyDescent="0.2">
      <c r="A189" s="25" t="s">
        <v>100</v>
      </c>
      <c r="B189" s="27" t="s">
        <v>11</v>
      </c>
      <c r="C189" s="27"/>
      <c r="D189" s="73"/>
      <c r="E189" s="29" t="s">
        <v>37</v>
      </c>
      <c r="F189" s="77">
        <v>1</v>
      </c>
      <c r="G189" s="31">
        <f t="shared" si="20"/>
        <v>30</v>
      </c>
      <c r="H189" s="32">
        <v>1</v>
      </c>
      <c r="I189" s="74"/>
      <c r="J189" s="75"/>
      <c r="K189" s="75"/>
      <c r="L189" s="75"/>
      <c r="M189" s="75"/>
      <c r="N189" s="75"/>
      <c r="O189" s="75"/>
      <c r="P189" s="75"/>
      <c r="Q189" s="75"/>
      <c r="R189" s="75"/>
      <c r="S189" s="75"/>
      <c r="T189" s="75"/>
      <c r="U189" s="75"/>
      <c r="V189" s="75">
        <v>1</v>
      </c>
      <c r="W189" s="75"/>
      <c r="X189" s="75"/>
      <c r="Y189" s="75"/>
      <c r="Z189" s="75"/>
      <c r="AA189" s="75"/>
      <c r="AB189" s="75"/>
      <c r="AC189" s="75"/>
      <c r="AD189" s="34" t="s">
        <v>27</v>
      </c>
      <c r="AG189" s="35" t="s">
        <v>105</v>
      </c>
    </row>
    <row r="190" spans="1:33" s="35" customFormat="1" ht="12.75" x14ac:dyDescent="0.2">
      <c r="A190" s="25" t="s">
        <v>100</v>
      </c>
      <c r="B190" s="27" t="s">
        <v>11</v>
      </c>
      <c r="C190" s="27"/>
      <c r="D190" s="73"/>
      <c r="E190" s="29" t="s">
        <v>38</v>
      </c>
      <c r="F190" s="30">
        <v>0.25</v>
      </c>
      <c r="G190" s="31">
        <f t="shared" si="20"/>
        <v>7.5</v>
      </c>
      <c r="H190" s="32">
        <v>1</v>
      </c>
      <c r="I190" s="74"/>
      <c r="J190" s="75"/>
      <c r="K190" s="75"/>
      <c r="L190" s="75"/>
      <c r="M190" s="75"/>
      <c r="N190" s="75"/>
      <c r="O190" s="75"/>
      <c r="P190" s="75"/>
      <c r="Q190" s="75"/>
      <c r="R190" s="75"/>
      <c r="S190" s="75"/>
      <c r="T190" s="75"/>
      <c r="U190" s="75"/>
      <c r="V190" s="75">
        <v>1</v>
      </c>
      <c r="W190" s="75"/>
      <c r="X190" s="75"/>
      <c r="Y190" s="75"/>
      <c r="Z190" s="75"/>
      <c r="AA190" s="75"/>
      <c r="AB190" s="75"/>
      <c r="AC190" s="75"/>
      <c r="AD190" s="34" t="s">
        <v>27</v>
      </c>
    </row>
    <row r="191" spans="1:33" s="35" customFormat="1" ht="12.75" x14ac:dyDescent="0.2">
      <c r="A191" s="25" t="s">
        <v>100</v>
      </c>
      <c r="B191" s="27" t="s">
        <v>11</v>
      </c>
      <c r="C191" s="27"/>
      <c r="D191" s="73"/>
      <c r="E191" s="29" t="s">
        <v>39</v>
      </c>
      <c r="F191" s="30">
        <v>0.2</v>
      </c>
      <c r="G191" s="31">
        <f t="shared" si="20"/>
        <v>6</v>
      </c>
      <c r="H191" s="32">
        <v>1</v>
      </c>
      <c r="I191" s="74"/>
      <c r="J191" s="75"/>
      <c r="K191" s="75"/>
      <c r="L191" s="75"/>
      <c r="M191" s="75"/>
      <c r="N191" s="75"/>
      <c r="O191" s="75"/>
      <c r="P191" s="75"/>
      <c r="Q191" s="75"/>
      <c r="R191" s="75"/>
      <c r="S191" s="75"/>
      <c r="T191" s="75"/>
      <c r="U191" s="75"/>
      <c r="V191" s="75"/>
      <c r="W191" s="75"/>
      <c r="X191" s="75"/>
      <c r="Y191" s="75"/>
      <c r="Z191" s="75"/>
      <c r="AA191" s="75"/>
      <c r="AB191" s="75"/>
      <c r="AC191" s="75"/>
      <c r="AD191" s="34" t="s">
        <v>14</v>
      </c>
    </row>
    <row r="192" spans="1:33" s="35" customFormat="1" ht="12.75" x14ac:dyDescent="0.2">
      <c r="A192" s="25" t="s">
        <v>100</v>
      </c>
      <c r="B192" s="27" t="s">
        <v>11</v>
      </c>
      <c r="C192" s="27"/>
      <c r="D192" s="73"/>
      <c r="E192" s="29" t="s">
        <v>40</v>
      </c>
      <c r="F192" s="30">
        <v>0.25</v>
      </c>
      <c r="G192" s="31">
        <f t="shared" si="20"/>
        <v>7.5</v>
      </c>
      <c r="H192" s="32">
        <v>1</v>
      </c>
      <c r="I192" s="74"/>
      <c r="J192" s="75"/>
      <c r="K192" s="75"/>
      <c r="L192" s="75"/>
      <c r="M192" s="75"/>
      <c r="N192" s="75">
        <v>1</v>
      </c>
      <c r="O192" s="75"/>
      <c r="P192" s="75"/>
      <c r="Q192" s="75"/>
      <c r="R192" s="75"/>
      <c r="S192" s="75"/>
      <c r="T192" s="75">
        <v>1</v>
      </c>
      <c r="U192" s="75"/>
      <c r="V192" s="75"/>
      <c r="W192" s="75"/>
      <c r="X192" s="75"/>
      <c r="Y192" s="75"/>
      <c r="Z192" s="75">
        <v>1</v>
      </c>
      <c r="AA192" s="75"/>
      <c r="AB192" s="75"/>
      <c r="AC192" s="75"/>
      <c r="AD192" s="34" t="s">
        <v>41</v>
      </c>
    </row>
    <row r="193" spans="1:30" s="35" customFormat="1" ht="12.75" x14ac:dyDescent="0.2">
      <c r="A193" s="25" t="s">
        <v>100</v>
      </c>
      <c r="B193" s="27" t="s">
        <v>11</v>
      </c>
      <c r="C193" s="27"/>
      <c r="D193" s="73"/>
      <c r="E193" s="29" t="s">
        <v>42</v>
      </c>
      <c r="F193" s="30">
        <v>2</v>
      </c>
      <c r="G193" s="31">
        <f t="shared" si="20"/>
        <v>60</v>
      </c>
      <c r="H193" s="32">
        <v>1</v>
      </c>
      <c r="I193" s="74"/>
      <c r="J193" s="75"/>
      <c r="K193" s="75"/>
      <c r="L193" s="75"/>
      <c r="M193" s="75"/>
      <c r="N193" s="75"/>
      <c r="O193" s="75"/>
      <c r="P193" s="75"/>
      <c r="Q193" s="75"/>
      <c r="R193" s="75"/>
      <c r="S193" s="75"/>
      <c r="T193" s="75"/>
      <c r="U193" s="75"/>
      <c r="V193" s="75"/>
      <c r="W193" s="75"/>
      <c r="X193" s="75"/>
      <c r="Y193" s="75"/>
      <c r="Z193" s="75"/>
      <c r="AA193" s="75"/>
      <c r="AB193" s="75"/>
      <c r="AC193" s="75"/>
      <c r="AD193" s="34" t="s">
        <v>14</v>
      </c>
    </row>
    <row r="194" spans="1:30" s="35" customFormat="1" ht="12.75" x14ac:dyDescent="0.2">
      <c r="A194" s="25" t="s">
        <v>100</v>
      </c>
      <c r="B194" s="27" t="s">
        <v>11</v>
      </c>
      <c r="C194" s="27"/>
      <c r="D194" s="73"/>
      <c r="E194" s="29" t="s">
        <v>43</v>
      </c>
      <c r="F194" s="30">
        <v>0</v>
      </c>
      <c r="G194" s="31">
        <f t="shared" si="20"/>
        <v>0</v>
      </c>
      <c r="H194" s="32">
        <v>1</v>
      </c>
      <c r="I194" s="74"/>
      <c r="J194" s="75"/>
      <c r="K194" s="75">
        <v>1</v>
      </c>
      <c r="L194" s="75"/>
      <c r="M194" s="75">
        <v>1</v>
      </c>
      <c r="N194" s="75"/>
      <c r="O194" s="75">
        <v>1</v>
      </c>
      <c r="P194" s="75"/>
      <c r="Q194" s="75">
        <v>1</v>
      </c>
      <c r="R194" s="75"/>
      <c r="S194" s="75">
        <v>1</v>
      </c>
      <c r="T194" s="75"/>
      <c r="U194" s="75">
        <v>1</v>
      </c>
      <c r="V194" s="75"/>
      <c r="W194" s="75">
        <v>1</v>
      </c>
      <c r="X194" s="75"/>
      <c r="Y194" s="75">
        <v>1</v>
      </c>
      <c r="Z194" s="75"/>
      <c r="AA194" s="75">
        <v>1</v>
      </c>
      <c r="AB194" s="75"/>
      <c r="AC194" s="75">
        <v>1</v>
      </c>
      <c r="AD194" s="34" t="s">
        <v>44</v>
      </c>
    </row>
    <row r="195" spans="1:30" s="35" customFormat="1" ht="12.75" x14ac:dyDescent="0.2">
      <c r="A195" s="25" t="s">
        <v>100</v>
      </c>
      <c r="B195" s="27" t="s">
        <v>11</v>
      </c>
      <c r="C195" s="27"/>
      <c r="D195" s="73"/>
      <c r="E195" s="29" t="s">
        <v>45</v>
      </c>
      <c r="F195" s="30">
        <v>0.8</v>
      </c>
      <c r="G195" s="31">
        <f t="shared" si="20"/>
        <v>24</v>
      </c>
      <c r="H195" s="32">
        <v>1</v>
      </c>
      <c r="I195" s="74"/>
      <c r="J195" s="75"/>
      <c r="K195" s="75">
        <v>1</v>
      </c>
      <c r="L195" s="75"/>
      <c r="M195" s="75">
        <v>1</v>
      </c>
      <c r="N195" s="75"/>
      <c r="O195" s="75">
        <v>1</v>
      </c>
      <c r="P195" s="75"/>
      <c r="Q195" s="75">
        <v>1</v>
      </c>
      <c r="R195" s="75"/>
      <c r="S195" s="75">
        <v>1</v>
      </c>
      <c r="T195" s="75"/>
      <c r="U195" s="75">
        <v>1</v>
      </c>
      <c r="V195" s="75"/>
      <c r="W195" s="75">
        <v>1</v>
      </c>
      <c r="X195" s="75"/>
      <c r="Y195" s="75">
        <v>1</v>
      </c>
      <c r="Z195" s="75"/>
      <c r="AA195" s="75">
        <v>1</v>
      </c>
      <c r="AB195" s="75"/>
      <c r="AC195" s="75">
        <v>1</v>
      </c>
      <c r="AD195" s="34" t="s">
        <v>13</v>
      </c>
    </row>
    <row r="196" spans="1:30" s="35" customFormat="1" ht="12.75" x14ac:dyDescent="0.2">
      <c r="A196" s="25" t="s">
        <v>100</v>
      </c>
      <c r="B196" s="27" t="s">
        <v>11</v>
      </c>
      <c r="C196" s="27"/>
      <c r="D196" s="73"/>
      <c r="E196" s="29" t="s">
        <v>46</v>
      </c>
      <c r="F196" s="30">
        <v>0.5</v>
      </c>
      <c r="G196" s="31">
        <f t="shared" si="20"/>
        <v>15</v>
      </c>
      <c r="H196" s="32">
        <v>1</v>
      </c>
      <c r="I196" s="74"/>
      <c r="J196" s="75"/>
      <c r="K196" s="75"/>
      <c r="L196" s="75"/>
      <c r="M196" s="75"/>
      <c r="N196" s="75">
        <v>1</v>
      </c>
      <c r="O196" s="75"/>
      <c r="P196" s="75"/>
      <c r="Q196" s="75"/>
      <c r="R196" s="75"/>
      <c r="S196" s="75">
        <v>1</v>
      </c>
      <c r="T196" s="75"/>
      <c r="U196" s="75"/>
      <c r="V196" s="75"/>
      <c r="W196" s="75"/>
      <c r="X196" s="75">
        <v>1</v>
      </c>
      <c r="Y196" s="75"/>
      <c r="Z196" s="75"/>
      <c r="AA196" s="75"/>
      <c r="AB196" s="75"/>
      <c r="AC196" s="75">
        <v>1</v>
      </c>
      <c r="AD196" s="34" t="s">
        <v>48</v>
      </c>
    </row>
    <row r="197" spans="1:30" s="35" customFormat="1" ht="12.75" x14ac:dyDescent="0.2">
      <c r="A197" s="25" t="s">
        <v>100</v>
      </c>
      <c r="B197" s="27" t="s">
        <v>11</v>
      </c>
      <c r="C197" s="27"/>
      <c r="D197" s="73"/>
      <c r="E197" s="29" t="s">
        <v>49</v>
      </c>
      <c r="F197" s="30">
        <v>0.18333333333333332</v>
      </c>
      <c r="G197" s="31">
        <f t="shared" si="20"/>
        <v>5.5</v>
      </c>
      <c r="H197" s="32">
        <v>1</v>
      </c>
      <c r="I197" s="74"/>
      <c r="J197" s="75">
        <v>1</v>
      </c>
      <c r="K197" s="75"/>
      <c r="L197" s="75">
        <v>1</v>
      </c>
      <c r="M197" s="75"/>
      <c r="N197" s="75">
        <v>1</v>
      </c>
      <c r="O197" s="75"/>
      <c r="P197" s="75">
        <v>1</v>
      </c>
      <c r="Q197" s="75"/>
      <c r="R197" s="75">
        <v>1</v>
      </c>
      <c r="S197" s="75"/>
      <c r="T197" s="75">
        <v>1</v>
      </c>
      <c r="U197" s="75"/>
      <c r="V197" s="75">
        <v>1</v>
      </c>
      <c r="W197" s="75"/>
      <c r="X197" s="75">
        <v>1</v>
      </c>
      <c r="Y197" s="75"/>
      <c r="Z197" s="75">
        <v>1</v>
      </c>
      <c r="AA197" s="75"/>
      <c r="AB197" s="75">
        <v>1</v>
      </c>
      <c r="AC197" s="75"/>
      <c r="AD197" s="34" t="s">
        <v>50</v>
      </c>
    </row>
    <row r="198" spans="1:30" s="35" customFormat="1" ht="12.75" x14ac:dyDescent="0.2">
      <c r="A198" s="25" t="s">
        <v>100</v>
      </c>
      <c r="B198" s="27" t="s">
        <v>11</v>
      </c>
      <c r="C198" s="27"/>
      <c r="D198" s="73"/>
      <c r="E198" s="29" t="s">
        <v>51</v>
      </c>
      <c r="F198" s="30">
        <v>0.16666666666666666</v>
      </c>
      <c r="G198" s="31">
        <f t="shared" si="20"/>
        <v>5</v>
      </c>
      <c r="H198" s="32">
        <v>1</v>
      </c>
      <c r="I198" s="74"/>
      <c r="J198" s="75"/>
      <c r="K198" s="75"/>
      <c r="L198" s="75"/>
      <c r="M198" s="75"/>
      <c r="N198" s="75"/>
      <c r="O198" s="75"/>
      <c r="P198" s="75"/>
      <c r="Q198" s="75"/>
      <c r="R198" s="75"/>
      <c r="S198" s="75"/>
      <c r="T198" s="75"/>
      <c r="U198" s="75"/>
      <c r="V198" s="75"/>
      <c r="W198" s="75"/>
      <c r="X198" s="75"/>
      <c r="Y198" s="75"/>
      <c r="Z198" s="75"/>
      <c r="AA198" s="75"/>
      <c r="AB198" s="75"/>
      <c r="AC198" s="75"/>
      <c r="AD198" s="34" t="s">
        <v>14</v>
      </c>
    </row>
    <row r="199" spans="1:30" s="35" customFormat="1" ht="12.75" x14ac:dyDescent="0.2">
      <c r="A199" s="39" t="s">
        <v>100</v>
      </c>
      <c r="B199" s="41" t="s">
        <v>53</v>
      </c>
      <c r="C199" s="41"/>
      <c r="D199" s="42">
        <v>24103565</v>
      </c>
      <c r="E199" s="43" t="s">
        <v>54</v>
      </c>
      <c r="F199" s="44">
        <v>1</v>
      </c>
      <c r="G199" s="45">
        <f>+VLOOKUP(D199,'Precios Repuestos'!$B$3:$F$192,5,FALSE)*F199</f>
        <v>4.58</v>
      </c>
      <c r="H199" s="32">
        <v>1</v>
      </c>
      <c r="I199" s="46"/>
      <c r="J199" s="40">
        <v>1</v>
      </c>
      <c r="K199" s="40">
        <v>1</v>
      </c>
      <c r="L199" s="40">
        <v>1</v>
      </c>
      <c r="M199" s="40">
        <v>1</v>
      </c>
      <c r="N199" s="40">
        <v>1</v>
      </c>
      <c r="O199" s="40">
        <v>1</v>
      </c>
      <c r="P199" s="40">
        <v>1</v>
      </c>
      <c r="Q199" s="40">
        <v>1</v>
      </c>
      <c r="R199" s="40">
        <v>1</v>
      </c>
      <c r="S199" s="40">
        <v>1</v>
      </c>
      <c r="T199" s="40">
        <v>1</v>
      </c>
      <c r="U199" s="40">
        <v>1</v>
      </c>
      <c r="V199" s="40">
        <v>1</v>
      </c>
      <c r="W199" s="40">
        <v>1</v>
      </c>
      <c r="X199" s="40">
        <v>1</v>
      </c>
      <c r="Y199" s="40">
        <v>1</v>
      </c>
      <c r="Z199" s="40">
        <v>1</v>
      </c>
      <c r="AA199" s="40">
        <v>1</v>
      </c>
      <c r="AB199" s="40">
        <v>1</v>
      </c>
      <c r="AC199" s="40">
        <v>1</v>
      </c>
      <c r="AD199" s="34"/>
    </row>
    <row r="200" spans="1:30" s="35" customFormat="1" ht="12.75" x14ac:dyDescent="0.2">
      <c r="A200" s="39" t="s">
        <v>100</v>
      </c>
      <c r="B200" s="41" t="s">
        <v>53</v>
      </c>
      <c r="C200" s="41"/>
      <c r="D200" s="42">
        <v>2601223</v>
      </c>
      <c r="E200" s="47" t="s">
        <v>55</v>
      </c>
      <c r="F200" s="44">
        <v>4</v>
      </c>
      <c r="G200" s="45">
        <f>+VLOOKUP(D200,'Precios Repuestos'!$B$3:$F$192,5,FALSE)*F200</f>
        <v>26.749807692307691</v>
      </c>
      <c r="H200" s="32">
        <v>1</v>
      </c>
      <c r="I200" s="46"/>
      <c r="J200" s="40">
        <v>1</v>
      </c>
      <c r="K200" s="40">
        <v>1</v>
      </c>
      <c r="L200" s="40">
        <v>1</v>
      </c>
      <c r="M200" s="40">
        <v>1</v>
      </c>
      <c r="N200" s="40">
        <v>1</v>
      </c>
      <c r="O200" s="40">
        <v>1</v>
      </c>
      <c r="P200" s="40">
        <v>1</v>
      </c>
      <c r="Q200" s="40">
        <v>1</v>
      </c>
      <c r="R200" s="40">
        <v>1</v>
      </c>
      <c r="S200" s="40">
        <v>1</v>
      </c>
      <c r="T200" s="40">
        <v>1</v>
      </c>
      <c r="U200" s="40">
        <v>1</v>
      </c>
      <c r="V200" s="40">
        <v>1</v>
      </c>
      <c r="W200" s="40">
        <v>1</v>
      </c>
      <c r="X200" s="40">
        <v>1</v>
      </c>
      <c r="Y200" s="40">
        <v>1</v>
      </c>
      <c r="Z200" s="40">
        <v>1</v>
      </c>
      <c r="AA200" s="40">
        <v>1</v>
      </c>
      <c r="AB200" s="40">
        <v>1</v>
      </c>
      <c r="AC200" s="40">
        <v>1</v>
      </c>
      <c r="AD200" s="34" t="s">
        <v>56</v>
      </c>
    </row>
    <row r="201" spans="1:30" s="35" customFormat="1" ht="12.75" x14ac:dyDescent="0.2">
      <c r="A201" s="39" t="s">
        <v>100</v>
      </c>
      <c r="B201" s="41" t="s">
        <v>53</v>
      </c>
      <c r="C201" s="41"/>
      <c r="D201" s="42">
        <v>9040408</v>
      </c>
      <c r="E201" s="43" t="s">
        <v>57</v>
      </c>
      <c r="F201" s="44">
        <v>1</v>
      </c>
      <c r="G201" s="45">
        <f>+VLOOKUP(D201,'Precios Repuestos'!$B$3:$F$192,5,FALSE)*F201</f>
        <v>11.01</v>
      </c>
      <c r="H201" s="32">
        <v>1</v>
      </c>
      <c r="I201" s="46"/>
      <c r="J201" s="40"/>
      <c r="K201" s="40"/>
      <c r="L201" s="40">
        <v>1</v>
      </c>
      <c r="M201" s="40"/>
      <c r="N201" s="40"/>
      <c r="O201" s="40"/>
      <c r="P201" s="40">
        <v>1</v>
      </c>
      <c r="Q201" s="40"/>
      <c r="R201" s="40"/>
      <c r="S201" s="40"/>
      <c r="T201" s="40">
        <v>1</v>
      </c>
      <c r="U201" s="40"/>
      <c r="V201" s="40"/>
      <c r="W201" s="40"/>
      <c r="X201" s="40">
        <v>1</v>
      </c>
      <c r="Y201" s="40"/>
      <c r="Z201" s="40"/>
      <c r="AA201" s="40"/>
      <c r="AB201" s="40">
        <v>1</v>
      </c>
      <c r="AC201" s="40"/>
      <c r="AD201" s="34"/>
    </row>
    <row r="202" spans="1:30" s="35" customFormat="1" ht="12.75" x14ac:dyDescent="0.2">
      <c r="A202" s="39" t="s">
        <v>100</v>
      </c>
      <c r="B202" s="41" t="s">
        <v>53</v>
      </c>
      <c r="C202" s="41"/>
      <c r="D202" s="42">
        <v>9041833</v>
      </c>
      <c r="E202" s="43" t="s">
        <v>58</v>
      </c>
      <c r="F202" s="44">
        <v>1</v>
      </c>
      <c r="G202" s="45">
        <f>+VLOOKUP(D202,'Precios Repuestos'!$B$3:$F$192,5,FALSE)*F202</f>
        <v>18.75</v>
      </c>
      <c r="H202" s="32">
        <v>1</v>
      </c>
      <c r="I202" s="46"/>
      <c r="J202" s="40"/>
      <c r="K202" s="40"/>
      <c r="L202" s="40">
        <v>1</v>
      </c>
      <c r="M202" s="40"/>
      <c r="N202" s="40"/>
      <c r="O202" s="40"/>
      <c r="P202" s="40">
        <v>1</v>
      </c>
      <c r="Q202" s="40"/>
      <c r="R202" s="40"/>
      <c r="S202" s="40"/>
      <c r="T202" s="40">
        <v>1</v>
      </c>
      <c r="U202" s="40"/>
      <c r="V202" s="40"/>
      <c r="W202" s="40"/>
      <c r="X202" s="40">
        <v>1</v>
      </c>
      <c r="Y202" s="40"/>
      <c r="Z202" s="40"/>
      <c r="AA202" s="40"/>
      <c r="AB202" s="40">
        <v>1</v>
      </c>
      <c r="AC202" s="40"/>
      <c r="AD202" s="34"/>
    </row>
    <row r="203" spans="1:30" s="35" customFormat="1" ht="12.75" x14ac:dyDescent="0.2">
      <c r="A203" s="39" t="s">
        <v>100</v>
      </c>
      <c r="B203" s="41" t="s">
        <v>53</v>
      </c>
      <c r="C203" s="41"/>
      <c r="D203" s="42">
        <v>9025192</v>
      </c>
      <c r="E203" s="43" t="s">
        <v>60</v>
      </c>
      <c r="F203" s="44">
        <v>1</v>
      </c>
      <c r="G203" s="45">
        <f>+VLOOKUP(D203,'Precios Repuestos'!$B$3:$F$192,5,FALSE)*F203</f>
        <v>11.34</v>
      </c>
      <c r="H203" s="32">
        <v>1</v>
      </c>
      <c r="I203" s="46"/>
      <c r="J203" s="40"/>
      <c r="K203" s="40"/>
      <c r="L203" s="40"/>
      <c r="M203" s="40"/>
      <c r="N203" s="40"/>
      <c r="O203" s="40"/>
      <c r="P203" s="40"/>
      <c r="Q203" s="40"/>
      <c r="R203" s="40"/>
      <c r="S203" s="40"/>
      <c r="T203" s="40"/>
      <c r="U203" s="40"/>
      <c r="V203" s="40">
        <v>1</v>
      </c>
      <c r="W203" s="40"/>
      <c r="X203" s="40"/>
      <c r="Y203" s="40"/>
      <c r="Z203" s="40"/>
      <c r="AA203" s="40"/>
      <c r="AB203" s="40"/>
      <c r="AC203" s="40"/>
      <c r="AD203" s="34"/>
    </row>
    <row r="204" spans="1:30" s="35" customFormat="1" ht="12.75" x14ac:dyDescent="0.2">
      <c r="A204" s="39" t="s">
        <v>100</v>
      </c>
      <c r="B204" s="41" t="s">
        <v>53</v>
      </c>
      <c r="C204" s="41"/>
      <c r="D204" s="42" t="s">
        <v>61</v>
      </c>
      <c r="E204" s="29" t="s">
        <v>62</v>
      </c>
      <c r="F204" s="44">
        <v>1</v>
      </c>
      <c r="G204" s="45">
        <f>+VLOOKUP(D204,'Precios Repuestos'!$B$3:$F$192,5,FALSE)*F204</f>
        <v>4</v>
      </c>
      <c r="H204" s="32">
        <v>1</v>
      </c>
      <c r="I204" s="46"/>
      <c r="J204" s="40"/>
      <c r="K204" s="40"/>
      <c r="L204" s="40"/>
      <c r="M204" s="40"/>
      <c r="N204" s="40"/>
      <c r="O204" s="40"/>
      <c r="P204" s="40"/>
      <c r="Q204" s="40"/>
      <c r="R204" s="40"/>
      <c r="S204" s="40"/>
      <c r="T204" s="40"/>
      <c r="U204" s="40"/>
      <c r="V204" s="40">
        <v>1</v>
      </c>
      <c r="W204" s="40"/>
      <c r="X204" s="40"/>
      <c r="Y204" s="40"/>
      <c r="Z204" s="40"/>
      <c r="AA204" s="40"/>
      <c r="AB204" s="40"/>
      <c r="AC204" s="40"/>
      <c r="AD204" s="34"/>
    </row>
    <row r="205" spans="1:30" s="35" customFormat="1" ht="12.75" x14ac:dyDescent="0.2">
      <c r="A205" s="39" t="s">
        <v>100</v>
      </c>
      <c r="B205" s="41" t="s">
        <v>53</v>
      </c>
      <c r="C205" s="41"/>
      <c r="D205" s="42">
        <v>24100556</v>
      </c>
      <c r="E205" s="43" t="s">
        <v>106</v>
      </c>
      <c r="F205" s="44">
        <v>1</v>
      </c>
      <c r="G205" s="45">
        <f>+VLOOKUP(D205,'Precios Repuestos'!$B$3:$F$192,5,FALSE)*F205</f>
        <v>9.33</v>
      </c>
      <c r="H205" s="32">
        <v>1</v>
      </c>
      <c r="I205" s="46"/>
      <c r="J205" s="40"/>
      <c r="K205" s="40"/>
      <c r="L205" s="40"/>
      <c r="M205" s="40"/>
      <c r="N205" s="40"/>
      <c r="O205" s="40"/>
      <c r="P205" s="40"/>
      <c r="Q205" s="40"/>
      <c r="R205" s="40"/>
      <c r="S205" s="40"/>
      <c r="T205" s="40"/>
      <c r="U205" s="40"/>
      <c r="V205" s="40">
        <v>1</v>
      </c>
      <c r="W205" s="40"/>
      <c r="X205" s="40"/>
      <c r="Y205" s="40"/>
      <c r="Z205" s="40"/>
      <c r="AA205" s="40"/>
      <c r="AB205" s="40"/>
      <c r="AC205" s="40"/>
      <c r="AD205" s="34"/>
    </row>
    <row r="206" spans="1:30" s="35" customFormat="1" ht="12.75" x14ac:dyDescent="0.2">
      <c r="A206" s="39" t="s">
        <v>100</v>
      </c>
      <c r="B206" s="41" t="s">
        <v>53</v>
      </c>
      <c r="C206" s="41"/>
      <c r="D206" s="42">
        <v>24100558</v>
      </c>
      <c r="E206" s="43" t="s">
        <v>107</v>
      </c>
      <c r="F206" s="44">
        <v>1</v>
      </c>
      <c r="G206" s="45">
        <f>+VLOOKUP(D206,'Precios Repuestos'!$B$3:$F$192,5,FALSE)*F206</f>
        <v>23.28</v>
      </c>
      <c r="H206" s="32">
        <v>1</v>
      </c>
      <c r="I206" s="46"/>
      <c r="J206" s="40"/>
      <c r="K206" s="40"/>
      <c r="L206" s="40"/>
      <c r="M206" s="40"/>
      <c r="N206" s="40"/>
      <c r="O206" s="40"/>
      <c r="P206" s="40"/>
      <c r="Q206" s="40"/>
      <c r="R206" s="40"/>
      <c r="S206" s="40"/>
      <c r="T206" s="40"/>
      <c r="U206" s="40"/>
      <c r="V206" s="40">
        <v>1</v>
      </c>
      <c r="W206" s="40"/>
      <c r="X206" s="40"/>
      <c r="Y206" s="40"/>
      <c r="Z206" s="40"/>
      <c r="AA206" s="40"/>
      <c r="AB206" s="40"/>
      <c r="AC206" s="40"/>
      <c r="AD206" s="34"/>
    </row>
    <row r="207" spans="1:30" s="35" customFormat="1" ht="12.75" x14ac:dyDescent="0.2">
      <c r="A207" s="39" t="s">
        <v>100</v>
      </c>
      <c r="B207" s="41" t="s">
        <v>53</v>
      </c>
      <c r="C207" s="41"/>
      <c r="D207" s="42">
        <v>24102199</v>
      </c>
      <c r="E207" s="43" t="s">
        <v>64</v>
      </c>
      <c r="F207" s="44">
        <v>4</v>
      </c>
      <c r="G207" s="45">
        <f>+VLOOKUP(D207,'Precios Repuestos'!$B$3:$F$192,5,FALSE)*F207</f>
        <v>17.48</v>
      </c>
      <c r="H207" s="32">
        <v>1</v>
      </c>
      <c r="I207" s="46"/>
      <c r="J207" s="40"/>
      <c r="K207" s="40"/>
      <c r="L207" s="40"/>
      <c r="M207" s="40"/>
      <c r="N207" s="40"/>
      <c r="O207" s="40">
        <v>1</v>
      </c>
      <c r="P207" s="40"/>
      <c r="Q207" s="40"/>
      <c r="R207" s="40"/>
      <c r="S207" s="40"/>
      <c r="T207" s="40"/>
      <c r="U207" s="40">
        <v>1</v>
      </c>
      <c r="V207" s="40"/>
      <c r="W207" s="40"/>
      <c r="X207" s="40"/>
      <c r="Y207" s="40"/>
      <c r="Z207" s="40"/>
      <c r="AA207" s="40">
        <v>1</v>
      </c>
      <c r="AB207" s="40"/>
      <c r="AC207" s="48"/>
      <c r="AD207" s="34"/>
    </row>
    <row r="208" spans="1:30" s="35" customFormat="1" ht="12.75" x14ac:dyDescent="0.2">
      <c r="A208" s="39" t="s">
        <v>100</v>
      </c>
      <c r="B208" s="41" t="s">
        <v>53</v>
      </c>
      <c r="C208" s="41"/>
      <c r="D208" s="42">
        <v>2602458</v>
      </c>
      <c r="E208" s="49" t="s">
        <v>66</v>
      </c>
      <c r="F208" s="44">
        <v>2</v>
      </c>
      <c r="G208" s="45">
        <f>+VLOOKUP(D208,'Precios Repuestos'!$B$3:$F$192,5,FALSE)*F208</f>
        <v>21.904807692307692</v>
      </c>
      <c r="H208" s="32">
        <v>1</v>
      </c>
      <c r="I208" s="46"/>
      <c r="J208" s="40"/>
      <c r="K208" s="40"/>
      <c r="L208" s="40"/>
      <c r="M208" s="40"/>
      <c r="N208" s="40"/>
      <c r="O208" s="40"/>
      <c r="P208" s="40"/>
      <c r="Q208" s="40"/>
      <c r="R208" s="40"/>
      <c r="S208" s="40"/>
      <c r="T208" s="40"/>
      <c r="U208" s="40">
        <v>1</v>
      </c>
      <c r="V208" s="40"/>
      <c r="W208" s="40"/>
      <c r="X208" s="40"/>
      <c r="Y208" s="40"/>
      <c r="Z208" s="40"/>
      <c r="AA208" s="40"/>
      <c r="AB208" s="40"/>
      <c r="AC208" s="40"/>
      <c r="AD208" s="34" t="s">
        <v>108</v>
      </c>
    </row>
    <row r="209" spans="1:30" s="35" customFormat="1" ht="12.75" x14ac:dyDescent="0.2">
      <c r="A209" s="39" t="s">
        <v>100</v>
      </c>
      <c r="B209" s="41" t="s">
        <v>53</v>
      </c>
      <c r="C209" s="41"/>
      <c r="D209" s="42" t="s">
        <v>93</v>
      </c>
      <c r="E209" s="43" t="s">
        <v>94</v>
      </c>
      <c r="F209" s="44">
        <v>2</v>
      </c>
      <c r="G209" s="45">
        <f>+VLOOKUP(D209,'Precios Repuestos'!$B$3:$F$192,5,FALSE)*F209</f>
        <v>3.4</v>
      </c>
      <c r="H209" s="32">
        <v>1</v>
      </c>
      <c r="I209" s="46"/>
      <c r="J209" s="40"/>
      <c r="K209" s="40"/>
      <c r="L209" s="40"/>
      <c r="M209" s="40"/>
      <c r="N209" s="40">
        <v>1</v>
      </c>
      <c r="O209" s="40"/>
      <c r="P209" s="40"/>
      <c r="Q209" s="40"/>
      <c r="R209" s="40">
        <v>1</v>
      </c>
      <c r="S209" s="40"/>
      <c r="T209" s="40"/>
      <c r="U209" s="40"/>
      <c r="V209" s="40">
        <v>1</v>
      </c>
      <c r="W209" s="40"/>
      <c r="X209" s="40"/>
      <c r="Y209" s="40"/>
      <c r="Z209" s="40">
        <v>1</v>
      </c>
      <c r="AA209" s="40"/>
      <c r="AB209" s="40"/>
      <c r="AC209" s="40"/>
      <c r="AD209" s="34"/>
    </row>
    <row r="210" spans="1:30" s="35" customFormat="1" ht="12.75" x14ac:dyDescent="0.2">
      <c r="A210" s="39" t="s">
        <v>100</v>
      </c>
      <c r="B210" s="41" t="s">
        <v>53</v>
      </c>
      <c r="C210" s="41"/>
      <c r="D210" s="42">
        <v>9029858</v>
      </c>
      <c r="E210" s="43" t="s">
        <v>70</v>
      </c>
      <c r="F210" s="44">
        <v>1</v>
      </c>
      <c r="G210" s="45">
        <f>+VLOOKUP(D210,'Precios Repuestos'!$B$3:$F$192,5,FALSE)*F210</f>
        <v>27.89</v>
      </c>
      <c r="H210" s="32">
        <v>1</v>
      </c>
      <c r="I210" s="46"/>
      <c r="J210" s="40"/>
      <c r="K210" s="40"/>
      <c r="L210" s="40"/>
      <c r="M210" s="40"/>
      <c r="N210" s="40"/>
      <c r="O210" s="40"/>
      <c r="P210" s="40"/>
      <c r="Q210" s="40"/>
      <c r="R210" s="40"/>
      <c r="S210" s="40"/>
      <c r="T210" s="40"/>
      <c r="U210" s="40"/>
      <c r="V210" s="40"/>
      <c r="W210" s="40"/>
      <c r="X210" s="40"/>
      <c r="Y210" s="40"/>
      <c r="Z210" s="40"/>
      <c r="AA210" s="40"/>
      <c r="AB210" s="40"/>
      <c r="AC210" s="40"/>
      <c r="AD210" s="34"/>
    </row>
    <row r="211" spans="1:30" s="35" customFormat="1" ht="12.75" x14ac:dyDescent="0.2">
      <c r="A211" s="39" t="s">
        <v>100</v>
      </c>
      <c r="B211" s="41" t="s">
        <v>53</v>
      </c>
      <c r="C211" s="41"/>
      <c r="D211" s="42">
        <v>2601234</v>
      </c>
      <c r="E211" s="43" t="s">
        <v>95</v>
      </c>
      <c r="F211" s="44">
        <v>1</v>
      </c>
      <c r="G211" s="45">
        <f>+VLOOKUP(D211,'Precios Repuestos'!$B$3:$F$192,5,FALSE)*F211</f>
        <v>9.3090384615384618</v>
      </c>
      <c r="H211" s="32">
        <v>1</v>
      </c>
      <c r="I211" s="46"/>
      <c r="J211" s="40"/>
      <c r="K211" s="40"/>
      <c r="L211" s="40"/>
      <c r="M211" s="40"/>
      <c r="N211" s="40"/>
      <c r="O211" s="40"/>
      <c r="P211" s="40">
        <v>1</v>
      </c>
      <c r="Q211" s="40"/>
      <c r="R211" s="40"/>
      <c r="S211" s="40"/>
      <c r="T211" s="40"/>
      <c r="U211" s="40"/>
      <c r="V211" s="40">
        <v>1</v>
      </c>
      <c r="W211" s="40"/>
      <c r="X211" s="40"/>
      <c r="Y211" s="40"/>
      <c r="Z211" s="40"/>
      <c r="AA211" s="40"/>
      <c r="AB211" s="40">
        <v>1</v>
      </c>
      <c r="AC211" s="40"/>
      <c r="AD211" s="34" t="s">
        <v>109</v>
      </c>
    </row>
    <row r="212" spans="1:30" s="35" customFormat="1" ht="12.75" x14ac:dyDescent="0.2">
      <c r="A212" s="39" t="s">
        <v>100</v>
      </c>
      <c r="B212" s="41" t="s">
        <v>53</v>
      </c>
      <c r="C212" s="41"/>
      <c r="D212" s="42" t="s">
        <v>71</v>
      </c>
      <c r="E212" s="43" t="s">
        <v>72</v>
      </c>
      <c r="F212" s="44">
        <v>1</v>
      </c>
      <c r="G212" s="45">
        <f>+VLOOKUP(D212,'Precios Repuestos'!$B$3:$F$192,5,FALSE)*F212</f>
        <v>6</v>
      </c>
      <c r="H212" s="32">
        <v>1</v>
      </c>
      <c r="I212" s="46"/>
      <c r="J212" s="40"/>
      <c r="K212" s="40"/>
      <c r="L212" s="40"/>
      <c r="M212" s="40"/>
      <c r="N212" s="40">
        <v>1</v>
      </c>
      <c r="O212" s="40"/>
      <c r="P212" s="40"/>
      <c r="Q212" s="40"/>
      <c r="R212" s="40"/>
      <c r="S212" s="40">
        <v>1</v>
      </c>
      <c r="T212" s="40"/>
      <c r="U212" s="40"/>
      <c r="V212" s="40"/>
      <c r="W212" s="40"/>
      <c r="X212" s="40">
        <v>1</v>
      </c>
      <c r="Y212" s="40"/>
      <c r="Z212" s="40"/>
      <c r="AA212" s="40"/>
      <c r="AB212" s="40"/>
      <c r="AC212" s="40">
        <v>1</v>
      </c>
      <c r="AD212" s="34"/>
    </row>
    <row r="213" spans="1:30" s="35" customFormat="1" ht="12.75" x14ac:dyDescent="0.2">
      <c r="A213" s="39" t="s">
        <v>100</v>
      </c>
      <c r="B213" s="41" t="s">
        <v>53</v>
      </c>
      <c r="C213" s="41"/>
      <c r="D213" s="42">
        <v>88900181</v>
      </c>
      <c r="E213" s="43" t="s">
        <v>73</v>
      </c>
      <c r="F213" s="44">
        <v>1</v>
      </c>
      <c r="G213" s="45">
        <f>+VLOOKUP(D213,'Precios Repuestos'!$B$3:$F$192,5,FALSE)*F213</f>
        <v>6.18</v>
      </c>
      <c r="H213" s="32">
        <v>1</v>
      </c>
      <c r="I213" s="46"/>
      <c r="J213" s="40"/>
      <c r="K213" s="40">
        <v>1</v>
      </c>
      <c r="L213" s="40"/>
      <c r="M213" s="40">
        <v>1</v>
      </c>
      <c r="N213" s="40"/>
      <c r="O213" s="40">
        <v>1</v>
      </c>
      <c r="P213" s="40"/>
      <c r="Q213" s="40">
        <v>1</v>
      </c>
      <c r="R213" s="40"/>
      <c r="S213" s="40">
        <v>1</v>
      </c>
      <c r="T213" s="40"/>
      <c r="U213" s="40">
        <v>1</v>
      </c>
      <c r="V213" s="40"/>
      <c r="W213" s="40">
        <v>1</v>
      </c>
      <c r="X213" s="40"/>
      <c r="Y213" s="40">
        <v>1</v>
      </c>
      <c r="Z213" s="40"/>
      <c r="AA213" s="40">
        <v>1</v>
      </c>
      <c r="AB213" s="40"/>
      <c r="AC213" s="40">
        <v>1</v>
      </c>
      <c r="AD213" s="34"/>
    </row>
    <row r="214" spans="1:30" s="35" customFormat="1" ht="12.75" x14ac:dyDescent="0.2">
      <c r="A214" s="39" t="s">
        <v>100</v>
      </c>
      <c r="B214" s="41" t="s">
        <v>53</v>
      </c>
      <c r="C214" s="41"/>
      <c r="D214" s="42" t="s">
        <v>74</v>
      </c>
      <c r="E214" s="43" t="s">
        <v>75</v>
      </c>
      <c r="F214" s="44">
        <v>1</v>
      </c>
      <c r="G214" s="45">
        <f>+VLOOKUP(D214,'Precios Repuestos'!$B$3:$F$192,5,FALSE)*F214</f>
        <v>5</v>
      </c>
      <c r="H214" s="32">
        <v>1</v>
      </c>
      <c r="I214" s="46"/>
      <c r="J214" s="40"/>
      <c r="K214" s="40"/>
      <c r="L214" s="40"/>
      <c r="M214" s="40"/>
      <c r="N214" s="40">
        <v>1</v>
      </c>
      <c r="O214" s="40"/>
      <c r="P214" s="40"/>
      <c r="Q214" s="40"/>
      <c r="R214" s="40"/>
      <c r="S214" s="40"/>
      <c r="T214" s="40">
        <v>1</v>
      </c>
      <c r="U214" s="40"/>
      <c r="V214" s="40"/>
      <c r="W214" s="40"/>
      <c r="X214" s="40"/>
      <c r="Y214" s="40"/>
      <c r="Z214" s="40">
        <v>1</v>
      </c>
      <c r="AA214" s="40"/>
      <c r="AB214" s="40"/>
      <c r="AC214" s="40"/>
      <c r="AD214" s="34"/>
    </row>
    <row r="215" spans="1:30" s="35" customFormat="1" ht="12.75" x14ac:dyDescent="0.2">
      <c r="A215" s="39" t="s">
        <v>100</v>
      </c>
      <c r="B215" s="41" t="s">
        <v>53</v>
      </c>
      <c r="C215" s="41"/>
      <c r="D215" s="42" t="s">
        <v>76</v>
      </c>
      <c r="E215" s="43" t="s">
        <v>77</v>
      </c>
      <c r="F215" s="44">
        <v>1</v>
      </c>
      <c r="G215" s="45">
        <f>+VLOOKUP(D215,'Precios Repuestos'!$B$3:$F$192,5,FALSE)*F215</f>
        <v>2</v>
      </c>
      <c r="H215" s="32">
        <v>1</v>
      </c>
      <c r="I215" s="46"/>
      <c r="J215" s="40"/>
      <c r="K215" s="40">
        <v>1</v>
      </c>
      <c r="L215" s="40">
        <v>1</v>
      </c>
      <c r="M215" s="40">
        <v>1</v>
      </c>
      <c r="N215" s="40">
        <v>1</v>
      </c>
      <c r="O215" s="40">
        <v>1</v>
      </c>
      <c r="P215" s="40">
        <v>1</v>
      </c>
      <c r="Q215" s="40">
        <v>1</v>
      </c>
      <c r="R215" s="40">
        <v>1</v>
      </c>
      <c r="S215" s="40">
        <v>1</v>
      </c>
      <c r="T215" s="40">
        <v>1</v>
      </c>
      <c r="U215" s="40">
        <v>1</v>
      </c>
      <c r="V215" s="40">
        <v>1</v>
      </c>
      <c r="W215" s="40">
        <v>1</v>
      </c>
      <c r="X215" s="40">
        <v>1</v>
      </c>
      <c r="Y215" s="40">
        <v>1</v>
      </c>
      <c r="Z215" s="40">
        <v>1</v>
      </c>
      <c r="AA215" s="40">
        <v>1</v>
      </c>
      <c r="AB215" s="40">
        <v>1</v>
      </c>
      <c r="AC215" s="40">
        <v>1</v>
      </c>
      <c r="AD215" s="34"/>
    </row>
    <row r="216" spans="1:30" s="35" customFormat="1" ht="12.75" x14ac:dyDescent="0.2">
      <c r="A216" s="50" t="s">
        <v>100</v>
      </c>
      <c r="B216" s="52" t="s">
        <v>79</v>
      </c>
      <c r="C216" s="52"/>
      <c r="D216" s="53"/>
      <c r="E216" s="54" t="s">
        <v>80</v>
      </c>
      <c r="F216" s="44"/>
      <c r="G216" s="45"/>
      <c r="H216" s="32"/>
      <c r="I216" s="32"/>
      <c r="J216" s="55">
        <f>+SUMPRODUCT(J177:J198,$G177:$G198)</f>
        <v>16</v>
      </c>
      <c r="K216" s="55">
        <f t="shared" ref="K216:AC216" si="21">+SUMPRODUCT(K177:K198,$G177:$G198)</f>
        <v>34.5</v>
      </c>
      <c r="L216" s="55">
        <f t="shared" si="21"/>
        <v>24.5</v>
      </c>
      <c r="M216" s="55">
        <f t="shared" si="21"/>
        <v>34.5</v>
      </c>
      <c r="N216" s="55">
        <f t="shared" si="21"/>
        <v>53.5</v>
      </c>
      <c r="O216" s="55">
        <f t="shared" si="21"/>
        <v>41</v>
      </c>
      <c r="P216" s="55">
        <f t="shared" si="21"/>
        <v>42.5</v>
      </c>
      <c r="Q216" s="55">
        <f t="shared" si="21"/>
        <v>34.5</v>
      </c>
      <c r="R216" s="55">
        <f t="shared" si="21"/>
        <v>31</v>
      </c>
      <c r="S216" s="55">
        <f t="shared" si="21"/>
        <v>49.5</v>
      </c>
      <c r="T216" s="55">
        <f t="shared" si="21"/>
        <v>32</v>
      </c>
      <c r="U216" s="55">
        <f t="shared" si="21"/>
        <v>48.5</v>
      </c>
      <c r="V216" s="55">
        <f t="shared" si="21"/>
        <v>113.5</v>
      </c>
      <c r="W216" s="55">
        <f t="shared" si="21"/>
        <v>34.5</v>
      </c>
      <c r="X216" s="55">
        <f t="shared" si="21"/>
        <v>39.5</v>
      </c>
      <c r="Y216" s="55">
        <f t="shared" si="21"/>
        <v>34.5</v>
      </c>
      <c r="Z216" s="55">
        <f t="shared" si="21"/>
        <v>38.5</v>
      </c>
      <c r="AA216" s="55">
        <f t="shared" si="21"/>
        <v>41</v>
      </c>
      <c r="AB216" s="55">
        <f t="shared" si="21"/>
        <v>42.5</v>
      </c>
      <c r="AC216" s="55">
        <f t="shared" si="21"/>
        <v>49.5</v>
      </c>
      <c r="AD216" s="34"/>
    </row>
    <row r="217" spans="1:30" s="35" customFormat="1" ht="12.75" x14ac:dyDescent="0.2">
      <c r="A217" s="50" t="s">
        <v>100</v>
      </c>
      <c r="B217" s="52" t="s">
        <v>81</v>
      </c>
      <c r="C217" s="52"/>
      <c r="D217" s="53"/>
      <c r="E217" s="54" t="s">
        <v>82</v>
      </c>
      <c r="F217" s="44"/>
      <c r="G217" s="45"/>
      <c r="H217" s="32"/>
      <c r="I217" s="32"/>
      <c r="J217" s="55">
        <f>+SUMPRODUCT(J199:J215,$G199:$G215)</f>
        <v>31.329807692307689</v>
      </c>
      <c r="K217" s="55">
        <f t="shared" ref="K217:AC217" si="22">+SUMPRODUCT(K199:K215,$G199:$G215)</f>
        <v>39.509807692307689</v>
      </c>
      <c r="L217" s="55">
        <f t="shared" si="22"/>
        <v>63.089807692307687</v>
      </c>
      <c r="M217" s="55">
        <f t="shared" si="22"/>
        <v>39.509807692307689</v>
      </c>
      <c r="N217" s="55">
        <f t="shared" si="22"/>
        <v>47.729807692307688</v>
      </c>
      <c r="O217" s="55">
        <f t="shared" si="22"/>
        <v>56.989807692307686</v>
      </c>
      <c r="P217" s="55">
        <f t="shared" si="22"/>
        <v>72.398846153846151</v>
      </c>
      <c r="Q217" s="55">
        <f t="shared" si="22"/>
        <v>39.509807692307689</v>
      </c>
      <c r="R217" s="55">
        <f t="shared" si="22"/>
        <v>36.729807692307688</v>
      </c>
      <c r="S217" s="55">
        <f t="shared" si="22"/>
        <v>45.509807692307689</v>
      </c>
      <c r="T217" s="55">
        <f t="shared" si="22"/>
        <v>68.089807692307687</v>
      </c>
      <c r="U217" s="55">
        <f t="shared" si="22"/>
        <v>78.894615384615378</v>
      </c>
      <c r="V217" s="55">
        <f t="shared" si="22"/>
        <v>93.988846153846154</v>
      </c>
      <c r="W217" s="55">
        <f t="shared" si="22"/>
        <v>39.509807692307689</v>
      </c>
      <c r="X217" s="55">
        <f t="shared" si="22"/>
        <v>69.089807692307687</v>
      </c>
      <c r="Y217" s="55">
        <f t="shared" si="22"/>
        <v>39.509807692307689</v>
      </c>
      <c r="Z217" s="55">
        <f t="shared" si="22"/>
        <v>41.729807692307688</v>
      </c>
      <c r="AA217" s="55">
        <f t="shared" si="22"/>
        <v>56.989807692307686</v>
      </c>
      <c r="AB217" s="55">
        <f t="shared" si="22"/>
        <v>72.398846153846151</v>
      </c>
      <c r="AC217" s="55">
        <f t="shared" si="22"/>
        <v>45.509807692307689</v>
      </c>
      <c r="AD217" s="34"/>
    </row>
    <row r="218" spans="1:30" s="35" customFormat="1" ht="12.75" x14ac:dyDescent="0.2">
      <c r="A218" s="50" t="s">
        <v>100</v>
      </c>
      <c r="B218" s="52" t="s">
        <v>83</v>
      </c>
      <c r="C218" s="52"/>
      <c r="D218" s="53"/>
      <c r="E218" s="54" t="s">
        <v>84</v>
      </c>
      <c r="F218" s="44"/>
      <c r="G218" s="45"/>
      <c r="H218" s="32"/>
      <c r="I218" s="32"/>
      <c r="J218" s="56">
        <f>+J217+J216</f>
        <v>47.329807692307689</v>
      </c>
      <c r="K218" s="56">
        <f t="shared" ref="K218:AC218" si="23">+K217+K216</f>
        <v>74.009807692307689</v>
      </c>
      <c r="L218" s="56">
        <f t="shared" si="23"/>
        <v>87.589807692307687</v>
      </c>
      <c r="M218" s="56">
        <f t="shared" si="23"/>
        <v>74.009807692307689</v>
      </c>
      <c r="N218" s="56">
        <f t="shared" si="23"/>
        <v>101.22980769230769</v>
      </c>
      <c r="O218" s="56">
        <f t="shared" si="23"/>
        <v>97.989807692307693</v>
      </c>
      <c r="P218" s="56">
        <f t="shared" si="23"/>
        <v>114.89884615384615</v>
      </c>
      <c r="Q218" s="56">
        <f t="shared" si="23"/>
        <v>74.009807692307689</v>
      </c>
      <c r="R218" s="56">
        <f t="shared" si="23"/>
        <v>67.729807692307688</v>
      </c>
      <c r="S218" s="56">
        <f t="shared" si="23"/>
        <v>95.009807692307689</v>
      </c>
      <c r="T218" s="56">
        <f t="shared" si="23"/>
        <v>100.08980769230769</v>
      </c>
      <c r="U218" s="56">
        <f t="shared" si="23"/>
        <v>127.39461538461538</v>
      </c>
      <c r="V218" s="56">
        <f t="shared" si="23"/>
        <v>207.48884615384617</v>
      </c>
      <c r="W218" s="56">
        <f t="shared" si="23"/>
        <v>74.009807692307689</v>
      </c>
      <c r="X218" s="56">
        <f t="shared" si="23"/>
        <v>108.58980769230769</v>
      </c>
      <c r="Y218" s="56">
        <f t="shared" si="23"/>
        <v>74.009807692307689</v>
      </c>
      <c r="Z218" s="56">
        <f t="shared" si="23"/>
        <v>80.229807692307688</v>
      </c>
      <c r="AA218" s="56">
        <f t="shared" si="23"/>
        <v>97.989807692307693</v>
      </c>
      <c r="AB218" s="56">
        <f t="shared" si="23"/>
        <v>114.89884615384615</v>
      </c>
      <c r="AC218" s="56">
        <f t="shared" si="23"/>
        <v>95.009807692307689</v>
      </c>
      <c r="AD218" s="34"/>
    </row>
    <row r="219" spans="1:30" s="35" customFormat="1" ht="12.75" x14ac:dyDescent="0.2">
      <c r="A219" s="57" t="s">
        <v>100</v>
      </c>
      <c r="B219" s="52" t="s">
        <v>85</v>
      </c>
      <c r="C219" s="52"/>
      <c r="D219" s="53"/>
      <c r="E219" s="58" t="s">
        <v>86</v>
      </c>
      <c r="F219" s="44"/>
      <c r="G219" s="45"/>
      <c r="H219" s="32"/>
      <c r="I219" s="32"/>
      <c r="J219" s="59">
        <f>+J218*$K$2</f>
        <v>53.009384615384619</v>
      </c>
      <c r="K219" s="59">
        <f t="shared" ref="K219:AC219" si="24">+K218*$K$2</f>
        <v>82.890984615384625</v>
      </c>
      <c r="L219" s="59">
        <f t="shared" si="24"/>
        <v>98.100584615384619</v>
      </c>
      <c r="M219" s="59">
        <f t="shared" si="24"/>
        <v>82.890984615384625</v>
      </c>
      <c r="N219" s="59">
        <f t="shared" si="24"/>
        <v>113.37738461538463</v>
      </c>
      <c r="O219" s="59">
        <f t="shared" si="24"/>
        <v>109.74858461538463</v>
      </c>
      <c r="P219" s="59">
        <f t="shared" si="24"/>
        <v>128.68670769230769</v>
      </c>
      <c r="Q219" s="59">
        <f t="shared" si="24"/>
        <v>82.890984615384625</v>
      </c>
      <c r="R219" s="59">
        <f t="shared" si="24"/>
        <v>75.857384615384618</v>
      </c>
      <c r="S219" s="59">
        <f t="shared" si="24"/>
        <v>106.41098461538462</v>
      </c>
      <c r="T219" s="59">
        <f t="shared" si="24"/>
        <v>112.10058461538462</v>
      </c>
      <c r="U219" s="59">
        <f t="shared" si="24"/>
        <v>142.68196923076923</v>
      </c>
      <c r="V219" s="59">
        <f t="shared" si="24"/>
        <v>232.38750769230774</v>
      </c>
      <c r="W219" s="59">
        <f t="shared" si="24"/>
        <v>82.890984615384625</v>
      </c>
      <c r="X219" s="59">
        <f t="shared" si="24"/>
        <v>121.62058461538462</v>
      </c>
      <c r="Y219" s="59">
        <f t="shared" si="24"/>
        <v>82.890984615384625</v>
      </c>
      <c r="Z219" s="59">
        <f t="shared" si="24"/>
        <v>89.857384615384618</v>
      </c>
      <c r="AA219" s="59">
        <f t="shared" si="24"/>
        <v>109.74858461538463</v>
      </c>
      <c r="AB219" s="59">
        <f t="shared" si="24"/>
        <v>128.68670769230769</v>
      </c>
      <c r="AC219" s="59">
        <f t="shared" si="24"/>
        <v>106.41098461538462</v>
      </c>
      <c r="AD219" s="34"/>
    </row>
    <row r="220" spans="1:30" s="35" customFormat="1" ht="12.75" x14ac:dyDescent="0.2">
      <c r="A220" s="50" t="s">
        <v>110</v>
      </c>
      <c r="B220" s="69"/>
      <c r="C220" s="69"/>
      <c r="D220" s="70"/>
      <c r="E220" s="69"/>
      <c r="F220" s="71"/>
      <c r="G220" s="69"/>
      <c r="H220" s="32"/>
      <c r="I220" s="32"/>
      <c r="J220" s="51"/>
      <c r="K220" s="51"/>
      <c r="L220" s="51"/>
      <c r="M220" s="51"/>
      <c r="N220" s="51"/>
      <c r="O220" s="51"/>
      <c r="P220" s="51"/>
      <c r="Q220" s="51"/>
      <c r="R220" s="51"/>
      <c r="S220" s="51"/>
      <c r="T220" s="51"/>
      <c r="U220" s="51"/>
      <c r="V220" s="51"/>
      <c r="W220" s="51"/>
      <c r="X220" s="51"/>
      <c r="Y220" s="51"/>
      <c r="Z220" s="51"/>
      <c r="AA220" s="51"/>
      <c r="AB220" s="51"/>
      <c r="AC220" s="51"/>
      <c r="AD220" s="34"/>
    </row>
    <row r="221" spans="1:30" s="35" customFormat="1" ht="12.75" x14ac:dyDescent="0.2">
      <c r="A221" s="25" t="s">
        <v>110</v>
      </c>
      <c r="B221" s="27" t="s">
        <v>11</v>
      </c>
      <c r="C221" s="27"/>
      <c r="D221" s="28"/>
      <c r="E221" s="29" t="s">
        <v>12</v>
      </c>
      <c r="F221" s="30">
        <v>0.7</v>
      </c>
      <c r="G221" s="31">
        <f t="shared" ref="G221:G242" si="25">+F221*$F$2</f>
        <v>21</v>
      </c>
      <c r="H221" s="32">
        <v>1</v>
      </c>
      <c r="I221" s="33"/>
      <c r="J221" s="26"/>
      <c r="K221" s="26"/>
      <c r="L221" s="26"/>
      <c r="M221" s="26"/>
      <c r="N221" s="26"/>
      <c r="O221" s="26"/>
      <c r="P221" s="26"/>
      <c r="Q221" s="26"/>
      <c r="R221" s="26"/>
      <c r="S221" s="26"/>
      <c r="T221" s="26"/>
      <c r="U221" s="26"/>
      <c r="V221" s="26"/>
      <c r="W221" s="26"/>
      <c r="X221" s="26"/>
      <c r="Y221" s="26"/>
      <c r="Z221" s="26"/>
      <c r="AA221" s="26"/>
      <c r="AB221" s="26"/>
      <c r="AC221" s="26"/>
      <c r="AD221" s="34" t="s">
        <v>14</v>
      </c>
    </row>
    <row r="222" spans="1:30" s="35" customFormat="1" ht="12.75" x14ac:dyDescent="0.2">
      <c r="A222" s="25" t="s">
        <v>110</v>
      </c>
      <c r="B222" s="27" t="s">
        <v>11</v>
      </c>
      <c r="C222" s="27"/>
      <c r="D222" s="28"/>
      <c r="E222" s="29" t="s">
        <v>15</v>
      </c>
      <c r="F222" s="30">
        <v>0.3</v>
      </c>
      <c r="G222" s="31">
        <f t="shared" si="25"/>
        <v>9</v>
      </c>
      <c r="H222" s="32">
        <v>1</v>
      </c>
      <c r="I222" s="33"/>
      <c r="J222" s="26"/>
      <c r="K222" s="26"/>
      <c r="L222" s="26"/>
      <c r="M222" s="26"/>
      <c r="N222" s="26"/>
      <c r="O222" s="26"/>
      <c r="P222" s="26"/>
      <c r="Q222" s="26"/>
      <c r="R222" s="26"/>
      <c r="S222" s="26"/>
      <c r="T222" s="26"/>
      <c r="U222" s="26"/>
      <c r="V222" s="26"/>
      <c r="W222" s="26"/>
      <c r="X222" s="26"/>
      <c r="Y222" s="26"/>
      <c r="Z222" s="26"/>
      <c r="AA222" s="26"/>
      <c r="AB222" s="26"/>
      <c r="AC222" s="26"/>
      <c r="AD222" s="34" t="s">
        <v>14</v>
      </c>
    </row>
    <row r="223" spans="1:30" s="35" customFormat="1" ht="12.75" x14ac:dyDescent="0.2">
      <c r="A223" s="25" t="s">
        <v>110</v>
      </c>
      <c r="B223" s="27" t="s">
        <v>11</v>
      </c>
      <c r="C223" s="27"/>
      <c r="D223" s="28"/>
      <c r="E223" s="29" t="s">
        <v>16</v>
      </c>
      <c r="F223" s="30">
        <v>0.16666666666666666</v>
      </c>
      <c r="G223" s="31">
        <f t="shared" si="25"/>
        <v>5</v>
      </c>
      <c r="H223" s="32">
        <v>1</v>
      </c>
      <c r="I223" s="33"/>
      <c r="J223" s="26"/>
      <c r="K223" s="26"/>
      <c r="L223" s="26">
        <v>1</v>
      </c>
      <c r="M223" s="26"/>
      <c r="N223" s="26">
        <v>1</v>
      </c>
      <c r="O223" s="26"/>
      <c r="P223" s="26">
        <v>1</v>
      </c>
      <c r="Q223" s="26"/>
      <c r="R223" s="26">
        <v>1</v>
      </c>
      <c r="S223" s="26"/>
      <c r="T223" s="26">
        <v>1</v>
      </c>
      <c r="U223" s="26"/>
      <c r="V223" s="26">
        <v>1</v>
      </c>
      <c r="W223" s="26"/>
      <c r="X223" s="26">
        <v>1</v>
      </c>
      <c r="Y223" s="26"/>
      <c r="Z223" s="26">
        <v>1</v>
      </c>
      <c r="AA223" s="26"/>
      <c r="AB223" s="26">
        <v>1</v>
      </c>
      <c r="AC223" s="26"/>
      <c r="AD223" s="34" t="s">
        <v>17</v>
      </c>
    </row>
    <row r="224" spans="1:30" s="35" customFormat="1" ht="12.75" x14ac:dyDescent="0.2">
      <c r="A224" s="25" t="s">
        <v>110</v>
      </c>
      <c r="B224" s="27" t="s">
        <v>11</v>
      </c>
      <c r="C224" s="27"/>
      <c r="D224" s="28"/>
      <c r="E224" s="29" t="s">
        <v>18</v>
      </c>
      <c r="F224" s="30">
        <v>0.5</v>
      </c>
      <c r="G224" s="31">
        <f t="shared" si="25"/>
        <v>15</v>
      </c>
      <c r="H224" s="32">
        <v>1</v>
      </c>
      <c r="I224" s="33"/>
      <c r="J224" s="26"/>
      <c r="K224" s="26"/>
      <c r="L224" s="26"/>
      <c r="M224" s="26"/>
      <c r="N224" s="26">
        <v>1</v>
      </c>
      <c r="O224" s="26"/>
      <c r="P224" s="26"/>
      <c r="Q224" s="26"/>
      <c r="R224" s="26">
        <v>1</v>
      </c>
      <c r="S224" s="26"/>
      <c r="T224" s="26"/>
      <c r="U224" s="26"/>
      <c r="V224" s="26">
        <v>1</v>
      </c>
      <c r="W224" s="26"/>
      <c r="X224" s="26"/>
      <c r="Y224" s="26"/>
      <c r="Z224" s="26">
        <v>1</v>
      </c>
      <c r="AA224" s="26"/>
      <c r="AB224" s="26"/>
      <c r="AC224" s="26"/>
      <c r="AD224" s="34" t="s">
        <v>21</v>
      </c>
    </row>
    <row r="225" spans="1:30" s="35" customFormat="1" ht="12.75" x14ac:dyDescent="0.2">
      <c r="A225" s="25" t="s">
        <v>110</v>
      </c>
      <c r="B225" s="27" t="s">
        <v>11</v>
      </c>
      <c r="C225" s="27"/>
      <c r="D225" s="28"/>
      <c r="E225" s="29" t="s">
        <v>22</v>
      </c>
      <c r="F225" s="30">
        <v>0.25</v>
      </c>
      <c r="G225" s="31">
        <f t="shared" si="25"/>
        <v>7.5</v>
      </c>
      <c r="H225" s="32">
        <v>1</v>
      </c>
      <c r="I225" s="33"/>
      <c r="J225" s="26"/>
      <c r="K225" s="26"/>
      <c r="L225" s="26"/>
      <c r="M225" s="26">
        <v>1</v>
      </c>
      <c r="N225" s="26"/>
      <c r="O225" s="26"/>
      <c r="P225" s="26"/>
      <c r="Q225" s="26">
        <v>1</v>
      </c>
      <c r="R225" s="26"/>
      <c r="S225" s="26"/>
      <c r="T225" s="26"/>
      <c r="U225" s="26">
        <v>1</v>
      </c>
      <c r="V225" s="26"/>
      <c r="W225" s="26"/>
      <c r="X225" s="26"/>
      <c r="Y225" s="26">
        <v>1</v>
      </c>
      <c r="Z225" s="26"/>
      <c r="AA225" s="26"/>
      <c r="AB225" s="26"/>
      <c r="AC225" s="26">
        <v>1</v>
      </c>
      <c r="AD225" s="34" t="s">
        <v>35</v>
      </c>
    </row>
    <row r="226" spans="1:30" s="35" customFormat="1" ht="12.75" x14ac:dyDescent="0.2">
      <c r="A226" s="25" t="s">
        <v>110</v>
      </c>
      <c r="B226" s="27" t="s">
        <v>11</v>
      </c>
      <c r="C226" s="27"/>
      <c r="D226" s="28"/>
      <c r="E226" s="36" t="s">
        <v>24</v>
      </c>
      <c r="F226" s="30">
        <v>0.35</v>
      </c>
      <c r="G226" s="31">
        <f t="shared" si="25"/>
        <v>10.5</v>
      </c>
      <c r="H226" s="32">
        <v>1</v>
      </c>
      <c r="I226" s="33"/>
      <c r="J226" s="26">
        <v>1</v>
      </c>
      <c r="K226" s="26">
        <v>1</v>
      </c>
      <c r="L226" s="26">
        <v>1</v>
      </c>
      <c r="M226" s="26">
        <v>1</v>
      </c>
      <c r="N226" s="26">
        <v>1</v>
      </c>
      <c r="O226" s="26">
        <v>1</v>
      </c>
      <c r="P226" s="26">
        <v>1</v>
      </c>
      <c r="Q226" s="26">
        <v>1</v>
      </c>
      <c r="R226" s="26">
        <v>1</v>
      </c>
      <c r="S226" s="26">
        <v>1</v>
      </c>
      <c r="T226" s="26">
        <v>1</v>
      </c>
      <c r="U226" s="26">
        <v>1</v>
      </c>
      <c r="V226" s="26">
        <v>1</v>
      </c>
      <c r="W226" s="26">
        <v>1</v>
      </c>
      <c r="X226" s="26">
        <v>1</v>
      </c>
      <c r="Y226" s="26">
        <v>1</v>
      </c>
      <c r="Z226" s="26">
        <v>1</v>
      </c>
      <c r="AA226" s="26">
        <v>1</v>
      </c>
      <c r="AB226" s="26">
        <v>1</v>
      </c>
      <c r="AC226" s="26">
        <v>1</v>
      </c>
      <c r="AD226" s="34" t="s">
        <v>25</v>
      </c>
    </row>
    <row r="227" spans="1:30" s="35" customFormat="1" ht="12.75" x14ac:dyDescent="0.2">
      <c r="A227" s="25" t="s">
        <v>110</v>
      </c>
      <c r="B227" s="27" t="s">
        <v>11</v>
      </c>
      <c r="C227" s="27"/>
      <c r="D227" s="28"/>
      <c r="E227" s="29" t="s">
        <v>26</v>
      </c>
      <c r="F227" s="30">
        <v>0.9</v>
      </c>
      <c r="G227" s="31">
        <f t="shared" si="25"/>
        <v>27</v>
      </c>
      <c r="H227" s="32">
        <v>1</v>
      </c>
      <c r="I227" s="33"/>
      <c r="J227" s="26"/>
      <c r="K227" s="26"/>
      <c r="L227" s="26"/>
      <c r="M227" s="26"/>
      <c r="N227" s="26"/>
      <c r="O227" s="26"/>
      <c r="P227" s="26"/>
      <c r="Q227" s="26">
        <v>1</v>
      </c>
      <c r="R227" s="26"/>
      <c r="S227" s="26"/>
      <c r="T227" s="26"/>
      <c r="U227" s="26"/>
      <c r="V227" s="26"/>
      <c r="W227" s="26"/>
      <c r="X227" s="26"/>
      <c r="Y227" s="26">
        <v>1</v>
      </c>
      <c r="Z227" s="26"/>
      <c r="AA227" s="26"/>
      <c r="AB227" s="26"/>
      <c r="AC227" s="26"/>
      <c r="AD227" s="34" t="s">
        <v>104</v>
      </c>
    </row>
    <row r="228" spans="1:30" s="35" customFormat="1" ht="12.75" x14ac:dyDescent="0.2">
      <c r="A228" s="25" t="s">
        <v>110</v>
      </c>
      <c r="B228" s="27" t="s">
        <v>11</v>
      </c>
      <c r="C228" s="27"/>
      <c r="D228" s="28"/>
      <c r="E228" s="29" t="s">
        <v>28</v>
      </c>
      <c r="F228" s="30">
        <v>1.8</v>
      </c>
      <c r="G228" s="31">
        <f t="shared" si="25"/>
        <v>54</v>
      </c>
      <c r="H228" s="32">
        <v>1</v>
      </c>
      <c r="I228" s="33"/>
      <c r="J228" s="26"/>
      <c r="K228" s="26"/>
      <c r="L228" s="26"/>
      <c r="M228" s="26"/>
      <c r="N228" s="26"/>
      <c r="O228" s="26"/>
      <c r="P228" s="26"/>
      <c r="Q228" s="26">
        <v>1</v>
      </c>
      <c r="R228" s="26"/>
      <c r="S228" s="26"/>
      <c r="T228" s="26"/>
      <c r="U228" s="26"/>
      <c r="V228" s="26"/>
      <c r="W228" s="26"/>
      <c r="X228" s="26"/>
      <c r="Y228" s="26">
        <v>1</v>
      </c>
      <c r="Z228" s="26"/>
      <c r="AA228" s="26"/>
      <c r="AB228" s="26"/>
      <c r="AC228" s="26"/>
      <c r="AD228" s="34" t="s">
        <v>104</v>
      </c>
    </row>
    <row r="229" spans="1:30" s="35" customFormat="1" ht="12.75" x14ac:dyDescent="0.2">
      <c r="A229" s="25" t="s">
        <v>110</v>
      </c>
      <c r="B229" s="27" t="s">
        <v>11</v>
      </c>
      <c r="C229" s="27"/>
      <c r="D229" s="28"/>
      <c r="E229" s="29" t="s">
        <v>29</v>
      </c>
      <c r="F229" s="30">
        <v>0.21666666666666667</v>
      </c>
      <c r="G229" s="31">
        <f t="shared" si="25"/>
        <v>6.5</v>
      </c>
      <c r="H229" s="32">
        <v>1</v>
      </c>
      <c r="I229" s="33"/>
      <c r="J229" s="26"/>
      <c r="K229" s="26"/>
      <c r="L229" s="26">
        <v>1</v>
      </c>
      <c r="M229" s="37"/>
      <c r="N229" s="26"/>
      <c r="O229" s="26">
        <v>1</v>
      </c>
      <c r="P229" s="26"/>
      <c r="Q229" s="26"/>
      <c r="R229" s="26">
        <v>1</v>
      </c>
      <c r="S229" s="26"/>
      <c r="T229" s="37"/>
      <c r="U229" s="26">
        <v>1</v>
      </c>
      <c r="V229" s="37"/>
      <c r="W229" s="26"/>
      <c r="X229" s="37">
        <v>1</v>
      </c>
      <c r="Y229" s="26"/>
      <c r="Z229" s="37"/>
      <c r="AA229" s="26">
        <v>1</v>
      </c>
      <c r="AB229" s="37"/>
      <c r="AC229" s="37"/>
      <c r="AD229" s="34" t="s">
        <v>30</v>
      </c>
    </row>
    <row r="230" spans="1:30" s="35" customFormat="1" ht="12.75" x14ac:dyDescent="0.2">
      <c r="A230" s="25" t="s">
        <v>110</v>
      </c>
      <c r="B230" s="27" t="s">
        <v>11</v>
      </c>
      <c r="C230" s="27"/>
      <c r="D230" s="28"/>
      <c r="E230" s="29" t="s">
        <v>31</v>
      </c>
      <c r="F230" s="30">
        <v>0.11666666666666667</v>
      </c>
      <c r="G230" s="31">
        <f t="shared" si="25"/>
        <v>3.5</v>
      </c>
      <c r="H230" s="32">
        <v>1</v>
      </c>
      <c r="I230" s="33"/>
      <c r="J230" s="26"/>
      <c r="K230" s="26">
        <v>1</v>
      </c>
      <c r="L230" s="26"/>
      <c r="M230" s="26">
        <v>1</v>
      </c>
      <c r="N230" s="26"/>
      <c r="O230" s="26">
        <v>1</v>
      </c>
      <c r="P230" s="26"/>
      <c r="Q230" s="26">
        <v>1</v>
      </c>
      <c r="R230" s="26"/>
      <c r="S230" s="26">
        <v>1</v>
      </c>
      <c r="T230" s="26"/>
      <c r="U230" s="26">
        <v>1</v>
      </c>
      <c r="V230" s="26"/>
      <c r="W230" s="26">
        <v>1</v>
      </c>
      <c r="X230" s="26"/>
      <c r="Y230" s="26">
        <v>1</v>
      </c>
      <c r="Z230" s="26"/>
      <c r="AA230" s="26">
        <v>1</v>
      </c>
      <c r="AB230" s="26"/>
      <c r="AC230" s="26">
        <v>1</v>
      </c>
      <c r="AD230" s="34" t="s">
        <v>13</v>
      </c>
    </row>
    <row r="231" spans="1:30" s="35" customFormat="1" ht="12.75" x14ac:dyDescent="0.2">
      <c r="A231" s="25" t="s">
        <v>110</v>
      </c>
      <c r="B231" s="27" t="s">
        <v>11</v>
      </c>
      <c r="C231" s="27"/>
      <c r="D231" s="28"/>
      <c r="E231" s="29" t="s">
        <v>32</v>
      </c>
      <c r="F231" s="30">
        <v>1</v>
      </c>
      <c r="G231" s="31">
        <f t="shared" si="25"/>
        <v>30</v>
      </c>
      <c r="H231" s="32">
        <v>1</v>
      </c>
      <c r="I231" s="33"/>
      <c r="J231" s="26"/>
      <c r="K231" s="26"/>
      <c r="L231" s="26"/>
      <c r="M231" s="26"/>
      <c r="N231" s="26"/>
      <c r="O231" s="26"/>
      <c r="P231" s="26">
        <v>1</v>
      </c>
      <c r="Q231" s="26"/>
      <c r="R231" s="26"/>
      <c r="S231" s="26"/>
      <c r="T231" s="26"/>
      <c r="U231" s="26"/>
      <c r="V231" s="26">
        <v>1</v>
      </c>
      <c r="W231" s="26"/>
      <c r="X231" s="26"/>
      <c r="Y231" s="26"/>
      <c r="Z231" s="26"/>
      <c r="AA231" s="26"/>
      <c r="AB231" s="26">
        <v>1</v>
      </c>
      <c r="AC231" s="26"/>
      <c r="AD231" s="34" t="s">
        <v>20</v>
      </c>
    </row>
    <row r="232" spans="1:30" s="35" customFormat="1" ht="12.75" x14ac:dyDescent="0.2">
      <c r="A232" s="25" t="s">
        <v>110</v>
      </c>
      <c r="B232" s="27" t="s">
        <v>11</v>
      </c>
      <c r="C232" s="27"/>
      <c r="D232" s="28"/>
      <c r="E232" s="38" t="s">
        <v>34</v>
      </c>
      <c r="F232" s="30">
        <v>0</v>
      </c>
      <c r="G232" s="31">
        <f t="shared" si="25"/>
        <v>0</v>
      </c>
      <c r="H232" s="32">
        <v>1</v>
      </c>
      <c r="I232" s="33"/>
      <c r="J232" s="26"/>
      <c r="K232" s="26"/>
      <c r="L232" s="26"/>
      <c r="M232" s="26"/>
      <c r="N232" s="26"/>
      <c r="O232" s="26"/>
      <c r="P232" s="26"/>
      <c r="Q232" s="26"/>
      <c r="R232" s="26"/>
      <c r="S232" s="26"/>
      <c r="T232" s="26"/>
      <c r="U232" s="26"/>
      <c r="V232" s="26"/>
      <c r="W232" s="26"/>
      <c r="X232" s="26"/>
      <c r="Y232" s="26"/>
      <c r="Z232" s="26"/>
      <c r="AA232" s="26"/>
      <c r="AB232" s="26"/>
      <c r="AC232" s="26"/>
      <c r="AD232" s="34" t="s">
        <v>36</v>
      </c>
    </row>
    <row r="233" spans="1:30" s="35" customFormat="1" ht="12.75" x14ac:dyDescent="0.2">
      <c r="A233" s="25" t="s">
        <v>110</v>
      </c>
      <c r="B233" s="27" t="s">
        <v>11</v>
      </c>
      <c r="C233" s="27"/>
      <c r="D233" s="28"/>
      <c r="E233" s="29" t="s">
        <v>37</v>
      </c>
      <c r="F233" s="30">
        <v>0.5</v>
      </c>
      <c r="G233" s="31">
        <f t="shared" si="25"/>
        <v>15</v>
      </c>
      <c r="H233" s="32">
        <v>1</v>
      </c>
      <c r="I233" s="33"/>
      <c r="J233" s="26"/>
      <c r="K233" s="26"/>
      <c r="L233" s="26"/>
      <c r="M233" s="26"/>
      <c r="N233" s="26"/>
      <c r="O233" s="26"/>
      <c r="P233" s="26"/>
      <c r="Q233" s="26">
        <v>1</v>
      </c>
      <c r="R233" s="26"/>
      <c r="S233" s="26"/>
      <c r="T233" s="26"/>
      <c r="U233" s="26"/>
      <c r="V233" s="26"/>
      <c r="W233" s="26"/>
      <c r="X233" s="26"/>
      <c r="Y233" s="26">
        <v>1</v>
      </c>
      <c r="Z233" s="26"/>
      <c r="AA233" s="26"/>
      <c r="AB233" s="26"/>
      <c r="AC233" s="26"/>
      <c r="AD233" s="34" t="s">
        <v>27</v>
      </c>
    </row>
    <row r="234" spans="1:30" s="35" customFormat="1" ht="12.75" x14ac:dyDescent="0.2">
      <c r="A234" s="25" t="s">
        <v>110</v>
      </c>
      <c r="B234" s="27" t="s">
        <v>11</v>
      </c>
      <c r="C234" s="27"/>
      <c r="D234" s="28"/>
      <c r="E234" s="29" t="s">
        <v>38</v>
      </c>
      <c r="F234" s="30">
        <v>0.25</v>
      </c>
      <c r="G234" s="31">
        <f t="shared" si="25"/>
        <v>7.5</v>
      </c>
      <c r="H234" s="32">
        <v>1</v>
      </c>
      <c r="I234" s="33"/>
      <c r="J234" s="26"/>
      <c r="K234" s="26"/>
      <c r="L234" s="26"/>
      <c r="M234" s="26"/>
      <c r="N234" s="26"/>
      <c r="O234" s="26"/>
      <c r="P234" s="26"/>
      <c r="Q234" s="26">
        <v>1</v>
      </c>
      <c r="R234" s="26"/>
      <c r="S234" s="26"/>
      <c r="T234" s="26"/>
      <c r="U234" s="26"/>
      <c r="V234" s="26"/>
      <c r="W234" s="26"/>
      <c r="X234" s="26"/>
      <c r="Y234" s="26">
        <v>1</v>
      </c>
      <c r="Z234" s="26"/>
      <c r="AA234" s="26"/>
      <c r="AB234" s="26"/>
      <c r="AC234" s="26"/>
      <c r="AD234" s="34" t="s">
        <v>104</v>
      </c>
    </row>
    <row r="235" spans="1:30" s="35" customFormat="1" ht="12.75" x14ac:dyDescent="0.2">
      <c r="A235" s="25" t="s">
        <v>110</v>
      </c>
      <c r="B235" s="27" t="s">
        <v>11</v>
      </c>
      <c r="C235" s="27"/>
      <c r="D235" s="28"/>
      <c r="E235" s="29" t="s">
        <v>39</v>
      </c>
      <c r="F235" s="30">
        <v>0.2</v>
      </c>
      <c r="G235" s="31">
        <f t="shared" si="25"/>
        <v>6</v>
      </c>
      <c r="H235" s="32">
        <v>1</v>
      </c>
      <c r="I235" s="33"/>
      <c r="J235" s="26"/>
      <c r="K235" s="26"/>
      <c r="L235" s="26"/>
      <c r="M235" s="26"/>
      <c r="N235" s="26"/>
      <c r="O235" s="26"/>
      <c r="P235" s="26"/>
      <c r="Q235" s="26"/>
      <c r="R235" s="26"/>
      <c r="S235" s="26"/>
      <c r="T235" s="26"/>
      <c r="U235" s="26"/>
      <c r="V235" s="26"/>
      <c r="W235" s="26"/>
      <c r="X235" s="26"/>
      <c r="Y235" s="26"/>
      <c r="Z235" s="26"/>
      <c r="AA235" s="26"/>
      <c r="AB235" s="26"/>
      <c r="AC235" s="26"/>
      <c r="AD235" s="34" t="s">
        <v>14</v>
      </c>
    </row>
    <row r="236" spans="1:30" s="35" customFormat="1" ht="12.75" x14ac:dyDescent="0.2">
      <c r="A236" s="25" t="s">
        <v>110</v>
      </c>
      <c r="B236" s="27" t="s">
        <v>11</v>
      </c>
      <c r="C236" s="27"/>
      <c r="D236" s="28"/>
      <c r="E236" s="29" t="s">
        <v>40</v>
      </c>
      <c r="F236" s="30">
        <v>0.25</v>
      </c>
      <c r="G236" s="31">
        <f t="shared" si="25"/>
        <v>7.5</v>
      </c>
      <c r="H236" s="32">
        <v>1</v>
      </c>
      <c r="I236" s="33"/>
      <c r="J236" s="26"/>
      <c r="K236" s="26"/>
      <c r="L236" s="26"/>
      <c r="M236" s="26"/>
      <c r="N236" s="26">
        <v>1</v>
      </c>
      <c r="O236" s="26"/>
      <c r="P236" s="26"/>
      <c r="Q236" s="26"/>
      <c r="R236" s="26"/>
      <c r="S236" s="26"/>
      <c r="T236" s="26">
        <v>1</v>
      </c>
      <c r="U236" s="26"/>
      <c r="V236" s="26"/>
      <c r="W236" s="26"/>
      <c r="X236" s="26"/>
      <c r="Y236" s="26"/>
      <c r="Z236" s="26">
        <v>1</v>
      </c>
      <c r="AA236" s="26"/>
      <c r="AB236" s="26"/>
      <c r="AC236" s="26"/>
      <c r="AD236" s="34" t="s">
        <v>41</v>
      </c>
    </row>
    <row r="237" spans="1:30" s="35" customFormat="1" ht="12.75" x14ac:dyDescent="0.2">
      <c r="A237" s="25" t="s">
        <v>110</v>
      </c>
      <c r="B237" s="27" t="s">
        <v>11</v>
      </c>
      <c r="C237" s="27"/>
      <c r="D237" s="28"/>
      <c r="E237" s="29" t="s">
        <v>42</v>
      </c>
      <c r="F237" s="30">
        <v>2</v>
      </c>
      <c r="G237" s="31">
        <f t="shared" si="25"/>
        <v>60</v>
      </c>
      <c r="H237" s="32">
        <v>1</v>
      </c>
      <c r="I237" s="33"/>
      <c r="J237" s="26"/>
      <c r="K237" s="26"/>
      <c r="L237" s="26"/>
      <c r="M237" s="26"/>
      <c r="N237" s="26"/>
      <c r="O237" s="26"/>
      <c r="P237" s="26"/>
      <c r="Q237" s="26"/>
      <c r="R237" s="26"/>
      <c r="S237" s="26"/>
      <c r="T237" s="26"/>
      <c r="U237" s="26"/>
      <c r="V237" s="26"/>
      <c r="W237" s="26"/>
      <c r="X237" s="26"/>
      <c r="Y237" s="26"/>
      <c r="Z237" s="26"/>
      <c r="AA237" s="26"/>
      <c r="AB237" s="26"/>
      <c r="AC237" s="26"/>
      <c r="AD237" s="34" t="s">
        <v>14</v>
      </c>
    </row>
    <row r="238" spans="1:30" s="35" customFormat="1" ht="12.75" x14ac:dyDescent="0.2">
      <c r="A238" s="25" t="s">
        <v>110</v>
      </c>
      <c r="B238" s="27" t="s">
        <v>11</v>
      </c>
      <c r="C238" s="27"/>
      <c r="D238" s="28"/>
      <c r="E238" s="29" t="s">
        <v>43</v>
      </c>
      <c r="F238" s="30">
        <v>0</v>
      </c>
      <c r="G238" s="31">
        <f t="shared" si="25"/>
        <v>0</v>
      </c>
      <c r="H238" s="32">
        <v>1</v>
      </c>
      <c r="I238" s="33"/>
      <c r="J238" s="26"/>
      <c r="K238" s="26">
        <v>1</v>
      </c>
      <c r="L238" s="26"/>
      <c r="M238" s="26">
        <v>1</v>
      </c>
      <c r="N238" s="26"/>
      <c r="O238" s="26">
        <v>1</v>
      </c>
      <c r="P238" s="26"/>
      <c r="Q238" s="26">
        <v>1</v>
      </c>
      <c r="R238" s="26"/>
      <c r="S238" s="26">
        <v>1</v>
      </c>
      <c r="T238" s="26"/>
      <c r="U238" s="26">
        <v>1</v>
      </c>
      <c r="V238" s="26"/>
      <c r="W238" s="26">
        <v>1</v>
      </c>
      <c r="X238" s="26"/>
      <c r="Y238" s="26">
        <v>1</v>
      </c>
      <c r="Z238" s="26"/>
      <c r="AA238" s="26">
        <v>1</v>
      </c>
      <c r="AB238" s="26"/>
      <c r="AC238" s="26">
        <v>1</v>
      </c>
      <c r="AD238" s="34" t="s">
        <v>44</v>
      </c>
    </row>
    <row r="239" spans="1:30" s="35" customFormat="1" ht="12.75" x14ac:dyDescent="0.2">
      <c r="A239" s="25" t="s">
        <v>110</v>
      </c>
      <c r="B239" s="27" t="s">
        <v>11</v>
      </c>
      <c r="C239" s="27"/>
      <c r="D239" s="28"/>
      <c r="E239" s="29" t="s">
        <v>45</v>
      </c>
      <c r="F239" s="30">
        <v>0.8</v>
      </c>
      <c r="G239" s="31">
        <f t="shared" si="25"/>
        <v>24</v>
      </c>
      <c r="H239" s="32">
        <v>1</v>
      </c>
      <c r="I239" s="33"/>
      <c r="J239" s="26"/>
      <c r="K239" s="26">
        <v>1</v>
      </c>
      <c r="L239" s="26"/>
      <c r="M239" s="26">
        <v>1</v>
      </c>
      <c r="N239" s="26"/>
      <c r="O239" s="26">
        <v>1</v>
      </c>
      <c r="P239" s="26"/>
      <c r="Q239" s="26">
        <v>1</v>
      </c>
      <c r="R239" s="26"/>
      <c r="S239" s="26">
        <v>1</v>
      </c>
      <c r="T239" s="26"/>
      <c r="U239" s="26">
        <v>1</v>
      </c>
      <c r="V239" s="26"/>
      <c r="W239" s="26">
        <v>1</v>
      </c>
      <c r="X239" s="26"/>
      <c r="Y239" s="26">
        <v>1</v>
      </c>
      <c r="Z239" s="26"/>
      <c r="AA239" s="26">
        <v>1</v>
      </c>
      <c r="AB239" s="26"/>
      <c r="AC239" s="26">
        <v>1</v>
      </c>
      <c r="AD239" s="34" t="s">
        <v>13</v>
      </c>
    </row>
    <row r="240" spans="1:30" s="35" customFormat="1" ht="12.75" x14ac:dyDescent="0.2">
      <c r="A240" s="25" t="s">
        <v>110</v>
      </c>
      <c r="B240" s="27" t="s">
        <v>11</v>
      </c>
      <c r="C240" s="27"/>
      <c r="D240" s="28"/>
      <c r="E240" s="29" t="s">
        <v>46</v>
      </c>
      <c r="F240" s="30">
        <v>0.5</v>
      </c>
      <c r="G240" s="31">
        <f t="shared" si="25"/>
        <v>15</v>
      </c>
      <c r="H240" s="32">
        <v>1</v>
      </c>
      <c r="I240" s="33"/>
      <c r="J240" s="26"/>
      <c r="K240" s="26"/>
      <c r="L240" s="26"/>
      <c r="M240" s="26"/>
      <c r="N240" s="26">
        <v>1</v>
      </c>
      <c r="O240" s="26"/>
      <c r="P240" s="26"/>
      <c r="Q240" s="26"/>
      <c r="R240" s="26"/>
      <c r="S240" s="26">
        <v>1</v>
      </c>
      <c r="T240" s="26"/>
      <c r="U240" s="26"/>
      <c r="V240" s="26"/>
      <c r="W240" s="26"/>
      <c r="X240" s="26">
        <v>1</v>
      </c>
      <c r="Y240" s="26"/>
      <c r="Z240" s="26"/>
      <c r="AA240" s="26"/>
      <c r="AB240" s="26"/>
      <c r="AC240" s="26">
        <v>1</v>
      </c>
      <c r="AD240" s="34" t="s">
        <v>48</v>
      </c>
    </row>
    <row r="241" spans="1:30" s="35" customFormat="1" ht="12.75" x14ac:dyDescent="0.2">
      <c r="A241" s="25" t="s">
        <v>110</v>
      </c>
      <c r="B241" s="27" t="s">
        <v>11</v>
      </c>
      <c r="C241" s="27"/>
      <c r="D241" s="28"/>
      <c r="E241" s="29" t="s">
        <v>49</v>
      </c>
      <c r="F241" s="30">
        <v>0.18333333333333332</v>
      </c>
      <c r="G241" s="31">
        <f t="shared" si="25"/>
        <v>5.5</v>
      </c>
      <c r="H241" s="32">
        <v>1</v>
      </c>
      <c r="I241" s="33"/>
      <c r="J241" s="26">
        <v>1</v>
      </c>
      <c r="K241" s="26"/>
      <c r="L241" s="26">
        <v>1</v>
      </c>
      <c r="M241" s="26"/>
      <c r="N241" s="26">
        <v>1</v>
      </c>
      <c r="O241" s="26"/>
      <c r="P241" s="26">
        <v>1</v>
      </c>
      <c r="Q241" s="26"/>
      <c r="R241" s="26">
        <v>1</v>
      </c>
      <c r="S241" s="26"/>
      <c r="T241" s="26">
        <v>1</v>
      </c>
      <c r="U241" s="26"/>
      <c r="V241" s="26">
        <v>1</v>
      </c>
      <c r="W241" s="26"/>
      <c r="X241" s="26">
        <v>1</v>
      </c>
      <c r="Y241" s="26"/>
      <c r="Z241" s="26">
        <v>1</v>
      </c>
      <c r="AA241" s="26"/>
      <c r="AB241" s="26">
        <v>1</v>
      </c>
      <c r="AC241" s="26"/>
      <c r="AD241" s="34" t="s">
        <v>50</v>
      </c>
    </row>
    <row r="242" spans="1:30" s="35" customFormat="1" ht="12.75" x14ac:dyDescent="0.2">
      <c r="A242" s="25" t="s">
        <v>110</v>
      </c>
      <c r="B242" s="27" t="s">
        <v>11</v>
      </c>
      <c r="C242" s="27"/>
      <c r="D242" s="28"/>
      <c r="E242" s="29" t="s">
        <v>51</v>
      </c>
      <c r="F242" s="30">
        <v>0.16666666666666666</v>
      </c>
      <c r="G242" s="31">
        <f t="shared" si="25"/>
        <v>5</v>
      </c>
      <c r="H242" s="32">
        <v>1</v>
      </c>
      <c r="I242" s="33"/>
      <c r="J242" s="26"/>
      <c r="K242" s="26"/>
      <c r="L242" s="26"/>
      <c r="M242" s="26"/>
      <c r="N242" s="26"/>
      <c r="O242" s="26"/>
      <c r="P242" s="26"/>
      <c r="Q242" s="26"/>
      <c r="R242" s="26"/>
      <c r="S242" s="26"/>
      <c r="T242" s="26"/>
      <c r="U242" s="26"/>
      <c r="V242" s="26"/>
      <c r="W242" s="26"/>
      <c r="X242" s="26"/>
      <c r="Y242" s="26"/>
      <c r="Z242" s="26"/>
      <c r="AA242" s="26"/>
      <c r="AB242" s="26"/>
      <c r="AC242" s="26"/>
      <c r="AD242" s="34" t="s">
        <v>14</v>
      </c>
    </row>
    <row r="243" spans="1:30" s="35" customFormat="1" ht="12.75" x14ac:dyDescent="0.2">
      <c r="A243" s="39" t="s">
        <v>110</v>
      </c>
      <c r="B243" s="41" t="s">
        <v>53</v>
      </c>
      <c r="C243" s="41"/>
      <c r="D243" s="42">
        <v>94632619</v>
      </c>
      <c r="E243" s="79" t="s">
        <v>54</v>
      </c>
      <c r="F243" s="80">
        <v>1</v>
      </c>
      <c r="G243" s="45">
        <f>+VLOOKUP(D243,'Precios Repuestos'!$B$3:$F$192,5,FALSE)*F243</f>
        <v>4.3600000000000003</v>
      </c>
      <c r="H243" s="32">
        <v>1</v>
      </c>
      <c r="I243" s="46"/>
      <c r="J243" s="40">
        <v>1</v>
      </c>
      <c r="K243" s="40">
        <v>1</v>
      </c>
      <c r="L243" s="40">
        <v>1</v>
      </c>
      <c r="M243" s="40">
        <v>1</v>
      </c>
      <c r="N243" s="40">
        <v>1</v>
      </c>
      <c r="O243" s="40">
        <v>1</v>
      </c>
      <c r="P243" s="40">
        <v>1</v>
      </c>
      <c r="Q243" s="40">
        <v>1</v>
      </c>
      <c r="R243" s="40">
        <v>1</v>
      </c>
      <c r="S243" s="40">
        <v>1</v>
      </c>
      <c r="T243" s="40">
        <v>1</v>
      </c>
      <c r="U243" s="40">
        <v>1</v>
      </c>
      <c r="V243" s="40">
        <v>1</v>
      </c>
      <c r="W243" s="40">
        <v>1</v>
      </c>
      <c r="X243" s="40">
        <v>1</v>
      </c>
      <c r="Y243" s="40">
        <v>1</v>
      </c>
      <c r="Z243" s="40">
        <v>1</v>
      </c>
      <c r="AA243" s="40">
        <v>1</v>
      </c>
      <c r="AB243" s="40">
        <v>1</v>
      </c>
      <c r="AC243" s="40">
        <v>1</v>
      </c>
      <c r="AD243" s="34" t="s">
        <v>25</v>
      </c>
    </row>
    <row r="244" spans="1:30" s="35" customFormat="1" ht="12.75" x14ac:dyDescent="0.2">
      <c r="A244" s="39" t="s">
        <v>110</v>
      </c>
      <c r="B244" s="41" t="s">
        <v>53</v>
      </c>
      <c r="C244" s="41"/>
      <c r="D244" s="78">
        <v>2601223</v>
      </c>
      <c r="E244" s="47" t="s">
        <v>55</v>
      </c>
      <c r="F244" s="80">
        <v>4</v>
      </c>
      <c r="G244" s="45">
        <f>+VLOOKUP(D244,'Precios Repuestos'!$B$3:$F$192,5,FALSE)*F244</f>
        <v>26.749807692307691</v>
      </c>
      <c r="H244" s="32">
        <v>1</v>
      </c>
      <c r="I244" s="46"/>
      <c r="J244" s="40">
        <v>1</v>
      </c>
      <c r="K244" s="40">
        <v>1</v>
      </c>
      <c r="L244" s="40">
        <v>1</v>
      </c>
      <c r="M244" s="40">
        <v>1</v>
      </c>
      <c r="N244" s="40">
        <v>1</v>
      </c>
      <c r="O244" s="40">
        <v>1</v>
      </c>
      <c r="P244" s="40">
        <v>1</v>
      </c>
      <c r="Q244" s="40">
        <v>1</v>
      </c>
      <c r="R244" s="40">
        <v>1</v>
      </c>
      <c r="S244" s="40">
        <v>1</v>
      </c>
      <c r="T244" s="40">
        <v>1</v>
      </c>
      <c r="U244" s="40">
        <v>1</v>
      </c>
      <c r="V244" s="40">
        <v>1</v>
      </c>
      <c r="W244" s="40">
        <v>1</v>
      </c>
      <c r="X244" s="40">
        <v>1</v>
      </c>
      <c r="Y244" s="40">
        <v>1</v>
      </c>
      <c r="Z244" s="40">
        <v>1</v>
      </c>
      <c r="AA244" s="40">
        <v>1</v>
      </c>
      <c r="AB244" s="40">
        <v>1</v>
      </c>
      <c r="AC244" s="40">
        <v>1</v>
      </c>
      <c r="AD244" s="34" t="s">
        <v>56</v>
      </c>
    </row>
    <row r="245" spans="1:30" s="35" customFormat="1" ht="12.75" x14ac:dyDescent="0.2">
      <c r="A245" s="39" t="s">
        <v>110</v>
      </c>
      <c r="B245" s="41" t="s">
        <v>53</v>
      </c>
      <c r="C245" s="41"/>
      <c r="D245" s="78">
        <v>93281612</v>
      </c>
      <c r="E245" s="79" t="s">
        <v>57</v>
      </c>
      <c r="F245" s="80">
        <v>1</v>
      </c>
      <c r="G245" s="45">
        <f>+VLOOKUP(D245,'Precios Repuestos'!$B$3:$F$192,5,FALSE)*F245</f>
        <v>9.11</v>
      </c>
      <c r="H245" s="32">
        <v>1</v>
      </c>
      <c r="I245" s="46"/>
      <c r="J245" s="40"/>
      <c r="K245" s="40"/>
      <c r="L245" s="40">
        <v>1</v>
      </c>
      <c r="M245" s="40"/>
      <c r="N245" s="40">
        <v>1</v>
      </c>
      <c r="O245" s="40"/>
      <c r="P245" s="40">
        <v>1</v>
      </c>
      <c r="Q245" s="40"/>
      <c r="R245" s="40">
        <v>1</v>
      </c>
      <c r="S245" s="40"/>
      <c r="T245" s="40">
        <v>1</v>
      </c>
      <c r="U245" s="40"/>
      <c r="V245" s="40">
        <v>1</v>
      </c>
      <c r="W245" s="40"/>
      <c r="X245" s="40">
        <v>1</v>
      </c>
      <c r="Y245" s="40"/>
      <c r="Z245" s="40">
        <v>1</v>
      </c>
      <c r="AA245" s="40"/>
      <c r="AB245" s="40">
        <v>1</v>
      </c>
      <c r="AC245" s="40"/>
      <c r="AD245" s="34" t="s">
        <v>17</v>
      </c>
    </row>
    <row r="246" spans="1:30" s="35" customFormat="1" ht="12.75" x14ac:dyDescent="0.2">
      <c r="A246" s="39" t="s">
        <v>110</v>
      </c>
      <c r="B246" s="41" t="s">
        <v>53</v>
      </c>
      <c r="C246" s="41"/>
      <c r="D246" s="42">
        <v>95627133</v>
      </c>
      <c r="E246" s="79" t="s">
        <v>58</v>
      </c>
      <c r="F246" s="80">
        <v>1</v>
      </c>
      <c r="G246" s="45">
        <f>+VLOOKUP(D246,'Precios Repuestos'!$B$3:$F$192,5,FALSE)*F246</f>
        <v>4.25</v>
      </c>
      <c r="H246" s="32">
        <v>1</v>
      </c>
      <c r="I246" s="46"/>
      <c r="J246" s="40"/>
      <c r="K246" s="40">
        <v>1</v>
      </c>
      <c r="L246" s="40"/>
      <c r="M246" s="40">
        <v>1</v>
      </c>
      <c r="N246" s="40"/>
      <c r="O246" s="40">
        <v>1</v>
      </c>
      <c r="P246" s="40"/>
      <c r="Q246" s="40">
        <v>1</v>
      </c>
      <c r="R246" s="40"/>
      <c r="S246" s="40">
        <v>1</v>
      </c>
      <c r="T246" s="40"/>
      <c r="U246" s="40">
        <v>1</v>
      </c>
      <c r="V246" s="40"/>
      <c r="W246" s="40">
        <v>1</v>
      </c>
      <c r="X246" s="40"/>
      <c r="Y246" s="40">
        <v>1</v>
      </c>
      <c r="Z246" s="40"/>
      <c r="AA246" s="40">
        <v>1</v>
      </c>
      <c r="AB246" s="40"/>
      <c r="AC246" s="40">
        <v>1</v>
      </c>
      <c r="AD246" s="34" t="s">
        <v>13</v>
      </c>
    </row>
    <row r="247" spans="1:30" s="35" customFormat="1" ht="12.75" x14ac:dyDescent="0.2">
      <c r="A247" s="39" t="s">
        <v>110</v>
      </c>
      <c r="B247" s="41" t="s">
        <v>53</v>
      </c>
      <c r="C247" s="41"/>
      <c r="D247" s="78">
        <v>90531677</v>
      </c>
      <c r="E247" s="43" t="s">
        <v>111</v>
      </c>
      <c r="F247" s="44">
        <v>1</v>
      </c>
      <c r="G247" s="45">
        <f>+VLOOKUP(D247,'Precios Repuestos'!$B$3:$F$192,5,FALSE)*F247</f>
        <v>38.909999999999997</v>
      </c>
      <c r="H247" s="32">
        <v>1</v>
      </c>
      <c r="I247" s="46"/>
      <c r="J247" s="40"/>
      <c r="K247" s="40"/>
      <c r="L247" s="40"/>
      <c r="M247" s="40"/>
      <c r="N247" s="40"/>
      <c r="O247" s="40"/>
      <c r="P247" s="40"/>
      <c r="Q247" s="40">
        <v>1</v>
      </c>
      <c r="R247" s="40"/>
      <c r="S247" s="40"/>
      <c r="T247" s="40"/>
      <c r="U247" s="40"/>
      <c r="V247" s="40"/>
      <c r="W247" s="40"/>
      <c r="X247" s="40"/>
      <c r="Y247" s="40">
        <v>1</v>
      </c>
      <c r="Z247" s="40"/>
      <c r="AA247" s="40"/>
      <c r="AB247" s="40"/>
      <c r="AC247" s="40"/>
      <c r="AD247" s="34" t="s">
        <v>104</v>
      </c>
    </row>
    <row r="248" spans="1:30" s="35" customFormat="1" ht="12.75" x14ac:dyDescent="0.2">
      <c r="A248" s="39" t="s">
        <v>110</v>
      </c>
      <c r="B248" s="41" t="s">
        <v>53</v>
      </c>
      <c r="C248" s="41"/>
      <c r="D248" s="42">
        <v>90499401</v>
      </c>
      <c r="E248" s="79" t="s">
        <v>112</v>
      </c>
      <c r="F248" s="80">
        <v>1</v>
      </c>
      <c r="G248" s="45">
        <f>+VLOOKUP(D248,'Precios Repuestos'!$B$3:$F$192,5,FALSE)*F248</f>
        <v>63.23</v>
      </c>
      <c r="H248" s="32">
        <v>1</v>
      </c>
      <c r="I248" s="46"/>
      <c r="J248" s="40"/>
      <c r="K248" s="40"/>
      <c r="L248" s="40"/>
      <c r="M248" s="40"/>
      <c r="N248" s="40"/>
      <c r="O248" s="40"/>
      <c r="P248" s="40"/>
      <c r="Q248" s="40">
        <v>1</v>
      </c>
      <c r="R248" s="40"/>
      <c r="S248" s="40"/>
      <c r="T248" s="40"/>
      <c r="U248" s="40"/>
      <c r="V248" s="40"/>
      <c r="W248" s="40"/>
      <c r="X248" s="40"/>
      <c r="Y248" s="40">
        <v>1</v>
      </c>
      <c r="Z248" s="40"/>
      <c r="AA248" s="40"/>
      <c r="AB248" s="40"/>
      <c r="AC248" s="40"/>
      <c r="AD248" s="34" t="s">
        <v>104</v>
      </c>
    </row>
    <row r="249" spans="1:30" s="35" customFormat="1" ht="12.75" x14ac:dyDescent="0.2">
      <c r="A249" s="39" t="s">
        <v>110</v>
      </c>
      <c r="B249" s="41" t="s">
        <v>53</v>
      </c>
      <c r="C249" s="41"/>
      <c r="D249" s="78">
        <v>93275736</v>
      </c>
      <c r="E249" s="79" t="s">
        <v>60</v>
      </c>
      <c r="F249" s="80">
        <v>1</v>
      </c>
      <c r="G249" s="45">
        <f>+VLOOKUP(D249,'Precios Repuestos'!$B$3:$F$192,5,FALSE)*F249</f>
        <v>17.7</v>
      </c>
      <c r="H249" s="32">
        <v>1</v>
      </c>
      <c r="I249" s="46"/>
      <c r="J249" s="40"/>
      <c r="K249" s="40"/>
      <c r="L249" s="40"/>
      <c r="M249" s="40"/>
      <c r="N249" s="40"/>
      <c r="O249" s="40"/>
      <c r="P249" s="40"/>
      <c r="Q249" s="40">
        <v>1</v>
      </c>
      <c r="R249" s="40"/>
      <c r="S249" s="40"/>
      <c r="T249" s="40"/>
      <c r="U249" s="40"/>
      <c r="V249" s="40"/>
      <c r="W249" s="40"/>
      <c r="X249" s="40"/>
      <c r="Y249" s="40">
        <v>1</v>
      </c>
      <c r="Z249" s="40"/>
      <c r="AA249" s="40"/>
      <c r="AB249" s="40"/>
      <c r="AC249" s="40"/>
      <c r="AD249" s="34" t="s">
        <v>104</v>
      </c>
    </row>
    <row r="250" spans="1:30" s="35" customFormat="1" ht="12.75" x14ac:dyDescent="0.2">
      <c r="A250" s="39" t="s">
        <v>110</v>
      </c>
      <c r="B250" s="41" t="s">
        <v>53</v>
      </c>
      <c r="C250" s="41"/>
      <c r="D250" s="78" t="s">
        <v>61</v>
      </c>
      <c r="E250" s="29" t="s">
        <v>62</v>
      </c>
      <c r="F250" s="80">
        <v>1</v>
      </c>
      <c r="G250" s="45">
        <f>+VLOOKUP(D250,'Precios Repuestos'!$B$3:$F$192,5,FALSE)*F250</f>
        <v>4</v>
      </c>
      <c r="H250" s="32">
        <v>1</v>
      </c>
      <c r="I250" s="46"/>
      <c r="J250" s="40"/>
      <c r="K250" s="40"/>
      <c r="L250" s="40"/>
      <c r="M250" s="40"/>
      <c r="N250" s="40"/>
      <c r="O250" s="40"/>
      <c r="P250" s="40"/>
      <c r="Q250" s="40"/>
      <c r="R250" s="40"/>
      <c r="S250" s="40"/>
      <c r="T250" s="40"/>
      <c r="U250" s="40"/>
      <c r="V250" s="40">
        <v>1</v>
      </c>
      <c r="W250" s="40"/>
      <c r="X250" s="40"/>
      <c r="Y250" s="40"/>
      <c r="Z250" s="40"/>
      <c r="AA250" s="40"/>
      <c r="AB250" s="40"/>
      <c r="AC250" s="40"/>
      <c r="AD250" s="34" t="s">
        <v>27</v>
      </c>
    </row>
    <row r="251" spans="1:30" s="35" customFormat="1" ht="12.75" x14ac:dyDescent="0.2">
      <c r="A251" s="39" t="s">
        <v>110</v>
      </c>
      <c r="B251" s="41" t="s">
        <v>53</v>
      </c>
      <c r="C251" s="41"/>
      <c r="D251" s="78">
        <v>93363910</v>
      </c>
      <c r="E251" s="79" t="s">
        <v>63</v>
      </c>
      <c r="F251" s="44">
        <v>1</v>
      </c>
      <c r="G251" s="45">
        <f>+VLOOKUP(D251,'Precios Repuestos'!$B$3:$F$192,5,FALSE)*F251</f>
        <v>27.26</v>
      </c>
      <c r="H251" s="32">
        <v>1</v>
      </c>
      <c r="I251" s="46"/>
      <c r="J251" s="40"/>
      <c r="K251" s="40"/>
      <c r="L251" s="40"/>
      <c r="M251" s="40"/>
      <c r="N251" s="40"/>
      <c r="O251" s="40"/>
      <c r="P251" s="40"/>
      <c r="Q251" s="40">
        <v>1</v>
      </c>
      <c r="R251" s="40"/>
      <c r="S251" s="40"/>
      <c r="T251" s="40"/>
      <c r="U251" s="40"/>
      <c r="V251" s="40"/>
      <c r="W251" s="40"/>
      <c r="X251" s="40"/>
      <c r="Y251" s="40">
        <v>1</v>
      </c>
      <c r="Z251" s="40"/>
      <c r="AA251" s="40"/>
      <c r="AB251" s="40"/>
      <c r="AC251" s="40"/>
      <c r="AD251" s="34" t="s">
        <v>104</v>
      </c>
    </row>
    <row r="252" spans="1:30" s="35" customFormat="1" ht="12.75" x14ac:dyDescent="0.2">
      <c r="A252" s="39" t="s">
        <v>110</v>
      </c>
      <c r="B252" s="41" t="s">
        <v>53</v>
      </c>
      <c r="C252" s="41"/>
      <c r="D252" s="81">
        <v>89063261</v>
      </c>
      <c r="E252" s="79" t="s">
        <v>64</v>
      </c>
      <c r="F252" s="80">
        <v>4</v>
      </c>
      <c r="G252" s="45">
        <f>+VLOOKUP(D252,'Precios Repuestos'!$B$3:$F$192,5,FALSE)*F252</f>
        <v>10.32</v>
      </c>
      <c r="H252" s="32">
        <v>1</v>
      </c>
      <c r="I252" s="46"/>
      <c r="J252" s="40"/>
      <c r="K252" s="40"/>
      <c r="L252" s="40">
        <v>1</v>
      </c>
      <c r="M252" s="40"/>
      <c r="N252" s="40"/>
      <c r="O252" s="40">
        <v>1</v>
      </c>
      <c r="P252" s="40"/>
      <c r="Q252" s="40"/>
      <c r="R252" s="40">
        <v>1</v>
      </c>
      <c r="S252" s="40"/>
      <c r="T252" s="40"/>
      <c r="U252" s="40">
        <v>1</v>
      </c>
      <c r="V252" s="40"/>
      <c r="W252" s="40"/>
      <c r="X252" s="40">
        <v>1</v>
      </c>
      <c r="Y252" s="40"/>
      <c r="Z252" s="40"/>
      <c r="AA252" s="40">
        <v>1</v>
      </c>
      <c r="AB252" s="40"/>
      <c r="AC252" s="48"/>
      <c r="AD252" s="34" t="s">
        <v>65</v>
      </c>
    </row>
    <row r="253" spans="1:30" s="35" customFormat="1" ht="12.75" x14ac:dyDescent="0.2">
      <c r="A253" s="39" t="s">
        <v>110</v>
      </c>
      <c r="B253" s="41" t="s">
        <v>53</v>
      </c>
      <c r="C253" s="41"/>
      <c r="D253" s="42">
        <v>2601230</v>
      </c>
      <c r="E253" s="43" t="s">
        <v>113</v>
      </c>
      <c r="F253" s="80">
        <v>2</v>
      </c>
      <c r="G253" s="45">
        <f>+VLOOKUP(D253,'Precios Repuestos'!$B$3:$F$192,5,FALSE)*F253</f>
        <v>13.477884615384616</v>
      </c>
      <c r="H253" s="32">
        <v>1</v>
      </c>
      <c r="I253" s="46"/>
      <c r="J253" s="40"/>
      <c r="K253" s="40"/>
      <c r="L253" s="40"/>
      <c r="M253" s="40">
        <v>1</v>
      </c>
      <c r="N253" s="40"/>
      <c r="O253" s="40"/>
      <c r="P253" s="40"/>
      <c r="Q253" s="40">
        <v>1</v>
      </c>
      <c r="R253" s="40"/>
      <c r="S253" s="40"/>
      <c r="T253" s="40"/>
      <c r="U253" s="40">
        <v>1</v>
      </c>
      <c r="V253" s="40"/>
      <c r="W253" s="40"/>
      <c r="X253" s="40"/>
      <c r="Y253" s="40">
        <v>1</v>
      </c>
      <c r="Z253" s="40"/>
      <c r="AA253" s="40"/>
      <c r="AB253" s="40"/>
      <c r="AC253" s="40">
        <v>1</v>
      </c>
      <c r="AD253" s="34" t="s">
        <v>67</v>
      </c>
    </row>
    <row r="254" spans="1:30" s="35" customFormat="1" ht="12.75" x14ac:dyDescent="0.2">
      <c r="A254" s="39" t="s">
        <v>110</v>
      </c>
      <c r="B254" s="41" t="s">
        <v>53</v>
      </c>
      <c r="C254" s="41"/>
      <c r="D254" s="78" t="s">
        <v>68</v>
      </c>
      <c r="E254" s="43" t="s">
        <v>69</v>
      </c>
      <c r="F254" s="80">
        <v>2</v>
      </c>
      <c r="G254" s="45">
        <f>+VLOOKUP(D254,'Precios Repuestos'!$B$3:$F$192,5,FALSE)*F254</f>
        <v>4.8</v>
      </c>
      <c r="H254" s="32">
        <v>1</v>
      </c>
      <c r="I254" s="46"/>
      <c r="J254" s="40"/>
      <c r="K254" s="40"/>
      <c r="L254" s="40"/>
      <c r="M254" s="40"/>
      <c r="N254" s="40">
        <v>1</v>
      </c>
      <c r="O254" s="40"/>
      <c r="P254" s="40"/>
      <c r="Q254" s="40"/>
      <c r="R254" s="40">
        <v>1</v>
      </c>
      <c r="S254" s="40"/>
      <c r="T254" s="40"/>
      <c r="U254" s="40"/>
      <c r="V254" s="40">
        <v>1</v>
      </c>
      <c r="W254" s="40"/>
      <c r="X254" s="40"/>
      <c r="Y254" s="40"/>
      <c r="Z254" s="40">
        <v>1</v>
      </c>
      <c r="AA254" s="40"/>
      <c r="AB254" s="40"/>
      <c r="AC254" s="40"/>
      <c r="AD254" s="34" t="s">
        <v>19</v>
      </c>
    </row>
    <row r="255" spans="1:30" s="35" customFormat="1" ht="12.75" x14ac:dyDescent="0.2">
      <c r="A255" s="39" t="s">
        <v>110</v>
      </c>
      <c r="B255" s="41" t="s">
        <v>53</v>
      </c>
      <c r="C255" s="41"/>
      <c r="D255" s="78">
        <v>90535131</v>
      </c>
      <c r="E255" s="43" t="s">
        <v>70</v>
      </c>
      <c r="F255" s="80">
        <v>1</v>
      </c>
      <c r="G255" s="45">
        <f>+VLOOKUP(D255,'Precios Repuestos'!$B$3:$F$192,5,FALSE)*F255</f>
        <v>27.26</v>
      </c>
      <c r="H255" s="32">
        <v>1</v>
      </c>
      <c r="I255" s="46"/>
      <c r="J255" s="40"/>
      <c r="K255" s="40"/>
      <c r="L255" s="40"/>
      <c r="M255" s="40"/>
      <c r="N255" s="40"/>
      <c r="O255" s="40"/>
      <c r="P255" s="40"/>
      <c r="Q255" s="40"/>
      <c r="R255" s="40"/>
      <c r="S255" s="40"/>
      <c r="T255" s="40"/>
      <c r="U255" s="40"/>
      <c r="V255" s="40"/>
      <c r="W255" s="40"/>
      <c r="X255" s="40"/>
      <c r="Y255" s="40"/>
      <c r="Z255" s="40"/>
      <c r="AA255" s="40"/>
      <c r="AB255" s="40"/>
      <c r="AC255" s="40"/>
      <c r="AD255" s="34" t="s">
        <v>19</v>
      </c>
    </row>
    <row r="256" spans="1:30" s="35" customFormat="1" ht="12.75" x14ac:dyDescent="0.2">
      <c r="A256" s="39" t="s">
        <v>110</v>
      </c>
      <c r="B256" s="41" t="s">
        <v>53</v>
      </c>
      <c r="C256" s="41"/>
      <c r="D256" s="42">
        <v>2601234</v>
      </c>
      <c r="E256" s="43" t="s">
        <v>95</v>
      </c>
      <c r="F256" s="44">
        <v>1</v>
      </c>
      <c r="G256" s="45">
        <f>+VLOOKUP(D256,'Precios Repuestos'!$B$3:$F$192,5,FALSE)*F256</f>
        <v>9.3090384615384618</v>
      </c>
      <c r="H256" s="32">
        <v>1</v>
      </c>
      <c r="I256" s="46"/>
      <c r="J256" s="40"/>
      <c r="K256" s="40"/>
      <c r="L256" s="40"/>
      <c r="M256" s="40"/>
      <c r="N256" s="40"/>
      <c r="O256" s="40"/>
      <c r="P256" s="40">
        <v>1</v>
      </c>
      <c r="Q256" s="40"/>
      <c r="R256" s="40"/>
      <c r="S256" s="40"/>
      <c r="T256" s="40"/>
      <c r="U256" s="40"/>
      <c r="V256" s="40">
        <v>1</v>
      </c>
      <c r="W256" s="40"/>
      <c r="X256" s="40"/>
      <c r="Y256" s="40"/>
      <c r="Z256" s="40"/>
      <c r="AA256" s="40"/>
      <c r="AB256" s="40">
        <v>1</v>
      </c>
      <c r="AC256" s="40"/>
      <c r="AD256" s="34" t="s">
        <v>96</v>
      </c>
    </row>
    <row r="257" spans="1:30" s="35" customFormat="1" ht="12.75" x14ac:dyDescent="0.2">
      <c r="A257" s="39" t="s">
        <v>110</v>
      </c>
      <c r="B257" s="41" t="s">
        <v>53</v>
      </c>
      <c r="C257" s="41"/>
      <c r="D257" s="78" t="s">
        <v>71</v>
      </c>
      <c r="E257" s="43" t="s">
        <v>72</v>
      </c>
      <c r="F257" s="44">
        <v>1</v>
      </c>
      <c r="G257" s="45">
        <f>+VLOOKUP(D257,'Precios Repuestos'!$B$3:$F$192,5,FALSE)*F257</f>
        <v>6</v>
      </c>
      <c r="H257" s="32">
        <v>1</v>
      </c>
      <c r="I257" s="46"/>
      <c r="J257" s="40"/>
      <c r="K257" s="40"/>
      <c r="L257" s="40"/>
      <c r="M257" s="40"/>
      <c r="N257" s="40">
        <v>1</v>
      </c>
      <c r="O257" s="40"/>
      <c r="P257" s="40"/>
      <c r="Q257" s="40"/>
      <c r="R257" s="40"/>
      <c r="S257" s="40">
        <v>1</v>
      </c>
      <c r="T257" s="40"/>
      <c r="U257" s="40"/>
      <c r="V257" s="40"/>
      <c r="W257" s="40"/>
      <c r="X257" s="40">
        <v>1</v>
      </c>
      <c r="Y257" s="40"/>
      <c r="Z257" s="40"/>
      <c r="AA257" s="40"/>
      <c r="AB257" s="40"/>
      <c r="AC257" s="40">
        <v>1</v>
      </c>
      <c r="AD257" s="34" t="s">
        <v>47</v>
      </c>
    </row>
    <row r="258" spans="1:30" s="35" customFormat="1" ht="12.75" x14ac:dyDescent="0.2">
      <c r="A258" s="39" t="s">
        <v>110</v>
      </c>
      <c r="B258" s="41" t="s">
        <v>53</v>
      </c>
      <c r="C258" s="41"/>
      <c r="D258" s="42">
        <v>88900181</v>
      </c>
      <c r="E258" s="43" t="s">
        <v>73</v>
      </c>
      <c r="F258" s="44">
        <v>1</v>
      </c>
      <c r="G258" s="45">
        <f>+VLOOKUP(D258,'Precios Repuestos'!$B$3:$F$192,5,FALSE)*F258</f>
        <v>6.18</v>
      </c>
      <c r="H258" s="32">
        <v>1</v>
      </c>
      <c r="I258" s="46"/>
      <c r="J258" s="40"/>
      <c r="K258" s="40">
        <v>1</v>
      </c>
      <c r="L258" s="40"/>
      <c r="M258" s="40">
        <v>1</v>
      </c>
      <c r="N258" s="40"/>
      <c r="O258" s="40">
        <v>1</v>
      </c>
      <c r="P258" s="40"/>
      <c r="Q258" s="40">
        <v>1</v>
      </c>
      <c r="R258" s="40"/>
      <c r="S258" s="40">
        <v>1</v>
      </c>
      <c r="T258" s="40"/>
      <c r="U258" s="40">
        <v>1</v>
      </c>
      <c r="V258" s="40"/>
      <c r="W258" s="40">
        <v>1</v>
      </c>
      <c r="X258" s="40"/>
      <c r="Y258" s="40">
        <v>1</v>
      </c>
      <c r="Z258" s="40"/>
      <c r="AA258" s="40">
        <v>1</v>
      </c>
      <c r="AB258" s="40"/>
      <c r="AC258" s="40">
        <v>1</v>
      </c>
      <c r="AD258" s="34" t="s">
        <v>13</v>
      </c>
    </row>
    <row r="259" spans="1:30" s="35" customFormat="1" ht="12.75" x14ac:dyDescent="0.2">
      <c r="A259" s="39" t="s">
        <v>110</v>
      </c>
      <c r="B259" s="41" t="s">
        <v>53</v>
      </c>
      <c r="C259" s="41"/>
      <c r="D259" s="78" t="s">
        <v>74</v>
      </c>
      <c r="E259" s="43" t="s">
        <v>75</v>
      </c>
      <c r="F259" s="44">
        <v>1</v>
      </c>
      <c r="G259" s="45">
        <f>+VLOOKUP(D259,'Precios Repuestos'!$B$3:$F$192,5,FALSE)*F259</f>
        <v>5</v>
      </c>
      <c r="H259" s="32">
        <v>1</v>
      </c>
      <c r="I259" s="46"/>
      <c r="J259" s="40"/>
      <c r="K259" s="40"/>
      <c r="L259" s="40"/>
      <c r="M259" s="40"/>
      <c r="N259" s="40">
        <v>1</v>
      </c>
      <c r="O259" s="40"/>
      <c r="P259" s="40"/>
      <c r="Q259" s="40"/>
      <c r="R259" s="40"/>
      <c r="S259" s="40"/>
      <c r="T259" s="40">
        <v>1</v>
      </c>
      <c r="U259" s="40"/>
      <c r="V259" s="40"/>
      <c r="W259" s="40"/>
      <c r="X259" s="40"/>
      <c r="Y259" s="40"/>
      <c r="Z259" s="40">
        <v>1</v>
      </c>
      <c r="AA259" s="40"/>
      <c r="AB259" s="40"/>
      <c r="AC259" s="40"/>
      <c r="AD259" s="34" t="s">
        <v>41</v>
      </c>
    </row>
    <row r="260" spans="1:30" s="35" customFormat="1" ht="12.75" x14ac:dyDescent="0.2">
      <c r="A260" s="39" t="s">
        <v>110</v>
      </c>
      <c r="B260" s="41" t="s">
        <v>53</v>
      </c>
      <c r="C260" s="41"/>
      <c r="D260" s="42" t="s">
        <v>76</v>
      </c>
      <c r="E260" s="43" t="s">
        <v>77</v>
      </c>
      <c r="F260" s="44">
        <v>1</v>
      </c>
      <c r="G260" s="45">
        <f>+VLOOKUP(D260,'Precios Repuestos'!$B$3:$F$192,5,FALSE)*F260</f>
        <v>2</v>
      </c>
      <c r="H260" s="32">
        <v>1</v>
      </c>
      <c r="I260" s="46"/>
      <c r="J260" s="40"/>
      <c r="K260" s="40">
        <v>1</v>
      </c>
      <c r="L260" s="40">
        <v>1</v>
      </c>
      <c r="M260" s="40">
        <v>1</v>
      </c>
      <c r="N260" s="40">
        <v>1</v>
      </c>
      <c r="O260" s="40">
        <v>1</v>
      </c>
      <c r="P260" s="40">
        <v>1</v>
      </c>
      <c r="Q260" s="40">
        <v>1</v>
      </c>
      <c r="R260" s="40">
        <v>1</v>
      </c>
      <c r="S260" s="40">
        <v>1</v>
      </c>
      <c r="T260" s="40">
        <v>1</v>
      </c>
      <c r="U260" s="40">
        <v>1</v>
      </c>
      <c r="V260" s="40">
        <v>1</v>
      </c>
      <c r="W260" s="40">
        <v>1</v>
      </c>
      <c r="X260" s="40">
        <v>1</v>
      </c>
      <c r="Y260" s="40">
        <v>1</v>
      </c>
      <c r="Z260" s="40">
        <v>1</v>
      </c>
      <c r="AA260" s="40">
        <v>1</v>
      </c>
      <c r="AB260" s="40">
        <v>1</v>
      </c>
      <c r="AC260" s="40">
        <v>1</v>
      </c>
      <c r="AD260" s="34" t="s">
        <v>78</v>
      </c>
    </row>
    <row r="261" spans="1:30" s="35" customFormat="1" ht="12.75" x14ac:dyDescent="0.2">
      <c r="A261" s="50" t="s">
        <v>110</v>
      </c>
      <c r="B261" s="52" t="s">
        <v>79</v>
      </c>
      <c r="C261" s="52"/>
      <c r="D261" s="53"/>
      <c r="E261" s="54" t="s">
        <v>80</v>
      </c>
      <c r="F261" s="44"/>
      <c r="G261" s="55"/>
      <c r="H261" s="55"/>
      <c r="I261" s="55"/>
      <c r="J261" s="55">
        <f>+SUMPRODUCT(J221:J242,$G221:$G242)</f>
        <v>16</v>
      </c>
      <c r="K261" s="55">
        <f>+SUMPRODUCT(K221:K242,$G221:$G242)</f>
        <v>38</v>
      </c>
      <c r="L261" s="55">
        <f t="shared" ref="L261:AC261" si="26">+SUMPRODUCT(L221:L242,$G221:$G242)</f>
        <v>27.5</v>
      </c>
      <c r="M261" s="55">
        <f t="shared" si="26"/>
        <v>45.5</v>
      </c>
      <c r="N261" s="55">
        <f t="shared" si="26"/>
        <v>58.5</v>
      </c>
      <c r="O261" s="55">
        <f t="shared" si="26"/>
        <v>44.5</v>
      </c>
      <c r="P261" s="55">
        <f t="shared" si="26"/>
        <v>51</v>
      </c>
      <c r="Q261" s="55">
        <f t="shared" si="26"/>
        <v>149</v>
      </c>
      <c r="R261" s="55">
        <f t="shared" si="26"/>
        <v>42.5</v>
      </c>
      <c r="S261" s="55">
        <f t="shared" si="26"/>
        <v>53</v>
      </c>
      <c r="T261" s="55">
        <f t="shared" si="26"/>
        <v>28.5</v>
      </c>
      <c r="U261" s="55">
        <f t="shared" si="26"/>
        <v>52</v>
      </c>
      <c r="V261" s="55">
        <f t="shared" si="26"/>
        <v>66</v>
      </c>
      <c r="W261" s="55">
        <f t="shared" si="26"/>
        <v>38</v>
      </c>
      <c r="X261" s="55">
        <f t="shared" si="26"/>
        <v>42.5</v>
      </c>
      <c r="Y261" s="55">
        <f t="shared" si="26"/>
        <v>149</v>
      </c>
      <c r="Z261" s="55">
        <f t="shared" si="26"/>
        <v>43.5</v>
      </c>
      <c r="AA261" s="55">
        <f t="shared" si="26"/>
        <v>44.5</v>
      </c>
      <c r="AB261" s="55">
        <f t="shared" si="26"/>
        <v>51</v>
      </c>
      <c r="AC261" s="55">
        <f t="shared" si="26"/>
        <v>60.5</v>
      </c>
      <c r="AD261" s="34"/>
    </row>
    <row r="262" spans="1:30" s="35" customFormat="1" ht="12.75" x14ac:dyDescent="0.2">
      <c r="A262" s="50" t="s">
        <v>110</v>
      </c>
      <c r="B262" s="52" t="s">
        <v>81</v>
      </c>
      <c r="C262" s="52"/>
      <c r="D262" s="53"/>
      <c r="E262" s="54" t="s">
        <v>82</v>
      </c>
      <c r="F262" s="44"/>
      <c r="G262" s="55"/>
      <c r="H262" s="55"/>
      <c r="I262" s="55"/>
      <c r="J262" s="55">
        <f>+SUMPRODUCT(J243:J260,$G243:$G260)</f>
        <v>31.10980769230769</v>
      </c>
      <c r="K262" s="55">
        <f>+SUMPRODUCT(K243:K260,$G243:$G260)</f>
        <v>43.53980769230769</v>
      </c>
      <c r="L262" s="55">
        <f t="shared" ref="L262:AC262" si="27">+SUMPRODUCT(L243:L260,$G243:$G260)</f>
        <v>52.53980769230769</v>
      </c>
      <c r="M262" s="55">
        <f t="shared" si="27"/>
        <v>57.017692307692307</v>
      </c>
      <c r="N262" s="55">
        <f t="shared" si="27"/>
        <v>58.019807692307687</v>
      </c>
      <c r="O262" s="55">
        <f t="shared" si="27"/>
        <v>53.85980769230769</v>
      </c>
      <c r="P262" s="55">
        <f t="shared" si="27"/>
        <v>51.528846153846153</v>
      </c>
      <c r="Q262" s="55">
        <f t="shared" si="27"/>
        <v>204.11769230769229</v>
      </c>
      <c r="R262" s="55">
        <f t="shared" si="27"/>
        <v>57.339807692307687</v>
      </c>
      <c r="S262" s="55">
        <f t="shared" si="27"/>
        <v>49.53980769230769</v>
      </c>
      <c r="T262" s="55">
        <f t="shared" si="27"/>
        <v>47.21980769230769</v>
      </c>
      <c r="U262" s="55">
        <f t="shared" si="27"/>
        <v>67.337692307692308</v>
      </c>
      <c r="V262" s="55">
        <f t="shared" si="27"/>
        <v>60.32884615384615</v>
      </c>
      <c r="W262" s="55">
        <f t="shared" si="27"/>
        <v>43.53980769230769</v>
      </c>
      <c r="X262" s="55">
        <f t="shared" si="27"/>
        <v>58.53980769230769</v>
      </c>
      <c r="Y262" s="55">
        <f t="shared" si="27"/>
        <v>204.11769230769229</v>
      </c>
      <c r="Z262" s="55">
        <f t="shared" si="27"/>
        <v>52.019807692307687</v>
      </c>
      <c r="AA262" s="55">
        <f t="shared" si="27"/>
        <v>53.85980769230769</v>
      </c>
      <c r="AB262" s="55">
        <f t="shared" si="27"/>
        <v>51.528846153846153</v>
      </c>
      <c r="AC262" s="55">
        <f t="shared" si="27"/>
        <v>63.017692307692307</v>
      </c>
      <c r="AD262" s="34"/>
    </row>
    <row r="263" spans="1:30" s="35" customFormat="1" ht="12.75" x14ac:dyDescent="0.2">
      <c r="A263" s="50" t="s">
        <v>110</v>
      </c>
      <c r="B263" s="52" t="s">
        <v>83</v>
      </c>
      <c r="C263" s="52"/>
      <c r="D263" s="53"/>
      <c r="E263" s="54" t="s">
        <v>84</v>
      </c>
      <c r="F263" s="44"/>
      <c r="G263" s="45"/>
      <c r="H263" s="32"/>
      <c r="I263" s="32"/>
      <c r="J263" s="56">
        <f>+J262+J261</f>
        <v>47.10980769230769</v>
      </c>
      <c r="K263" s="56">
        <f t="shared" ref="K263:AC263" si="28">+K262+K261</f>
        <v>81.53980769230769</v>
      </c>
      <c r="L263" s="56">
        <f t="shared" si="28"/>
        <v>80.03980769230769</v>
      </c>
      <c r="M263" s="56">
        <f t="shared" si="28"/>
        <v>102.5176923076923</v>
      </c>
      <c r="N263" s="56">
        <f t="shared" si="28"/>
        <v>116.51980769230769</v>
      </c>
      <c r="O263" s="56">
        <f t="shared" si="28"/>
        <v>98.359807692307697</v>
      </c>
      <c r="P263" s="56">
        <f t="shared" si="28"/>
        <v>102.52884615384616</v>
      </c>
      <c r="Q263" s="56">
        <f t="shared" si="28"/>
        <v>353.11769230769232</v>
      </c>
      <c r="R263" s="56">
        <f t="shared" si="28"/>
        <v>99.839807692307687</v>
      </c>
      <c r="S263" s="56">
        <f t="shared" si="28"/>
        <v>102.53980769230769</v>
      </c>
      <c r="T263" s="56">
        <f t="shared" si="28"/>
        <v>75.719807692307683</v>
      </c>
      <c r="U263" s="56">
        <f t="shared" si="28"/>
        <v>119.33769230769231</v>
      </c>
      <c r="V263" s="56">
        <f t="shared" si="28"/>
        <v>126.32884615384614</v>
      </c>
      <c r="W263" s="56">
        <f t="shared" si="28"/>
        <v>81.53980769230769</v>
      </c>
      <c r="X263" s="56">
        <f t="shared" si="28"/>
        <v>101.03980769230769</v>
      </c>
      <c r="Y263" s="56">
        <f t="shared" si="28"/>
        <v>353.11769230769232</v>
      </c>
      <c r="Z263" s="56">
        <f t="shared" si="28"/>
        <v>95.519807692307694</v>
      </c>
      <c r="AA263" s="56">
        <f t="shared" si="28"/>
        <v>98.359807692307697</v>
      </c>
      <c r="AB263" s="56">
        <f t="shared" si="28"/>
        <v>102.52884615384616</v>
      </c>
      <c r="AC263" s="56">
        <f t="shared" si="28"/>
        <v>123.5176923076923</v>
      </c>
      <c r="AD263" s="34"/>
    </row>
    <row r="264" spans="1:30" s="35" customFormat="1" ht="12.75" x14ac:dyDescent="0.2">
      <c r="A264" s="57" t="s">
        <v>110</v>
      </c>
      <c r="B264" s="52" t="s">
        <v>85</v>
      </c>
      <c r="C264" s="52"/>
      <c r="D264" s="53"/>
      <c r="E264" s="58" t="s">
        <v>86</v>
      </c>
      <c r="F264" s="44"/>
      <c r="G264" s="45"/>
      <c r="H264" s="32"/>
      <c r="I264" s="32"/>
      <c r="J264" s="59">
        <f>+J263*$K$2</f>
        <v>52.762984615384617</v>
      </c>
      <c r="K264" s="59">
        <f t="shared" ref="K264:AC264" si="29">+K263*$K$2</f>
        <v>91.324584615384623</v>
      </c>
      <c r="L264" s="59">
        <f t="shared" si="29"/>
        <v>89.644584615384616</v>
      </c>
      <c r="M264" s="59">
        <f t="shared" si="29"/>
        <v>114.81981538461538</v>
      </c>
      <c r="N264" s="59">
        <f t="shared" si="29"/>
        <v>130.50218461538464</v>
      </c>
      <c r="O264" s="59">
        <f t="shared" si="29"/>
        <v>110.16298461538463</v>
      </c>
      <c r="P264" s="59">
        <f t="shared" si="29"/>
        <v>114.83230769230771</v>
      </c>
      <c r="Q264" s="59">
        <f t="shared" si="29"/>
        <v>395.49181538461545</v>
      </c>
      <c r="R264" s="59">
        <f t="shared" si="29"/>
        <v>111.82058461538462</v>
      </c>
      <c r="S264" s="59">
        <f t="shared" si="29"/>
        <v>114.84458461538462</v>
      </c>
      <c r="T264" s="59">
        <f t="shared" si="29"/>
        <v>84.806184615384609</v>
      </c>
      <c r="U264" s="59">
        <f t="shared" si="29"/>
        <v>133.6582153846154</v>
      </c>
      <c r="V264" s="59">
        <f t="shared" si="29"/>
        <v>141.4883076923077</v>
      </c>
      <c r="W264" s="59">
        <f t="shared" si="29"/>
        <v>91.324584615384623</v>
      </c>
      <c r="X264" s="59">
        <f t="shared" si="29"/>
        <v>113.16458461538463</v>
      </c>
      <c r="Y264" s="59">
        <f t="shared" si="29"/>
        <v>395.49181538461545</v>
      </c>
      <c r="Z264" s="59">
        <f t="shared" si="29"/>
        <v>106.98218461538463</v>
      </c>
      <c r="AA264" s="59">
        <f t="shared" si="29"/>
        <v>110.16298461538463</v>
      </c>
      <c r="AB264" s="59">
        <f t="shared" si="29"/>
        <v>114.83230769230771</v>
      </c>
      <c r="AC264" s="59">
        <f t="shared" si="29"/>
        <v>138.33981538461538</v>
      </c>
      <c r="AD264" s="34"/>
    </row>
    <row r="265" spans="1:30" s="35" customFormat="1" ht="12.75" x14ac:dyDescent="0.2">
      <c r="A265" s="50" t="s">
        <v>114</v>
      </c>
      <c r="B265" s="69"/>
      <c r="C265" s="69"/>
      <c r="D265" s="70"/>
      <c r="E265" s="69"/>
      <c r="F265" s="71"/>
      <c r="G265" s="69"/>
      <c r="H265" s="32"/>
      <c r="I265" s="32"/>
      <c r="J265" s="51"/>
      <c r="K265" s="51"/>
      <c r="L265" s="51"/>
      <c r="M265" s="51"/>
      <c r="N265" s="51"/>
      <c r="O265" s="51"/>
      <c r="P265" s="51"/>
      <c r="Q265" s="51"/>
      <c r="R265" s="51"/>
      <c r="S265" s="51"/>
      <c r="T265" s="51"/>
      <c r="U265" s="51"/>
      <c r="V265" s="51"/>
      <c r="W265" s="51"/>
      <c r="X265" s="51"/>
      <c r="Y265" s="51"/>
      <c r="Z265" s="51"/>
      <c r="AA265" s="51"/>
      <c r="AB265" s="51"/>
      <c r="AC265" s="51"/>
      <c r="AD265" s="34"/>
    </row>
    <row r="266" spans="1:30" s="35" customFormat="1" ht="12.75" x14ac:dyDescent="0.2">
      <c r="A266" s="25" t="s">
        <v>114</v>
      </c>
      <c r="B266" s="27" t="s">
        <v>11</v>
      </c>
      <c r="C266" s="27"/>
      <c r="D266" s="28"/>
      <c r="E266" s="29" t="s">
        <v>12</v>
      </c>
      <c r="F266" s="30">
        <v>0.7</v>
      </c>
      <c r="G266" s="31">
        <f t="shared" ref="G266:G287" si="30">+F266*$F$2</f>
        <v>21</v>
      </c>
      <c r="H266" s="32">
        <v>2</v>
      </c>
      <c r="I266" s="33"/>
      <c r="J266" s="26"/>
      <c r="K266" s="26"/>
      <c r="L266" s="26"/>
      <c r="M266" s="26"/>
      <c r="N266" s="26"/>
      <c r="O266" s="26"/>
      <c r="P266" s="26"/>
      <c r="Q266" s="26"/>
      <c r="R266" s="26"/>
      <c r="S266" s="26"/>
      <c r="T266" s="26"/>
      <c r="U266" s="26"/>
      <c r="V266" s="26"/>
      <c r="W266" s="26"/>
      <c r="X266" s="26"/>
      <c r="Y266" s="26"/>
      <c r="Z266" s="26"/>
      <c r="AA266" s="26"/>
      <c r="AB266" s="26"/>
      <c r="AC266" s="26"/>
      <c r="AD266" s="34" t="s">
        <v>14</v>
      </c>
    </row>
    <row r="267" spans="1:30" s="35" customFormat="1" ht="12.75" x14ac:dyDescent="0.2">
      <c r="A267" s="25" t="s">
        <v>114</v>
      </c>
      <c r="B267" s="27" t="s">
        <v>11</v>
      </c>
      <c r="C267" s="27"/>
      <c r="D267" s="28"/>
      <c r="E267" s="29" t="s">
        <v>15</v>
      </c>
      <c r="F267" s="30">
        <v>0.3</v>
      </c>
      <c r="G267" s="31">
        <f t="shared" si="30"/>
        <v>9</v>
      </c>
      <c r="H267" s="32">
        <v>2</v>
      </c>
      <c r="I267" s="33"/>
      <c r="J267" s="26"/>
      <c r="K267" s="26"/>
      <c r="L267" s="26"/>
      <c r="M267" s="26"/>
      <c r="N267" s="26"/>
      <c r="O267" s="26"/>
      <c r="P267" s="26"/>
      <c r="Q267" s="26"/>
      <c r="R267" s="26"/>
      <c r="S267" s="26"/>
      <c r="T267" s="26"/>
      <c r="U267" s="26"/>
      <c r="V267" s="26"/>
      <c r="W267" s="26"/>
      <c r="X267" s="26"/>
      <c r="Y267" s="26"/>
      <c r="Z267" s="26"/>
      <c r="AA267" s="26"/>
      <c r="AB267" s="26"/>
      <c r="AC267" s="26"/>
      <c r="AD267" s="34" t="s">
        <v>14</v>
      </c>
    </row>
    <row r="268" spans="1:30" s="35" customFormat="1" ht="12.75" x14ac:dyDescent="0.2">
      <c r="A268" s="25" t="s">
        <v>114</v>
      </c>
      <c r="B268" s="27" t="s">
        <v>11</v>
      </c>
      <c r="C268" s="27"/>
      <c r="D268" s="28"/>
      <c r="E268" s="29" t="s">
        <v>16</v>
      </c>
      <c r="F268" s="30">
        <v>0.16666666666666666</v>
      </c>
      <c r="G268" s="31">
        <f t="shared" si="30"/>
        <v>5</v>
      </c>
      <c r="H268" s="32">
        <v>2</v>
      </c>
      <c r="I268" s="33"/>
      <c r="J268" s="26"/>
      <c r="K268" s="26"/>
      <c r="L268" s="26">
        <v>1</v>
      </c>
      <c r="M268" s="26"/>
      <c r="N268" s="26">
        <v>1</v>
      </c>
      <c r="O268" s="26"/>
      <c r="P268" s="26">
        <v>1</v>
      </c>
      <c r="Q268" s="26"/>
      <c r="R268" s="26">
        <v>1</v>
      </c>
      <c r="S268" s="26"/>
      <c r="T268" s="26">
        <v>1</v>
      </c>
      <c r="U268" s="26"/>
      <c r="V268" s="26">
        <v>1</v>
      </c>
      <c r="W268" s="26"/>
      <c r="X268" s="26">
        <v>1</v>
      </c>
      <c r="Y268" s="26"/>
      <c r="Z268" s="26">
        <v>1</v>
      </c>
      <c r="AA268" s="26"/>
      <c r="AB268" s="26">
        <v>1</v>
      </c>
      <c r="AC268" s="26"/>
      <c r="AD268" s="34" t="s">
        <v>17</v>
      </c>
    </row>
    <row r="269" spans="1:30" s="35" customFormat="1" ht="12.75" x14ac:dyDescent="0.2">
      <c r="A269" s="25" t="s">
        <v>114</v>
      </c>
      <c r="B269" s="27" t="s">
        <v>11</v>
      </c>
      <c r="C269" s="27"/>
      <c r="D269" s="28"/>
      <c r="E269" s="29" t="s">
        <v>18</v>
      </c>
      <c r="F269" s="30">
        <v>0.53</v>
      </c>
      <c r="G269" s="31">
        <f t="shared" si="30"/>
        <v>15.9</v>
      </c>
      <c r="H269" s="32">
        <v>2</v>
      </c>
      <c r="I269" s="33"/>
      <c r="J269" s="26"/>
      <c r="K269" s="26"/>
      <c r="L269" s="26"/>
      <c r="M269" s="26"/>
      <c r="N269" s="26">
        <v>1</v>
      </c>
      <c r="O269" s="26"/>
      <c r="P269" s="26"/>
      <c r="Q269" s="26"/>
      <c r="R269" s="26">
        <v>1</v>
      </c>
      <c r="S269" s="26"/>
      <c r="T269" s="26"/>
      <c r="U269" s="26"/>
      <c r="V269" s="26">
        <v>1</v>
      </c>
      <c r="W269" s="26"/>
      <c r="X269" s="26"/>
      <c r="Y269" s="26"/>
      <c r="Z269" s="26">
        <v>1</v>
      </c>
      <c r="AA269" s="26"/>
      <c r="AB269" s="26"/>
      <c r="AC269" s="26"/>
      <c r="AD269" s="34" t="s">
        <v>21</v>
      </c>
    </row>
    <row r="270" spans="1:30" s="35" customFormat="1" ht="12.75" x14ac:dyDescent="0.2">
      <c r="A270" s="25" t="s">
        <v>114</v>
      </c>
      <c r="B270" s="27" t="s">
        <v>11</v>
      </c>
      <c r="C270" s="27"/>
      <c r="D270" s="28"/>
      <c r="E270" s="29" t="s">
        <v>22</v>
      </c>
      <c r="F270" s="30">
        <v>0.26250000000000001</v>
      </c>
      <c r="G270" s="31">
        <f t="shared" si="30"/>
        <v>7.875</v>
      </c>
      <c r="H270" s="32">
        <v>2</v>
      </c>
      <c r="I270" s="33"/>
      <c r="J270" s="26"/>
      <c r="K270" s="26"/>
      <c r="L270" s="26"/>
      <c r="M270" s="26">
        <v>1</v>
      </c>
      <c r="N270" s="26"/>
      <c r="O270" s="26"/>
      <c r="P270" s="26"/>
      <c r="Q270" s="26">
        <v>1</v>
      </c>
      <c r="R270" s="26"/>
      <c r="S270" s="26"/>
      <c r="T270" s="26"/>
      <c r="U270" s="26">
        <v>1</v>
      </c>
      <c r="V270" s="26"/>
      <c r="W270" s="26"/>
      <c r="X270" s="26"/>
      <c r="Y270" s="26">
        <v>1</v>
      </c>
      <c r="Z270" s="26"/>
      <c r="AA270" s="26"/>
      <c r="AB270" s="26"/>
      <c r="AC270" s="26">
        <v>1</v>
      </c>
      <c r="AD270" s="34" t="s">
        <v>35</v>
      </c>
    </row>
    <row r="271" spans="1:30" s="35" customFormat="1" ht="12.75" x14ac:dyDescent="0.2">
      <c r="A271" s="25" t="s">
        <v>114</v>
      </c>
      <c r="B271" s="27" t="s">
        <v>11</v>
      </c>
      <c r="C271" s="27"/>
      <c r="D271" s="28"/>
      <c r="E271" s="36" t="s">
        <v>24</v>
      </c>
      <c r="F271" s="30">
        <v>0.35</v>
      </c>
      <c r="G271" s="31">
        <f t="shared" si="30"/>
        <v>10.5</v>
      </c>
      <c r="H271" s="32">
        <v>2</v>
      </c>
      <c r="I271" s="33"/>
      <c r="J271" s="26">
        <v>1</v>
      </c>
      <c r="K271" s="26">
        <v>1</v>
      </c>
      <c r="L271" s="26">
        <v>1</v>
      </c>
      <c r="M271" s="26">
        <v>1</v>
      </c>
      <c r="N271" s="26">
        <v>1</v>
      </c>
      <c r="O271" s="26">
        <v>1</v>
      </c>
      <c r="P271" s="26">
        <v>1</v>
      </c>
      <c r="Q271" s="26">
        <v>1</v>
      </c>
      <c r="R271" s="26">
        <v>1</v>
      </c>
      <c r="S271" s="26">
        <v>1</v>
      </c>
      <c r="T271" s="26">
        <v>1</v>
      </c>
      <c r="U271" s="26">
        <v>1</v>
      </c>
      <c r="V271" s="26">
        <v>1</v>
      </c>
      <c r="W271" s="26">
        <v>1</v>
      </c>
      <c r="X271" s="26">
        <v>1</v>
      </c>
      <c r="Y271" s="26">
        <v>1</v>
      </c>
      <c r="Z271" s="26">
        <v>1</v>
      </c>
      <c r="AA271" s="26">
        <v>1</v>
      </c>
      <c r="AB271" s="26">
        <v>1</v>
      </c>
      <c r="AC271" s="26">
        <v>1</v>
      </c>
      <c r="AD271" s="34" t="s">
        <v>25</v>
      </c>
    </row>
    <row r="272" spans="1:30" s="35" customFormat="1" ht="12.75" x14ac:dyDescent="0.2">
      <c r="A272" s="25" t="s">
        <v>114</v>
      </c>
      <c r="B272" s="27" t="s">
        <v>11</v>
      </c>
      <c r="C272" s="27"/>
      <c r="D272" s="28"/>
      <c r="E272" s="29" t="s">
        <v>26</v>
      </c>
      <c r="F272" s="30">
        <v>0.94500000000000006</v>
      </c>
      <c r="G272" s="31">
        <f t="shared" si="30"/>
        <v>28.35</v>
      </c>
      <c r="H272" s="32">
        <v>2</v>
      </c>
      <c r="I272" s="33"/>
      <c r="J272" s="26"/>
      <c r="K272" s="26"/>
      <c r="L272" s="26"/>
      <c r="M272" s="26"/>
      <c r="N272" s="26"/>
      <c r="O272" s="26"/>
      <c r="P272" s="26"/>
      <c r="Q272" s="26"/>
      <c r="R272" s="26"/>
      <c r="S272" s="26"/>
      <c r="T272" s="26"/>
      <c r="U272" s="26"/>
      <c r="V272" s="26">
        <v>1</v>
      </c>
      <c r="W272" s="26"/>
      <c r="X272" s="26"/>
      <c r="Y272" s="26"/>
      <c r="Z272" s="26"/>
      <c r="AA272" s="26"/>
      <c r="AB272" s="26"/>
      <c r="AC272" s="26"/>
      <c r="AD272" s="34" t="s">
        <v>27</v>
      </c>
    </row>
    <row r="273" spans="1:30" s="35" customFormat="1" ht="12.75" x14ac:dyDescent="0.2">
      <c r="A273" s="25" t="s">
        <v>114</v>
      </c>
      <c r="B273" s="27" t="s">
        <v>11</v>
      </c>
      <c r="C273" s="27"/>
      <c r="D273" s="28"/>
      <c r="E273" s="29" t="s">
        <v>28</v>
      </c>
      <c r="F273" s="30">
        <v>1.8</v>
      </c>
      <c r="G273" s="31">
        <f t="shared" si="30"/>
        <v>54</v>
      </c>
      <c r="H273" s="32">
        <v>2</v>
      </c>
      <c r="I273" s="33"/>
      <c r="J273" s="26"/>
      <c r="K273" s="26"/>
      <c r="L273" s="26"/>
      <c r="M273" s="26"/>
      <c r="N273" s="26"/>
      <c r="O273" s="26"/>
      <c r="P273" s="26"/>
      <c r="Q273" s="26"/>
      <c r="R273" s="26"/>
      <c r="S273" s="26"/>
      <c r="T273" s="26"/>
      <c r="U273" s="26"/>
      <c r="V273" s="26">
        <v>1</v>
      </c>
      <c r="W273" s="26"/>
      <c r="X273" s="26"/>
      <c r="Y273" s="26"/>
      <c r="Z273" s="26"/>
      <c r="AA273" s="26"/>
      <c r="AB273" s="26"/>
      <c r="AC273" s="26"/>
      <c r="AD273" s="34" t="s">
        <v>27</v>
      </c>
    </row>
    <row r="274" spans="1:30" s="35" customFormat="1" ht="12.75" x14ac:dyDescent="0.2">
      <c r="A274" s="25" t="s">
        <v>114</v>
      </c>
      <c r="B274" s="27" t="s">
        <v>11</v>
      </c>
      <c r="C274" s="27"/>
      <c r="D274" s="28"/>
      <c r="E274" s="29" t="s">
        <v>29</v>
      </c>
      <c r="F274" s="30">
        <v>0.22750000000000001</v>
      </c>
      <c r="G274" s="31">
        <f t="shared" si="30"/>
        <v>6.8250000000000002</v>
      </c>
      <c r="H274" s="32">
        <v>2</v>
      </c>
      <c r="I274" s="33"/>
      <c r="J274" s="26"/>
      <c r="K274" s="26"/>
      <c r="L274" s="26">
        <v>1</v>
      </c>
      <c r="M274" s="37"/>
      <c r="N274" s="26"/>
      <c r="O274" s="26">
        <v>1</v>
      </c>
      <c r="P274" s="26"/>
      <c r="Q274" s="26"/>
      <c r="R274" s="26">
        <v>1</v>
      </c>
      <c r="S274" s="26"/>
      <c r="T274" s="37"/>
      <c r="U274" s="26">
        <v>1</v>
      </c>
      <c r="V274" s="37"/>
      <c r="W274" s="26"/>
      <c r="X274" s="37">
        <v>1</v>
      </c>
      <c r="Y274" s="26"/>
      <c r="Z274" s="37"/>
      <c r="AA274" s="26">
        <v>1</v>
      </c>
      <c r="AB274" s="37"/>
      <c r="AC274" s="37"/>
      <c r="AD274" s="34" t="s">
        <v>30</v>
      </c>
    </row>
    <row r="275" spans="1:30" s="35" customFormat="1" ht="12.75" x14ac:dyDescent="0.2">
      <c r="A275" s="25" t="s">
        <v>114</v>
      </c>
      <c r="B275" s="27" t="s">
        <v>11</v>
      </c>
      <c r="C275" s="27"/>
      <c r="D275" s="28"/>
      <c r="E275" s="29" t="s">
        <v>31</v>
      </c>
      <c r="F275" s="30">
        <v>0.12250000000000001</v>
      </c>
      <c r="G275" s="31">
        <f t="shared" si="30"/>
        <v>3.6750000000000003</v>
      </c>
      <c r="H275" s="32">
        <v>2</v>
      </c>
      <c r="I275" s="33"/>
      <c r="J275" s="26"/>
      <c r="K275" s="26">
        <v>1</v>
      </c>
      <c r="L275" s="26"/>
      <c r="M275" s="26">
        <v>1</v>
      </c>
      <c r="N275" s="26"/>
      <c r="O275" s="26">
        <v>1</v>
      </c>
      <c r="P275" s="26"/>
      <c r="Q275" s="26">
        <v>1</v>
      </c>
      <c r="R275" s="26"/>
      <c r="S275" s="26">
        <v>1</v>
      </c>
      <c r="T275" s="26"/>
      <c r="U275" s="26">
        <v>1</v>
      </c>
      <c r="V275" s="26"/>
      <c r="W275" s="26">
        <v>1</v>
      </c>
      <c r="X275" s="26"/>
      <c r="Y275" s="26">
        <v>1</v>
      </c>
      <c r="Z275" s="26"/>
      <c r="AA275" s="26">
        <v>1</v>
      </c>
      <c r="AB275" s="26"/>
      <c r="AC275" s="26">
        <v>1</v>
      </c>
      <c r="AD275" s="34" t="s">
        <v>13</v>
      </c>
    </row>
    <row r="276" spans="1:30" s="35" customFormat="1" ht="12.75" x14ac:dyDescent="0.2">
      <c r="A276" s="25" t="s">
        <v>114</v>
      </c>
      <c r="B276" s="27" t="s">
        <v>11</v>
      </c>
      <c r="C276" s="27"/>
      <c r="D276" s="28"/>
      <c r="E276" s="29" t="s">
        <v>32</v>
      </c>
      <c r="F276" s="30">
        <v>1.05</v>
      </c>
      <c r="G276" s="31">
        <f t="shared" si="30"/>
        <v>31.5</v>
      </c>
      <c r="H276" s="32">
        <v>2</v>
      </c>
      <c r="I276" s="33"/>
      <c r="J276" s="26"/>
      <c r="K276" s="26"/>
      <c r="L276" s="26"/>
      <c r="M276" s="26"/>
      <c r="N276" s="26"/>
      <c r="O276" s="26"/>
      <c r="P276" s="26">
        <v>1</v>
      </c>
      <c r="Q276" s="26"/>
      <c r="R276" s="26"/>
      <c r="S276" s="26"/>
      <c r="T276" s="26"/>
      <c r="U276" s="26"/>
      <c r="V276" s="26">
        <v>1</v>
      </c>
      <c r="W276" s="26"/>
      <c r="X276" s="26"/>
      <c r="Y276" s="26"/>
      <c r="Z276" s="26"/>
      <c r="AA276" s="26"/>
      <c r="AB276" s="26">
        <v>1</v>
      </c>
      <c r="AC276" s="26"/>
      <c r="AD276" s="34" t="s">
        <v>20</v>
      </c>
    </row>
    <row r="277" spans="1:30" s="35" customFormat="1" ht="12.75" x14ac:dyDescent="0.2">
      <c r="A277" s="25" t="s">
        <v>114</v>
      </c>
      <c r="B277" s="27" t="s">
        <v>11</v>
      </c>
      <c r="C277" s="27"/>
      <c r="D277" s="28"/>
      <c r="E277" s="38" t="s">
        <v>34</v>
      </c>
      <c r="F277" s="30">
        <v>0</v>
      </c>
      <c r="G277" s="31">
        <f t="shared" si="30"/>
        <v>0</v>
      </c>
      <c r="H277" s="32">
        <v>2</v>
      </c>
      <c r="I277" s="33"/>
      <c r="J277" s="26"/>
      <c r="K277" s="26"/>
      <c r="L277" s="26"/>
      <c r="M277" s="26"/>
      <c r="N277" s="26"/>
      <c r="O277" s="26"/>
      <c r="P277" s="26"/>
      <c r="Q277" s="26"/>
      <c r="R277" s="26"/>
      <c r="S277" s="26"/>
      <c r="T277" s="26"/>
      <c r="U277" s="26"/>
      <c r="V277" s="26"/>
      <c r="W277" s="26"/>
      <c r="X277" s="26"/>
      <c r="Y277" s="26"/>
      <c r="Z277" s="26"/>
      <c r="AA277" s="26"/>
      <c r="AB277" s="26"/>
      <c r="AC277" s="26"/>
      <c r="AD277" s="34" t="s">
        <v>36</v>
      </c>
    </row>
    <row r="278" spans="1:30" s="35" customFormat="1" ht="12.75" x14ac:dyDescent="0.2">
      <c r="A278" s="25" t="s">
        <v>114</v>
      </c>
      <c r="B278" s="27" t="s">
        <v>11</v>
      </c>
      <c r="C278" s="27"/>
      <c r="D278" s="28"/>
      <c r="E278" s="29" t="s">
        <v>37</v>
      </c>
      <c r="F278" s="30">
        <v>0.52500000000000002</v>
      </c>
      <c r="G278" s="31">
        <f t="shared" si="30"/>
        <v>15.75</v>
      </c>
      <c r="H278" s="32">
        <v>2</v>
      </c>
      <c r="I278" s="33"/>
      <c r="J278" s="26"/>
      <c r="K278" s="26"/>
      <c r="L278" s="26"/>
      <c r="M278" s="26"/>
      <c r="N278" s="26"/>
      <c r="O278" s="26"/>
      <c r="P278" s="26"/>
      <c r="Q278" s="26"/>
      <c r="R278" s="26"/>
      <c r="S278" s="26"/>
      <c r="T278" s="26"/>
      <c r="U278" s="26"/>
      <c r="V278" s="26">
        <v>1</v>
      </c>
      <c r="W278" s="26"/>
      <c r="X278" s="26"/>
      <c r="Y278" s="26"/>
      <c r="Z278" s="26"/>
      <c r="AA278" s="26"/>
      <c r="AB278" s="26"/>
      <c r="AC278" s="26"/>
      <c r="AD278" s="34" t="s">
        <v>27</v>
      </c>
    </row>
    <row r="279" spans="1:30" s="35" customFormat="1" ht="12.75" x14ac:dyDescent="0.2">
      <c r="A279" s="25" t="s">
        <v>114</v>
      </c>
      <c r="B279" s="27" t="s">
        <v>11</v>
      </c>
      <c r="C279" s="27"/>
      <c r="D279" s="28"/>
      <c r="E279" s="29" t="s">
        <v>38</v>
      </c>
      <c r="F279" s="30">
        <v>0.26250000000000001</v>
      </c>
      <c r="G279" s="31">
        <f t="shared" si="30"/>
        <v>7.875</v>
      </c>
      <c r="H279" s="32">
        <v>2</v>
      </c>
      <c r="I279" s="33"/>
      <c r="J279" s="26"/>
      <c r="K279" s="26"/>
      <c r="L279" s="26"/>
      <c r="M279" s="26"/>
      <c r="N279" s="26"/>
      <c r="O279" s="26"/>
      <c r="P279" s="26"/>
      <c r="Q279" s="26"/>
      <c r="R279" s="26"/>
      <c r="S279" s="26"/>
      <c r="T279" s="26"/>
      <c r="U279" s="26"/>
      <c r="V279" s="26">
        <v>1</v>
      </c>
      <c r="W279" s="26"/>
      <c r="X279" s="26"/>
      <c r="Y279" s="26"/>
      <c r="Z279" s="26"/>
      <c r="AA279" s="26"/>
      <c r="AB279" s="26"/>
      <c r="AC279" s="26"/>
      <c r="AD279" s="34" t="s">
        <v>27</v>
      </c>
    </row>
    <row r="280" spans="1:30" s="35" customFormat="1" ht="12.75" x14ac:dyDescent="0.2">
      <c r="A280" s="25" t="s">
        <v>114</v>
      </c>
      <c r="B280" s="27" t="s">
        <v>11</v>
      </c>
      <c r="C280" s="27"/>
      <c r="D280" s="28"/>
      <c r="E280" s="29" t="s">
        <v>39</v>
      </c>
      <c r="F280" s="30">
        <v>0.2</v>
      </c>
      <c r="G280" s="31">
        <f t="shared" si="30"/>
        <v>6</v>
      </c>
      <c r="H280" s="32">
        <v>2</v>
      </c>
      <c r="I280" s="33"/>
      <c r="J280" s="26"/>
      <c r="K280" s="26"/>
      <c r="L280" s="26"/>
      <c r="M280" s="26"/>
      <c r="N280" s="26"/>
      <c r="O280" s="26"/>
      <c r="P280" s="26"/>
      <c r="Q280" s="26"/>
      <c r="R280" s="26"/>
      <c r="S280" s="26"/>
      <c r="T280" s="26"/>
      <c r="U280" s="26"/>
      <c r="V280" s="26"/>
      <c r="W280" s="26"/>
      <c r="X280" s="26"/>
      <c r="Y280" s="26"/>
      <c r="Z280" s="26"/>
      <c r="AA280" s="26"/>
      <c r="AB280" s="26"/>
      <c r="AC280" s="26"/>
      <c r="AD280" s="34" t="s">
        <v>14</v>
      </c>
    </row>
    <row r="281" spans="1:30" s="35" customFormat="1" ht="12.75" x14ac:dyDescent="0.2">
      <c r="A281" s="25" t="s">
        <v>114</v>
      </c>
      <c r="B281" s="27" t="s">
        <v>11</v>
      </c>
      <c r="C281" s="27"/>
      <c r="D281" s="28"/>
      <c r="E281" s="29" t="s">
        <v>40</v>
      </c>
      <c r="F281" s="30">
        <v>0.25</v>
      </c>
      <c r="G281" s="31">
        <f t="shared" si="30"/>
        <v>7.5</v>
      </c>
      <c r="H281" s="32">
        <v>2</v>
      </c>
      <c r="I281" s="33"/>
      <c r="J281" s="26"/>
      <c r="K281" s="26"/>
      <c r="L281" s="26"/>
      <c r="M281" s="26"/>
      <c r="N281" s="26">
        <v>1</v>
      </c>
      <c r="O281" s="26"/>
      <c r="P281" s="26"/>
      <c r="Q281" s="26"/>
      <c r="R281" s="26"/>
      <c r="S281" s="26"/>
      <c r="T281" s="26">
        <v>1</v>
      </c>
      <c r="U281" s="26"/>
      <c r="V281" s="26"/>
      <c r="W281" s="26"/>
      <c r="X281" s="26"/>
      <c r="Y281" s="26"/>
      <c r="Z281" s="26">
        <v>1</v>
      </c>
      <c r="AA281" s="26"/>
      <c r="AB281" s="26"/>
      <c r="AC281" s="26"/>
      <c r="AD281" s="34" t="s">
        <v>41</v>
      </c>
    </row>
    <row r="282" spans="1:30" s="35" customFormat="1" ht="12.75" x14ac:dyDescent="0.2">
      <c r="A282" s="25" t="s">
        <v>114</v>
      </c>
      <c r="B282" s="27" t="s">
        <v>11</v>
      </c>
      <c r="C282" s="27"/>
      <c r="D282" s="28"/>
      <c r="E282" s="29" t="s">
        <v>42</v>
      </c>
      <c r="F282" s="30">
        <v>2</v>
      </c>
      <c r="G282" s="31">
        <f t="shared" si="30"/>
        <v>60</v>
      </c>
      <c r="H282" s="32">
        <v>2</v>
      </c>
      <c r="I282" s="33"/>
      <c r="J282" s="26"/>
      <c r="K282" s="26"/>
      <c r="L282" s="26"/>
      <c r="M282" s="26"/>
      <c r="N282" s="26"/>
      <c r="O282" s="26"/>
      <c r="P282" s="26"/>
      <c r="Q282" s="26"/>
      <c r="R282" s="26"/>
      <c r="S282" s="26"/>
      <c r="T282" s="26"/>
      <c r="U282" s="26"/>
      <c r="V282" s="26"/>
      <c r="W282" s="26"/>
      <c r="X282" s="26"/>
      <c r="Y282" s="26"/>
      <c r="Z282" s="26"/>
      <c r="AA282" s="26"/>
      <c r="AB282" s="26"/>
      <c r="AC282" s="26"/>
      <c r="AD282" s="34" t="s">
        <v>14</v>
      </c>
    </row>
    <row r="283" spans="1:30" s="35" customFormat="1" ht="12.75" x14ac:dyDescent="0.2">
      <c r="A283" s="25" t="s">
        <v>114</v>
      </c>
      <c r="B283" s="27" t="s">
        <v>11</v>
      </c>
      <c r="C283" s="27"/>
      <c r="D283" s="28"/>
      <c r="E283" s="29" t="s">
        <v>43</v>
      </c>
      <c r="F283" s="30">
        <v>0</v>
      </c>
      <c r="G283" s="31">
        <f t="shared" si="30"/>
        <v>0</v>
      </c>
      <c r="H283" s="32">
        <v>2</v>
      </c>
      <c r="I283" s="33"/>
      <c r="J283" s="26"/>
      <c r="K283" s="26">
        <v>1</v>
      </c>
      <c r="L283" s="26"/>
      <c r="M283" s="26">
        <v>1</v>
      </c>
      <c r="N283" s="26"/>
      <c r="O283" s="26">
        <v>1</v>
      </c>
      <c r="P283" s="26"/>
      <c r="Q283" s="26">
        <v>1</v>
      </c>
      <c r="R283" s="26"/>
      <c r="S283" s="26">
        <v>1</v>
      </c>
      <c r="T283" s="26"/>
      <c r="U283" s="26">
        <v>1</v>
      </c>
      <c r="V283" s="26"/>
      <c r="W283" s="26">
        <v>1</v>
      </c>
      <c r="X283" s="26"/>
      <c r="Y283" s="26">
        <v>1</v>
      </c>
      <c r="Z283" s="26"/>
      <c r="AA283" s="26">
        <v>1</v>
      </c>
      <c r="AB283" s="26"/>
      <c r="AC283" s="26">
        <v>1</v>
      </c>
      <c r="AD283" s="34" t="s">
        <v>44</v>
      </c>
    </row>
    <row r="284" spans="1:30" s="35" customFormat="1" ht="12.75" x14ac:dyDescent="0.2">
      <c r="A284" s="25" t="s">
        <v>114</v>
      </c>
      <c r="B284" s="27" t="s">
        <v>11</v>
      </c>
      <c r="C284" s="27"/>
      <c r="D284" s="28"/>
      <c r="E284" s="29" t="s">
        <v>45</v>
      </c>
      <c r="F284" s="30">
        <v>1</v>
      </c>
      <c r="G284" s="31">
        <f t="shared" si="30"/>
        <v>30</v>
      </c>
      <c r="H284" s="32">
        <v>2</v>
      </c>
      <c r="I284" s="33"/>
      <c r="J284" s="26"/>
      <c r="K284" s="26">
        <v>1</v>
      </c>
      <c r="L284" s="26"/>
      <c r="M284" s="26">
        <v>1</v>
      </c>
      <c r="N284" s="26"/>
      <c r="O284" s="26">
        <v>1</v>
      </c>
      <c r="P284" s="26"/>
      <c r="Q284" s="26">
        <v>1</v>
      </c>
      <c r="R284" s="26"/>
      <c r="S284" s="26">
        <v>1</v>
      </c>
      <c r="T284" s="26"/>
      <c r="U284" s="26">
        <v>1</v>
      </c>
      <c r="V284" s="26"/>
      <c r="W284" s="26">
        <v>1</v>
      </c>
      <c r="X284" s="26"/>
      <c r="Y284" s="26">
        <v>1</v>
      </c>
      <c r="Z284" s="26"/>
      <c r="AA284" s="26">
        <v>1</v>
      </c>
      <c r="AB284" s="26"/>
      <c r="AC284" s="26">
        <v>1</v>
      </c>
      <c r="AD284" s="34" t="s">
        <v>13</v>
      </c>
    </row>
    <row r="285" spans="1:30" s="35" customFormat="1" ht="12.75" x14ac:dyDescent="0.2">
      <c r="A285" s="25" t="s">
        <v>114</v>
      </c>
      <c r="B285" s="27" t="s">
        <v>11</v>
      </c>
      <c r="C285" s="27"/>
      <c r="D285" s="28"/>
      <c r="E285" s="29" t="s">
        <v>46</v>
      </c>
      <c r="F285" s="30">
        <v>0.5</v>
      </c>
      <c r="G285" s="31">
        <f t="shared" si="30"/>
        <v>15</v>
      </c>
      <c r="H285" s="32">
        <v>2</v>
      </c>
      <c r="I285" s="33"/>
      <c r="J285" s="26"/>
      <c r="K285" s="26"/>
      <c r="L285" s="26"/>
      <c r="M285" s="26"/>
      <c r="N285" s="26">
        <v>1</v>
      </c>
      <c r="O285" s="26"/>
      <c r="P285" s="26"/>
      <c r="Q285" s="26"/>
      <c r="R285" s="26"/>
      <c r="S285" s="26">
        <v>1</v>
      </c>
      <c r="T285" s="26"/>
      <c r="U285" s="26"/>
      <c r="V285" s="26"/>
      <c r="W285" s="26"/>
      <c r="X285" s="26">
        <v>1</v>
      </c>
      <c r="Y285" s="26"/>
      <c r="Z285" s="26"/>
      <c r="AA285" s="26"/>
      <c r="AB285" s="26"/>
      <c r="AC285" s="26">
        <v>1</v>
      </c>
      <c r="AD285" s="34" t="s">
        <v>48</v>
      </c>
    </row>
    <row r="286" spans="1:30" s="35" customFormat="1" ht="12.75" x14ac:dyDescent="0.2">
      <c r="A286" s="25" t="s">
        <v>114</v>
      </c>
      <c r="B286" s="27" t="s">
        <v>11</v>
      </c>
      <c r="C286" s="27"/>
      <c r="D286" s="28"/>
      <c r="E286" s="29" t="s">
        <v>49</v>
      </c>
      <c r="F286" s="30">
        <v>0.18333333333333332</v>
      </c>
      <c r="G286" s="31">
        <f t="shared" si="30"/>
        <v>5.5</v>
      </c>
      <c r="H286" s="32">
        <v>2</v>
      </c>
      <c r="I286" s="33"/>
      <c r="J286" s="26">
        <v>1</v>
      </c>
      <c r="K286" s="26"/>
      <c r="L286" s="26">
        <v>1</v>
      </c>
      <c r="M286" s="26"/>
      <c r="N286" s="26">
        <v>1</v>
      </c>
      <c r="O286" s="26"/>
      <c r="P286" s="26">
        <v>1</v>
      </c>
      <c r="Q286" s="26"/>
      <c r="R286" s="26">
        <v>1</v>
      </c>
      <c r="S286" s="26"/>
      <c r="T286" s="26">
        <v>1</v>
      </c>
      <c r="U286" s="26"/>
      <c r="V286" s="26">
        <v>1</v>
      </c>
      <c r="W286" s="26"/>
      <c r="X286" s="26">
        <v>1</v>
      </c>
      <c r="Y286" s="26"/>
      <c r="Z286" s="26">
        <v>1</v>
      </c>
      <c r="AA286" s="26"/>
      <c r="AB286" s="26">
        <v>1</v>
      </c>
      <c r="AC286" s="26"/>
      <c r="AD286" s="34" t="s">
        <v>50</v>
      </c>
    </row>
    <row r="287" spans="1:30" s="35" customFormat="1" ht="12.75" x14ac:dyDescent="0.2">
      <c r="A287" s="25" t="s">
        <v>114</v>
      </c>
      <c r="B287" s="27" t="s">
        <v>11</v>
      </c>
      <c r="C287" s="27"/>
      <c r="D287" s="28"/>
      <c r="E287" s="29" t="s">
        <v>51</v>
      </c>
      <c r="F287" s="30">
        <v>0.17499999999999999</v>
      </c>
      <c r="G287" s="31">
        <f t="shared" si="30"/>
        <v>5.25</v>
      </c>
      <c r="H287" s="32">
        <v>2</v>
      </c>
      <c r="I287" s="33"/>
      <c r="J287" s="26"/>
      <c r="K287" s="26"/>
      <c r="L287" s="26"/>
      <c r="M287" s="26"/>
      <c r="N287" s="26"/>
      <c r="O287" s="26"/>
      <c r="P287" s="26"/>
      <c r="Q287" s="26"/>
      <c r="R287" s="26"/>
      <c r="S287" s="26"/>
      <c r="T287" s="26"/>
      <c r="U287" s="26"/>
      <c r="V287" s="26"/>
      <c r="W287" s="26"/>
      <c r="X287" s="26"/>
      <c r="Y287" s="26"/>
      <c r="Z287" s="26"/>
      <c r="AA287" s="26"/>
      <c r="AB287" s="26"/>
      <c r="AC287" s="26"/>
      <c r="AD287" s="34" t="s">
        <v>14</v>
      </c>
    </row>
    <row r="288" spans="1:30" s="35" customFormat="1" ht="12.75" x14ac:dyDescent="0.2">
      <c r="A288" s="39" t="s">
        <v>114</v>
      </c>
      <c r="B288" s="41" t="s">
        <v>53</v>
      </c>
      <c r="C288" s="41"/>
      <c r="D288" s="42">
        <v>96879797</v>
      </c>
      <c r="E288" s="43" t="s">
        <v>54</v>
      </c>
      <c r="F288" s="44">
        <v>1</v>
      </c>
      <c r="G288" s="45">
        <f>+VLOOKUP(D288,'Precios Repuestos'!$B$3:$F$192,5,FALSE)*F288</f>
        <v>4.6500000000000004</v>
      </c>
      <c r="H288" s="32">
        <v>2</v>
      </c>
      <c r="I288" s="46"/>
      <c r="J288" s="40">
        <v>1</v>
      </c>
      <c r="K288" s="40">
        <v>1</v>
      </c>
      <c r="L288" s="40">
        <v>1</v>
      </c>
      <c r="M288" s="40">
        <v>1</v>
      </c>
      <c r="N288" s="40">
        <v>1</v>
      </c>
      <c r="O288" s="40">
        <v>1</v>
      </c>
      <c r="P288" s="40">
        <v>1</v>
      </c>
      <c r="Q288" s="40">
        <v>1</v>
      </c>
      <c r="R288" s="40">
        <v>1</v>
      </c>
      <c r="S288" s="40">
        <v>1</v>
      </c>
      <c r="T288" s="40">
        <v>1</v>
      </c>
      <c r="U288" s="40">
        <v>1</v>
      </c>
      <c r="V288" s="40">
        <v>1</v>
      </c>
      <c r="W288" s="40">
        <v>1</v>
      </c>
      <c r="X288" s="40">
        <v>1</v>
      </c>
      <c r="Y288" s="40">
        <v>1</v>
      </c>
      <c r="Z288" s="40">
        <v>1</v>
      </c>
      <c r="AA288" s="40">
        <v>1</v>
      </c>
      <c r="AB288" s="40">
        <v>1</v>
      </c>
      <c r="AC288" s="40">
        <v>1</v>
      </c>
      <c r="AD288" s="34" t="s">
        <v>25</v>
      </c>
    </row>
    <row r="289" spans="1:30" s="35" customFormat="1" ht="12.75" x14ac:dyDescent="0.2">
      <c r="A289" s="39" t="s">
        <v>114</v>
      </c>
      <c r="B289" s="41" t="s">
        <v>53</v>
      </c>
      <c r="C289" s="41"/>
      <c r="D289" s="78">
        <v>2601223</v>
      </c>
      <c r="E289" s="47" t="s">
        <v>55</v>
      </c>
      <c r="F289" s="44">
        <v>4</v>
      </c>
      <c r="G289" s="45">
        <f>+VLOOKUP(D289,'Precios Repuestos'!$B$3:$F$192,5,FALSE)*F289</f>
        <v>26.749807692307691</v>
      </c>
      <c r="H289" s="32">
        <v>2</v>
      </c>
      <c r="I289" s="46"/>
      <c r="J289" s="40">
        <v>1</v>
      </c>
      <c r="K289" s="40">
        <v>1</v>
      </c>
      <c r="L289" s="40">
        <v>1</v>
      </c>
      <c r="M289" s="40">
        <v>1</v>
      </c>
      <c r="N289" s="40">
        <v>1</v>
      </c>
      <c r="O289" s="40">
        <v>1</v>
      </c>
      <c r="P289" s="40">
        <v>1</v>
      </c>
      <c r="Q289" s="40">
        <v>1</v>
      </c>
      <c r="R289" s="40">
        <v>1</v>
      </c>
      <c r="S289" s="40">
        <v>1</v>
      </c>
      <c r="T289" s="40">
        <v>1</v>
      </c>
      <c r="U289" s="40">
        <v>1</v>
      </c>
      <c r="V289" s="40">
        <v>1</v>
      </c>
      <c r="W289" s="40">
        <v>1</v>
      </c>
      <c r="X289" s="40">
        <v>1</v>
      </c>
      <c r="Y289" s="40">
        <v>1</v>
      </c>
      <c r="Z289" s="40">
        <v>1</v>
      </c>
      <c r="AA289" s="40">
        <v>1</v>
      </c>
      <c r="AB289" s="40">
        <v>1</v>
      </c>
      <c r="AC289" s="40">
        <v>1</v>
      </c>
      <c r="AD289" s="34" t="s">
        <v>56</v>
      </c>
    </row>
    <row r="290" spans="1:30" s="35" customFormat="1" ht="12.75" x14ac:dyDescent="0.2">
      <c r="A290" s="39" t="s">
        <v>114</v>
      </c>
      <c r="B290" s="41" t="s">
        <v>53</v>
      </c>
      <c r="C290" s="41"/>
      <c r="D290" s="143">
        <v>95628748</v>
      </c>
      <c r="E290" s="43" t="s">
        <v>57</v>
      </c>
      <c r="F290" s="44">
        <v>1</v>
      </c>
      <c r="G290" s="45">
        <f>+VLOOKUP(D290,'Precios Repuestos'!$B$3:$F$192,5,FALSE)*F290</f>
        <v>5.48</v>
      </c>
      <c r="H290" s="32">
        <v>2</v>
      </c>
      <c r="I290" s="46"/>
      <c r="J290" s="40"/>
      <c r="K290" s="40"/>
      <c r="L290" s="40">
        <v>1</v>
      </c>
      <c r="M290" s="40"/>
      <c r="N290" s="40">
        <v>1</v>
      </c>
      <c r="O290" s="40"/>
      <c r="P290" s="40">
        <v>1</v>
      </c>
      <c r="Q290" s="40"/>
      <c r="R290" s="40">
        <v>1</v>
      </c>
      <c r="S290" s="40"/>
      <c r="T290" s="40">
        <v>1</v>
      </c>
      <c r="U290" s="40"/>
      <c r="V290" s="40">
        <v>1</v>
      </c>
      <c r="W290" s="40"/>
      <c r="X290" s="40">
        <v>1</v>
      </c>
      <c r="Y290" s="40"/>
      <c r="Z290" s="40">
        <v>1</v>
      </c>
      <c r="AA290" s="40"/>
      <c r="AB290" s="40">
        <v>1</v>
      </c>
      <c r="AC290" s="40"/>
      <c r="AD290" s="34" t="s">
        <v>17</v>
      </c>
    </row>
    <row r="291" spans="1:30" s="35" customFormat="1" ht="12.75" x14ac:dyDescent="0.2">
      <c r="A291" s="39" t="s">
        <v>114</v>
      </c>
      <c r="B291" s="41" t="s">
        <v>53</v>
      </c>
      <c r="C291" s="41"/>
      <c r="D291" s="78">
        <v>95627135</v>
      </c>
      <c r="E291" s="43" t="s">
        <v>58</v>
      </c>
      <c r="F291" s="44">
        <v>1</v>
      </c>
      <c r="G291" s="45">
        <f>+VLOOKUP(D291,'Precios Repuestos'!$B$3:$F$192,5,FALSE)*F291</f>
        <v>7.08</v>
      </c>
      <c r="H291" s="32">
        <v>2</v>
      </c>
      <c r="I291" s="46"/>
      <c r="J291" s="40"/>
      <c r="K291" s="40">
        <v>1</v>
      </c>
      <c r="L291" s="40"/>
      <c r="M291" s="40">
        <v>1</v>
      </c>
      <c r="N291" s="40"/>
      <c r="O291" s="40">
        <v>1</v>
      </c>
      <c r="P291" s="40"/>
      <c r="Q291" s="40">
        <v>1</v>
      </c>
      <c r="R291" s="40"/>
      <c r="S291" s="40">
        <v>1</v>
      </c>
      <c r="T291" s="40"/>
      <c r="U291" s="40">
        <v>1</v>
      </c>
      <c r="V291" s="40"/>
      <c r="W291" s="40">
        <v>1</v>
      </c>
      <c r="X291" s="40"/>
      <c r="Y291" s="40">
        <v>1</v>
      </c>
      <c r="Z291" s="40"/>
      <c r="AA291" s="40">
        <v>1</v>
      </c>
      <c r="AB291" s="40"/>
      <c r="AC291" s="40">
        <v>1</v>
      </c>
      <c r="AD291" s="34" t="s">
        <v>13</v>
      </c>
    </row>
    <row r="292" spans="1:30" s="35" customFormat="1" ht="12.75" x14ac:dyDescent="0.2">
      <c r="A292" s="39" t="s">
        <v>114</v>
      </c>
      <c r="B292" s="41" t="s">
        <v>53</v>
      </c>
      <c r="C292" s="41"/>
      <c r="D292" s="42">
        <v>93745368</v>
      </c>
      <c r="E292" s="43" t="s">
        <v>98</v>
      </c>
      <c r="F292" s="44">
        <v>1</v>
      </c>
      <c r="G292" s="45">
        <f>+VLOOKUP(D292,'Precios Repuestos'!$B$3:$F$192,5,FALSE)*F292</f>
        <v>206.06</v>
      </c>
      <c r="H292" s="32">
        <v>2</v>
      </c>
      <c r="I292" s="46"/>
      <c r="J292" s="40"/>
      <c r="K292" s="40"/>
      <c r="L292" s="40"/>
      <c r="M292" s="40"/>
      <c r="N292" s="40"/>
      <c r="O292" s="40"/>
      <c r="P292" s="40"/>
      <c r="Q292" s="40"/>
      <c r="R292" s="40"/>
      <c r="S292" s="40"/>
      <c r="T292" s="40"/>
      <c r="U292" s="40"/>
      <c r="V292" s="40">
        <v>1</v>
      </c>
      <c r="W292" s="40"/>
      <c r="X292" s="40"/>
      <c r="Y292" s="40"/>
      <c r="Z292" s="40"/>
      <c r="AA292" s="40"/>
      <c r="AB292" s="40"/>
      <c r="AC292" s="40"/>
      <c r="AD292" s="34" t="s">
        <v>27</v>
      </c>
    </row>
    <row r="293" spans="1:30" s="35" customFormat="1" ht="12.75" x14ac:dyDescent="0.2">
      <c r="A293" s="39" t="s">
        <v>114</v>
      </c>
      <c r="B293" s="41" t="s">
        <v>53</v>
      </c>
      <c r="C293" s="41"/>
      <c r="D293" s="78">
        <v>96414627</v>
      </c>
      <c r="E293" s="43" t="s">
        <v>60</v>
      </c>
      <c r="F293" s="44">
        <v>1</v>
      </c>
      <c r="G293" s="45">
        <f>+VLOOKUP(D293,'Precios Repuestos'!$B$3:$F$192,5,FALSE)*F293</f>
        <v>79.13</v>
      </c>
      <c r="H293" s="32">
        <v>2</v>
      </c>
      <c r="I293" s="46"/>
      <c r="J293" s="40"/>
      <c r="K293" s="40"/>
      <c r="L293" s="40"/>
      <c r="M293" s="40"/>
      <c r="N293" s="40"/>
      <c r="O293" s="40"/>
      <c r="P293" s="40"/>
      <c r="Q293" s="40"/>
      <c r="R293" s="40"/>
      <c r="S293" s="40"/>
      <c r="T293" s="40"/>
      <c r="U293" s="40"/>
      <c r="V293" s="40">
        <v>1</v>
      </c>
      <c r="W293" s="40"/>
      <c r="X293" s="40"/>
      <c r="Y293" s="40"/>
      <c r="Z293" s="40"/>
      <c r="AA293" s="40"/>
      <c r="AB293" s="40"/>
      <c r="AC293" s="40"/>
      <c r="AD293" s="34" t="s">
        <v>27</v>
      </c>
    </row>
    <row r="294" spans="1:30" s="35" customFormat="1" ht="12.75" x14ac:dyDescent="0.2">
      <c r="A294" s="39" t="s">
        <v>114</v>
      </c>
      <c r="B294" s="41" t="s">
        <v>53</v>
      </c>
      <c r="C294" s="41"/>
      <c r="D294" s="78" t="s">
        <v>61</v>
      </c>
      <c r="E294" s="29" t="s">
        <v>62</v>
      </c>
      <c r="F294" s="44">
        <v>1</v>
      </c>
      <c r="G294" s="45">
        <f>+VLOOKUP(D294,'Precios Repuestos'!$B$3:$F$192,5,FALSE)*F294</f>
        <v>4</v>
      </c>
      <c r="H294" s="32">
        <v>2</v>
      </c>
      <c r="I294" s="46"/>
      <c r="J294" s="40"/>
      <c r="K294" s="40"/>
      <c r="L294" s="40"/>
      <c r="M294" s="40"/>
      <c r="N294" s="40"/>
      <c r="O294" s="40"/>
      <c r="P294" s="40"/>
      <c r="Q294" s="40"/>
      <c r="R294" s="40"/>
      <c r="S294" s="40"/>
      <c r="T294" s="40"/>
      <c r="U294" s="40"/>
      <c r="V294" s="40">
        <v>1</v>
      </c>
      <c r="W294" s="40"/>
      <c r="X294" s="40"/>
      <c r="Y294" s="40"/>
      <c r="Z294" s="40"/>
      <c r="AA294" s="40"/>
      <c r="AB294" s="40"/>
      <c r="AC294" s="40"/>
      <c r="AD294" s="34" t="s">
        <v>27</v>
      </c>
    </row>
    <row r="295" spans="1:30" s="35" customFormat="1" ht="12.75" x14ac:dyDescent="0.2">
      <c r="A295" s="39" t="s">
        <v>114</v>
      </c>
      <c r="B295" s="41" t="s">
        <v>53</v>
      </c>
      <c r="C295" s="239"/>
      <c r="D295" s="147">
        <v>25183021</v>
      </c>
      <c r="E295" s="43" t="s">
        <v>63</v>
      </c>
      <c r="F295" s="44">
        <v>1</v>
      </c>
      <c r="G295" s="45">
        <f>+VLOOKUP(D295,'Precios Repuestos'!$B$3:$F$192,5,FALSE)*F295</f>
        <v>25.28</v>
      </c>
      <c r="H295" s="32">
        <v>2</v>
      </c>
      <c r="I295" s="46"/>
      <c r="J295" s="40"/>
      <c r="K295" s="40"/>
      <c r="L295" s="40"/>
      <c r="M295" s="40"/>
      <c r="N295" s="40"/>
      <c r="O295" s="40"/>
      <c r="P295" s="40"/>
      <c r="Q295" s="40"/>
      <c r="R295" s="40"/>
      <c r="S295" s="40"/>
      <c r="T295" s="40"/>
      <c r="U295" s="40"/>
      <c r="V295" s="40">
        <v>1</v>
      </c>
      <c r="W295" s="40"/>
      <c r="X295" s="40"/>
      <c r="Y295" s="40"/>
      <c r="Z295" s="40"/>
      <c r="AA295" s="40"/>
      <c r="AB295" s="40"/>
      <c r="AC295" s="40"/>
      <c r="AD295" s="34" t="s">
        <v>27</v>
      </c>
    </row>
    <row r="296" spans="1:30" s="35" customFormat="1" ht="12.75" x14ac:dyDescent="0.2">
      <c r="A296" s="39" t="s">
        <v>114</v>
      </c>
      <c r="B296" s="41" t="s">
        <v>53</v>
      </c>
      <c r="C296" s="41"/>
      <c r="D296" s="78">
        <v>96307729</v>
      </c>
      <c r="E296" s="43" t="s">
        <v>64</v>
      </c>
      <c r="F296" s="44">
        <v>4</v>
      </c>
      <c r="G296" s="45">
        <f>+VLOOKUP(D296,'Precios Repuestos'!$B$3:$F$192,5,FALSE)*F296</f>
        <v>44.96</v>
      </c>
      <c r="H296" s="32">
        <v>2</v>
      </c>
      <c r="I296" s="46"/>
      <c r="J296" s="40"/>
      <c r="K296" s="40"/>
      <c r="L296" s="40">
        <v>1</v>
      </c>
      <c r="M296" s="40"/>
      <c r="N296" s="40"/>
      <c r="O296" s="40">
        <v>1</v>
      </c>
      <c r="P296" s="40"/>
      <c r="Q296" s="40"/>
      <c r="R296" s="40">
        <v>1</v>
      </c>
      <c r="S296" s="40"/>
      <c r="T296" s="40"/>
      <c r="U296" s="40">
        <v>1</v>
      </c>
      <c r="V296" s="40"/>
      <c r="W296" s="40"/>
      <c r="X296" s="40">
        <v>1</v>
      </c>
      <c r="Y296" s="40"/>
      <c r="Z296" s="40"/>
      <c r="AA296" s="40">
        <v>1</v>
      </c>
      <c r="AB296" s="40"/>
      <c r="AC296" s="48"/>
      <c r="AD296" s="34" t="s">
        <v>65</v>
      </c>
    </row>
    <row r="297" spans="1:30" s="35" customFormat="1" ht="12.75" x14ac:dyDescent="0.2">
      <c r="A297" s="39" t="s">
        <v>114</v>
      </c>
      <c r="B297" s="41" t="s">
        <v>53</v>
      </c>
      <c r="C297" s="41"/>
      <c r="D297" s="42">
        <v>2601230</v>
      </c>
      <c r="E297" s="43" t="s">
        <v>113</v>
      </c>
      <c r="F297" s="44">
        <v>2</v>
      </c>
      <c r="G297" s="45">
        <f>+VLOOKUP(D297,'Precios Repuestos'!$B$3:$F$192,5,FALSE)*F297</f>
        <v>13.477884615384616</v>
      </c>
      <c r="H297" s="32">
        <v>2</v>
      </c>
      <c r="I297" s="46"/>
      <c r="J297" s="40"/>
      <c r="K297" s="40"/>
      <c r="L297" s="40"/>
      <c r="M297" s="40">
        <v>1</v>
      </c>
      <c r="N297" s="40"/>
      <c r="O297" s="40"/>
      <c r="P297" s="40"/>
      <c r="Q297" s="40">
        <v>1</v>
      </c>
      <c r="R297" s="40"/>
      <c r="S297" s="40"/>
      <c r="T297" s="40"/>
      <c r="U297" s="40">
        <v>1</v>
      </c>
      <c r="V297" s="40"/>
      <c r="W297" s="40"/>
      <c r="X297" s="40"/>
      <c r="Y297" s="40">
        <v>1</v>
      </c>
      <c r="Z297" s="40"/>
      <c r="AA297" s="40"/>
      <c r="AB297" s="40"/>
      <c r="AC297" s="40">
        <v>1</v>
      </c>
      <c r="AD297" s="34" t="s">
        <v>67</v>
      </c>
    </row>
    <row r="298" spans="1:30" s="35" customFormat="1" ht="12.75" x14ac:dyDescent="0.2">
      <c r="A298" s="39" t="s">
        <v>114</v>
      </c>
      <c r="B298" s="41" t="s">
        <v>53</v>
      </c>
      <c r="C298" s="41"/>
      <c r="D298" s="78" t="s">
        <v>68</v>
      </c>
      <c r="E298" s="43" t="s">
        <v>69</v>
      </c>
      <c r="F298" s="44">
        <v>2</v>
      </c>
      <c r="G298" s="45">
        <f>+VLOOKUP(D298,'Precios Repuestos'!$B$3:$F$192,5,FALSE)*F298</f>
        <v>4.8</v>
      </c>
      <c r="H298" s="32">
        <v>2</v>
      </c>
      <c r="I298" s="46"/>
      <c r="J298" s="40"/>
      <c r="K298" s="40"/>
      <c r="L298" s="40"/>
      <c r="M298" s="40"/>
      <c r="N298" s="40">
        <v>1</v>
      </c>
      <c r="O298" s="40"/>
      <c r="P298" s="40"/>
      <c r="Q298" s="40"/>
      <c r="R298" s="40">
        <v>1</v>
      </c>
      <c r="S298" s="40"/>
      <c r="T298" s="40"/>
      <c r="U298" s="40"/>
      <c r="V298" s="40">
        <v>1</v>
      </c>
      <c r="W298" s="40"/>
      <c r="X298" s="40"/>
      <c r="Y298" s="40"/>
      <c r="Z298" s="40">
        <v>1</v>
      </c>
      <c r="AA298" s="40"/>
      <c r="AB298" s="40"/>
      <c r="AC298" s="40"/>
      <c r="AD298" s="34" t="s">
        <v>19</v>
      </c>
    </row>
    <row r="299" spans="1:30" s="35" customFormat="1" ht="12.75" x14ac:dyDescent="0.2">
      <c r="A299" s="39" t="s">
        <v>114</v>
      </c>
      <c r="B299" s="41" t="s">
        <v>53</v>
      </c>
      <c r="C299" s="41"/>
      <c r="D299" s="143">
        <v>95629072</v>
      </c>
      <c r="E299" s="43" t="s">
        <v>70</v>
      </c>
      <c r="F299" s="44">
        <v>1</v>
      </c>
      <c r="G299" s="45">
        <f>+VLOOKUP(D299,'Precios Repuestos'!$B$3:$F$192,5,FALSE)*F299</f>
        <v>21.93</v>
      </c>
      <c r="H299" s="32">
        <v>2</v>
      </c>
      <c r="I299" s="46"/>
      <c r="J299" s="40"/>
      <c r="K299" s="40"/>
      <c r="L299" s="40"/>
      <c r="M299" s="40"/>
      <c r="N299" s="40"/>
      <c r="O299" s="40"/>
      <c r="P299" s="40"/>
      <c r="Q299" s="40"/>
      <c r="R299" s="40"/>
      <c r="S299" s="40"/>
      <c r="T299" s="40"/>
      <c r="U299" s="40"/>
      <c r="V299" s="40"/>
      <c r="W299" s="40"/>
      <c r="X299" s="40"/>
      <c r="Y299" s="40"/>
      <c r="Z299" s="40"/>
      <c r="AA299" s="40"/>
      <c r="AB299" s="40"/>
      <c r="AC299" s="40"/>
      <c r="AD299" s="34" t="s">
        <v>19</v>
      </c>
    </row>
    <row r="300" spans="1:30" s="35" customFormat="1" ht="12.75" x14ac:dyDescent="0.2">
      <c r="A300" s="39" t="s">
        <v>114</v>
      </c>
      <c r="B300" s="41" t="s">
        <v>53</v>
      </c>
      <c r="C300" s="41"/>
      <c r="D300" s="42">
        <v>2601234</v>
      </c>
      <c r="E300" s="43" t="s">
        <v>95</v>
      </c>
      <c r="F300" s="44">
        <v>1</v>
      </c>
      <c r="G300" s="45">
        <f>+VLOOKUP(D300,'Precios Repuestos'!$B$3:$F$192,5,FALSE)*F300</f>
        <v>9.3090384615384618</v>
      </c>
      <c r="H300" s="32">
        <v>2</v>
      </c>
      <c r="I300" s="46"/>
      <c r="J300" s="40"/>
      <c r="K300" s="40"/>
      <c r="L300" s="40"/>
      <c r="M300" s="40"/>
      <c r="N300" s="40"/>
      <c r="O300" s="40"/>
      <c r="P300" s="40">
        <v>1</v>
      </c>
      <c r="Q300" s="40"/>
      <c r="R300" s="40"/>
      <c r="S300" s="40"/>
      <c r="T300" s="40"/>
      <c r="U300" s="40"/>
      <c r="V300" s="40">
        <v>1</v>
      </c>
      <c r="W300" s="40"/>
      <c r="X300" s="40"/>
      <c r="Y300" s="40"/>
      <c r="Z300" s="40"/>
      <c r="AA300" s="40"/>
      <c r="AB300" s="40">
        <v>1</v>
      </c>
      <c r="AC300" s="40"/>
      <c r="AD300" s="34" t="s">
        <v>96</v>
      </c>
    </row>
    <row r="301" spans="1:30" s="35" customFormat="1" ht="12.75" x14ac:dyDescent="0.2">
      <c r="A301" s="39" t="s">
        <v>114</v>
      </c>
      <c r="B301" s="41" t="s">
        <v>53</v>
      </c>
      <c r="C301" s="41"/>
      <c r="D301" s="78" t="s">
        <v>71</v>
      </c>
      <c r="E301" s="43" t="s">
        <v>72</v>
      </c>
      <c r="F301" s="44">
        <v>1</v>
      </c>
      <c r="G301" s="45">
        <f>+VLOOKUP(D301,'Precios Repuestos'!$B$3:$F$192,5,FALSE)*F301</f>
        <v>6</v>
      </c>
      <c r="H301" s="32">
        <v>2</v>
      </c>
      <c r="I301" s="46"/>
      <c r="J301" s="40"/>
      <c r="K301" s="40"/>
      <c r="L301" s="40"/>
      <c r="M301" s="40"/>
      <c r="N301" s="40">
        <v>1</v>
      </c>
      <c r="O301" s="40"/>
      <c r="P301" s="40"/>
      <c r="Q301" s="40"/>
      <c r="R301" s="40"/>
      <c r="S301" s="40">
        <v>1</v>
      </c>
      <c r="T301" s="40"/>
      <c r="U301" s="40"/>
      <c r="V301" s="40"/>
      <c r="W301" s="40"/>
      <c r="X301" s="40">
        <v>1</v>
      </c>
      <c r="Y301" s="40"/>
      <c r="Z301" s="40"/>
      <c r="AA301" s="40"/>
      <c r="AB301" s="40"/>
      <c r="AC301" s="40">
        <v>1</v>
      </c>
      <c r="AD301" s="34" t="s">
        <v>47</v>
      </c>
    </row>
    <row r="302" spans="1:30" s="35" customFormat="1" ht="12.75" x14ac:dyDescent="0.2">
      <c r="A302" s="39" t="s">
        <v>114</v>
      </c>
      <c r="B302" s="41" t="s">
        <v>53</v>
      </c>
      <c r="C302" s="41"/>
      <c r="D302" s="42">
        <v>88900181</v>
      </c>
      <c r="E302" s="43" t="s">
        <v>73</v>
      </c>
      <c r="F302" s="44">
        <v>1</v>
      </c>
      <c r="G302" s="45">
        <f>+VLOOKUP(D302,'Precios Repuestos'!$B$3:$F$192,5,FALSE)*F302</f>
        <v>6.18</v>
      </c>
      <c r="H302" s="32">
        <v>2</v>
      </c>
      <c r="I302" s="46"/>
      <c r="J302" s="40"/>
      <c r="K302" s="40">
        <v>1</v>
      </c>
      <c r="L302" s="40"/>
      <c r="M302" s="40">
        <v>1</v>
      </c>
      <c r="N302" s="40"/>
      <c r="O302" s="40">
        <v>1</v>
      </c>
      <c r="P302" s="40"/>
      <c r="Q302" s="40">
        <v>1</v>
      </c>
      <c r="R302" s="40"/>
      <c r="S302" s="40">
        <v>1</v>
      </c>
      <c r="T302" s="40"/>
      <c r="U302" s="40">
        <v>1</v>
      </c>
      <c r="V302" s="40"/>
      <c r="W302" s="40">
        <v>1</v>
      </c>
      <c r="X302" s="40"/>
      <c r="Y302" s="40">
        <v>1</v>
      </c>
      <c r="Z302" s="40"/>
      <c r="AA302" s="40">
        <v>1</v>
      </c>
      <c r="AB302" s="40"/>
      <c r="AC302" s="40">
        <v>1</v>
      </c>
      <c r="AD302" s="34" t="s">
        <v>13</v>
      </c>
    </row>
    <row r="303" spans="1:30" s="35" customFormat="1" ht="12.75" x14ac:dyDescent="0.2">
      <c r="A303" s="39" t="s">
        <v>114</v>
      </c>
      <c r="B303" s="41" t="s">
        <v>53</v>
      </c>
      <c r="C303" s="41"/>
      <c r="D303" s="78" t="s">
        <v>74</v>
      </c>
      <c r="E303" s="43" t="s">
        <v>75</v>
      </c>
      <c r="F303" s="44">
        <v>1</v>
      </c>
      <c r="G303" s="45">
        <f>+VLOOKUP(D303,'Precios Repuestos'!$B$3:$F$192,5,FALSE)*F303</f>
        <v>5</v>
      </c>
      <c r="H303" s="32">
        <v>2</v>
      </c>
      <c r="I303" s="46"/>
      <c r="J303" s="40"/>
      <c r="K303" s="40"/>
      <c r="L303" s="40"/>
      <c r="M303" s="40"/>
      <c r="N303" s="40">
        <v>1</v>
      </c>
      <c r="O303" s="40"/>
      <c r="P303" s="40"/>
      <c r="Q303" s="40"/>
      <c r="R303" s="40"/>
      <c r="S303" s="40"/>
      <c r="T303" s="40">
        <v>1</v>
      </c>
      <c r="U303" s="40"/>
      <c r="V303" s="40"/>
      <c r="W303" s="40"/>
      <c r="X303" s="40"/>
      <c r="Y303" s="40"/>
      <c r="Z303" s="40">
        <v>1</v>
      </c>
      <c r="AA303" s="40"/>
      <c r="AB303" s="40"/>
      <c r="AC303" s="40"/>
      <c r="AD303" s="34" t="s">
        <v>41</v>
      </c>
    </row>
    <row r="304" spans="1:30" s="35" customFormat="1" ht="12.75" x14ac:dyDescent="0.2">
      <c r="A304" s="39" t="s">
        <v>114</v>
      </c>
      <c r="B304" s="41" t="s">
        <v>53</v>
      </c>
      <c r="C304" s="41"/>
      <c r="D304" s="42" t="s">
        <v>76</v>
      </c>
      <c r="E304" s="43" t="s">
        <v>77</v>
      </c>
      <c r="F304" s="44">
        <v>1</v>
      </c>
      <c r="G304" s="45">
        <f>+VLOOKUP(D304,'Precios Repuestos'!$B$3:$F$192,5,FALSE)*F304</f>
        <v>2</v>
      </c>
      <c r="H304" s="32">
        <v>2</v>
      </c>
      <c r="I304" s="46"/>
      <c r="J304" s="40"/>
      <c r="K304" s="40">
        <v>1</v>
      </c>
      <c r="L304" s="40">
        <v>1</v>
      </c>
      <c r="M304" s="40">
        <v>1</v>
      </c>
      <c r="N304" s="40">
        <v>1</v>
      </c>
      <c r="O304" s="40">
        <v>1</v>
      </c>
      <c r="P304" s="40">
        <v>1</v>
      </c>
      <c r="Q304" s="40">
        <v>1</v>
      </c>
      <c r="R304" s="40">
        <v>1</v>
      </c>
      <c r="S304" s="40">
        <v>1</v>
      </c>
      <c r="T304" s="40">
        <v>1</v>
      </c>
      <c r="U304" s="40">
        <v>1</v>
      </c>
      <c r="V304" s="40">
        <v>1</v>
      </c>
      <c r="W304" s="40">
        <v>1</v>
      </c>
      <c r="X304" s="40">
        <v>1</v>
      </c>
      <c r="Y304" s="40">
        <v>1</v>
      </c>
      <c r="Z304" s="40">
        <v>1</v>
      </c>
      <c r="AA304" s="40">
        <v>1</v>
      </c>
      <c r="AB304" s="40">
        <v>1</v>
      </c>
      <c r="AC304" s="40">
        <v>1</v>
      </c>
      <c r="AD304" s="34" t="s">
        <v>78</v>
      </c>
    </row>
    <row r="305" spans="1:30" s="35" customFormat="1" ht="12.75" x14ac:dyDescent="0.2">
      <c r="A305" s="50" t="s">
        <v>114</v>
      </c>
      <c r="B305" s="52" t="s">
        <v>79</v>
      </c>
      <c r="C305" s="52"/>
      <c r="D305" s="53"/>
      <c r="E305" s="54" t="s">
        <v>80</v>
      </c>
      <c r="F305" s="44"/>
      <c r="G305" s="55"/>
      <c r="H305" s="55"/>
      <c r="I305" s="55"/>
      <c r="J305" s="55">
        <f>+SUMPRODUCT(J266:J287,$G266:$G287)</f>
        <v>16</v>
      </c>
      <c r="K305" s="55">
        <f t="shared" ref="K305:AC305" si="31">+SUMPRODUCT(K266:K287,$G266:$G287)</f>
        <v>44.174999999999997</v>
      </c>
      <c r="L305" s="55">
        <f t="shared" si="31"/>
        <v>27.824999999999999</v>
      </c>
      <c r="M305" s="55">
        <f t="shared" si="31"/>
        <v>52.05</v>
      </c>
      <c r="N305" s="55">
        <f t="shared" si="31"/>
        <v>59.4</v>
      </c>
      <c r="O305" s="55">
        <f t="shared" si="31"/>
        <v>51</v>
      </c>
      <c r="P305" s="55">
        <f t="shared" si="31"/>
        <v>52.5</v>
      </c>
      <c r="Q305" s="55">
        <f t="shared" si="31"/>
        <v>52.05</v>
      </c>
      <c r="R305" s="55">
        <f t="shared" si="31"/>
        <v>43.725000000000001</v>
      </c>
      <c r="S305" s="55">
        <f t="shared" si="31"/>
        <v>59.174999999999997</v>
      </c>
      <c r="T305" s="55">
        <f t="shared" si="31"/>
        <v>28.5</v>
      </c>
      <c r="U305" s="55">
        <f t="shared" si="31"/>
        <v>58.875</v>
      </c>
      <c r="V305" s="55">
        <f t="shared" si="31"/>
        <v>174.375</v>
      </c>
      <c r="W305" s="55">
        <f t="shared" si="31"/>
        <v>44.174999999999997</v>
      </c>
      <c r="X305" s="55">
        <f t="shared" si="31"/>
        <v>42.825000000000003</v>
      </c>
      <c r="Y305" s="55">
        <f t="shared" si="31"/>
        <v>52.05</v>
      </c>
      <c r="Z305" s="55">
        <f t="shared" si="31"/>
        <v>44.4</v>
      </c>
      <c r="AA305" s="55">
        <f t="shared" si="31"/>
        <v>51</v>
      </c>
      <c r="AB305" s="55">
        <f t="shared" si="31"/>
        <v>52.5</v>
      </c>
      <c r="AC305" s="55">
        <f t="shared" si="31"/>
        <v>67.05</v>
      </c>
      <c r="AD305" s="34"/>
    </row>
    <row r="306" spans="1:30" s="35" customFormat="1" ht="12.75" x14ac:dyDescent="0.2">
      <c r="A306" s="50" t="s">
        <v>114</v>
      </c>
      <c r="B306" s="52" t="s">
        <v>81</v>
      </c>
      <c r="C306" s="52"/>
      <c r="D306" s="53"/>
      <c r="E306" s="54" t="s">
        <v>82</v>
      </c>
      <c r="F306" s="44"/>
      <c r="G306" s="55"/>
      <c r="H306" s="55"/>
      <c r="I306" s="55"/>
      <c r="J306" s="55">
        <f>+SUMPRODUCT(J288:J304,$G288:$G304)</f>
        <v>31.399807692307689</v>
      </c>
      <c r="K306" s="55">
        <f t="shared" ref="K306:AC306" si="32">+SUMPRODUCT(K288:K304,$G288:$G304)</f>
        <v>46.659807692307687</v>
      </c>
      <c r="L306" s="55">
        <f t="shared" si="32"/>
        <v>83.839807692307687</v>
      </c>
      <c r="M306" s="55">
        <f t="shared" si="32"/>
        <v>60.137692307692305</v>
      </c>
      <c r="N306" s="55">
        <f t="shared" si="32"/>
        <v>54.679807692307691</v>
      </c>
      <c r="O306" s="55">
        <f t="shared" si="32"/>
        <v>91.619807692307688</v>
      </c>
      <c r="P306" s="55">
        <f t="shared" si="32"/>
        <v>48.188846153846157</v>
      </c>
      <c r="Q306" s="55">
        <f t="shared" si="32"/>
        <v>60.137692307692305</v>
      </c>
      <c r="R306" s="55">
        <f t="shared" si="32"/>
        <v>88.639807692307684</v>
      </c>
      <c r="S306" s="55">
        <f t="shared" si="32"/>
        <v>52.659807692307687</v>
      </c>
      <c r="T306" s="55">
        <f t="shared" si="32"/>
        <v>43.879807692307693</v>
      </c>
      <c r="U306" s="55">
        <f t="shared" si="32"/>
        <v>105.09769230769228</v>
      </c>
      <c r="V306" s="55">
        <f t="shared" si="32"/>
        <v>367.45884615384614</v>
      </c>
      <c r="W306" s="55">
        <f t="shared" si="32"/>
        <v>46.659807692307687</v>
      </c>
      <c r="X306" s="55">
        <f t="shared" si="32"/>
        <v>89.839807692307687</v>
      </c>
      <c r="Y306" s="55">
        <f t="shared" si="32"/>
        <v>60.137692307692305</v>
      </c>
      <c r="Z306" s="55">
        <f t="shared" si="32"/>
        <v>48.679807692307691</v>
      </c>
      <c r="AA306" s="55">
        <f t="shared" si="32"/>
        <v>91.619807692307688</v>
      </c>
      <c r="AB306" s="55">
        <f t="shared" si="32"/>
        <v>48.188846153846157</v>
      </c>
      <c r="AC306" s="55">
        <f t="shared" si="32"/>
        <v>66.137692307692305</v>
      </c>
      <c r="AD306" s="34"/>
    </row>
    <row r="307" spans="1:30" s="35" customFormat="1" ht="12.75" x14ac:dyDescent="0.2">
      <c r="A307" s="50" t="s">
        <v>114</v>
      </c>
      <c r="B307" s="52" t="s">
        <v>83</v>
      </c>
      <c r="C307" s="52"/>
      <c r="D307" s="53"/>
      <c r="E307" s="54" t="s">
        <v>84</v>
      </c>
      <c r="F307" s="44"/>
      <c r="G307" s="45"/>
      <c r="H307" s="32"/>
      <c r="I307" s="32"/>
      <c r="J307" s="56">
        <f>+J306+J305</f>
        <v>47.399807692307689</v>
      </c>
      <c r="K307" s="56">
        <f t="shared" ref="K307:AC307" si="33">+K306+K305</f>
        <v>90.834807692307692</v>
      </c>
      <c r="L307" s="56">
        <f t="shared" si="33"/>
        <v>111.66480769230769</v>
      </c>
      <c r="M307" s="56">
        <f t="shared" si="33"/>
        <v>112.1876923076923</v>
      </c>
      <c r="N307" s="56">
        <f t="shared" si="33"/>
        <v>114.0798076923077</v>
      </c>
      <c r="O307" s="56">
        <f t="shared" si="33"/>
        <v>142.61980769230769</v>
      </c>
      <c r="P307" s="56">
        <f t="shared" si="33"/>
        <v>100.68884615384616</v>
      </c>
      <c r="Q307" s="56">
        <f t="shared" si="33"/>
        <v>112.1876923076923</v>
      </c>
      <c r="R307" s="56">
        <f t="shared" si="33"/>
        <v>132.36480769230769</v>
      </c>
      <c r="S307" s="56">
        <f t="shared" si="33"/>
        <v>111.83480769230769</v>
      </c>
      <c r="T307" s="56">
        <f t="shared" si="33"/>
        <v>72.379807692307693</v>
      </c>
      <c r="U307" s="56">
        <f t="shared" si="33"/>
        <v>163.97269230769228</v>
      </c>
      <c r="V307" s="56">
        <f t="shared" si="33"/>
        <v>541.83384615384614</v>
      </c>
      <c r="W307" s="56">
        <f t="shared" si="33"/>
        <v>90.834807692307692</v>
      </c>
      <c r="X307" s="56">
        <f t="shared" si="33"/>
        <v>132.6648076923077</v>
      </c>
      <c r="Y307" s="56">
        <f t="shared" si="33"/>
        <v>112.1876923076923</v>
      </c>
      <c r="Z307" s="56">
        <f t="shared" si="33"/>
        <v>93.079807692307696</v>
      </c>
      <c r="AA307" s="56">
        <f t="shared" si="33"/>
        <v>142.61980769230769</v>
      </c>
      <c r="AB307" s="56">
        <f t="shared" si="33"/>
        <v>100.68884615384616</v>
      </c>
      <c r="AC307" s="56">
        <f t="shared" si="33"/>
        <v>133.18769230769232</v>
      </c>
      <c r="AD307" s="34"/>
    </row>
    <row r="308" spans="1:30" s="35" customFormat="1" ht="12.75" x14ac:dyDescent="0.2">
      <c r="A308" s="57" t="s">
        <v>114</v>
      </c>
      <c r="B308" s="52" t="s">
        <v>85</v>
      </c>
      <c r="C308" s="52"/>
      <c r="D308" s="53"/>
      <c r="E308" s="58" t="s">
        <v>86</v>
      </c>
      <c r="F308" s="44"/>
      <c r="G308" s="45"/>
      <c r="H308" s="32"/>
      <c r="I308" s="32"/>
      <c r="J308" s="59">
        <f>+J307*$K$2</f>
        <v>53.087784615384621</v>
      </c>
      <c r="K308" s="59">
        <f t="shared" ref="K308:AC308" si="34">+K307*$K$2</f>
        <v>101.73498461538462</v>
      </c>
      <c r="L308" s="59">
        <f t="shared" si="34"/>
        <v>125.06458461538462</v>
      </c>
      <c r="M308" s="59">
        <f t="shared" si="34"/>
        <v>125.65021538461539</v>
      </c>
      <c r="N308" s="59">
        <f t="shared" si="34"/>
        <v>127.76938461538464</v>
      </c>
      <c r="O308" s="59">
        <f t="shared" si="34"/>
        <v>159.73418461538463</v>
      </c>
      <c r="P308" s="59">
        <f t="shared" si="34"/>
        <v>112.77150769230771</v>
      </c>
      <c r="Q308" s="59">
        <f t="shared" si="34"/>
        <v>125.65021538461539</v>
      </c>
      <c r="R308" s="59">
        <f t="shared" si="34"/>
        <v>148.24858461538463</v>
      </c>
      <c r="S308" s="59">
        <f t="shared" si="34"/>
        <v>125.25498461538463</v>
      </c>
      <c r="T308" s="59">
        <f t="shared" si="34"/>
        <v>81.06538461538463</v>
      </c>
      <c r="U308" s="59">
        <f t="shared" si="34"/>
        <v>183.64941538461537</v>
      </c>
      <c r="V308" s="59">
        <f t="shared" si="34"/>
        <v>606.85390769230776</v>
      </c>
      <c r="W308" s="59">
        <f t="shared" si="34"/>
        <v>101.73498461538462</v>
      </c>
      <c r="X308" s="59">
        <f t="shared" si="34"/>
        <v>148.58458461538464</v>
      </c>
      <c r="Y308" s="59">
        <f t="shared" si="34"/>
        <v>125.65021538461539</v>
      </c>
      <c r="Z308" s="59">
        <f t="shared" si="34"/>
        <v>104.24938461538463</v>
      </c>
      <c r="AA308" s="59">
        <f t="shared" si="34"/>
        <v>159.73418461538463</v>
      </c>
      <c r="AB308" s="59">
        <f t="shared" si="34"/>
        <v>112.77150769230771</v>
      </c>
      <c r="AC308" s="59">
        <f t="shared" si="34"/>
        <v>149.1702153846154</v>
      </c>
      <c r="AD308" s="34"/>
    </row>
    <row r="309" spans="1:30" s="35" customFormat="1" ht="12.75" x14ac:dyDescent="0.2">
      <c r="A309" s="50" t="s">
        <v>115</v>
      </c>
      <c r="B309" s="69"/>
      <c r="C309" s="69"/>
      <c r="D309" s="70"/>
      <c r="E309" s="69"/>
      <c r="F309" s="71"/>
      <c r="G309" s="69"/>
      <c r="H309" s="32"/>
      <c r="I309" s="32"/>
      <c r="J309" s="51"/>
      <c r="K309" s="51"/>
      <c r="L309" s="51"/>
      <c r="M309" s="51"/>
      <c r="N309" s="51"/>
      <c r="O309" s="51"/>
      <c r="P309" s="51"/>
      <c r="Q309" s="51"/>
      <c r="R309" s="51"/>
      <c r="S309" s="51"/>
      <c r="T309" s="51"/>
      <c r="U309" s="51"/>
      <c r="V309" s="51"/>
      <c r="W309" s="51"/>
      <c r="X309" s="51"/>
      <c r="Y309" s="51"/>
      <c r="Z309" s="51"/>
      <c r="AA309" s="51"/>
      <c r="AB309" s="51"/>
      <c r="AC309" s="51"/>
      <c r="AD309" s="34"/>
    </row>
    <row r="310" spans="1:30" s="35" customFormat="1" ht="12.75" x14ac:dyDescent="0.2">
      <c r="A310" s="25" t="s">
        <v>115</v>
      </c>
      <c r="B310" s="27" t="s">
        <v>11</v>
      </c>
      <c r="C310" s="27"/>
      <c r="D310" s="28"/>
      <c r="E310" s="29" t="s">
        <v>12</v>
      </c>
      <c r="F310" s="30">
        <v>0.7</v>
      </c>
      <c r="G310" s="31">
        <f t="shared" ref="G310:G331" si="35">+F310*$F$2</f>
        <v>21</v>
      </c>
      <c r="H310" s="32">
        <v>2</v>
      </c>
      <c r="I310" s="33"/>
      <c r="J310" s="26"/>
      <c r="K310" s="26"/>
      <c r="L310" s="26"/>
      <c r="M310" s="26"/>
      <c r="N310" s="26"/>
      <c r="O310" s="26"/>
      <c r="P310" s="26"/>
      <c r="Q310" s="26"/>
      <c r="R310" s="26"/>
      <c r="S310" s="26"/>
      <c r="T310" s="26"/>
      <c r="U310" s="26"/>
      <c r="V310" s="26"/>
      <c r="W310" s="26"/>
      <c r="X310" s="26"/>
      <c r="Y310" s="26"/>
      <c r="Z310" s="26"/>
      <c r="AA310" s="26"/>
      <c r="AB310" s="26"/>
      <c r="AC310" s="26"/>
      <c r="AD310" s="34" t="s">
        <v>14</v>
      </c>
    </row>
    <row r="311" spans="1:30" s="35" customFormat="1" ht="12.75" x14ac:dyDescent="0.2">
      <c r="A311" s="25" t="s">
        <v>115</v>
      </c>
      <c r="B311" s="27" t="s">
        <v>11</v>
      </c>
      <c r="C311" s="27"/>
      <c r="D311" s="28"/>
      <c r="E311" s="29" t="s">
        <v>15</v>
      </c>
      <c r="F311" s="30">
        <v>0.3</v>
      </c>
      <c r="G311" s="31">
        <f t="shared" si="35"/>
        <v>9</v>
      </c>
      <c r="H311" s="32">
        <v>2</v>
      </c>
      <c r="I311" s="33"/>
      <c r="J311" s="26"/>
      <c r="K311" s="26"/>
      <c r="L311" s="26"/>
      <c r="M311" s="26"/>
      <c r="N311" s="26"/>
      <c r="O311" s="26"/>
      <c r="P311" s="26"/>
      <c r="Q311" s="26"/>
      <c r="R311" s="26"/>
      <c r="S311" s="26"/>
      <c r="T311" s="26"/>
      <c r="U311" s="26"/>
      <c r="V311" s="26"/>
      <c r="W311" s="26"/>
      <c r="X311" s="26"/>
      <c r="Y311" s="26"/>
      <c r="Z311" s="26"/>
      <c r="AA311" s="26"/>
      <c r="AB311" s="26"/>
      <c r="AC311" s="26"/>
      <c r="AD311" s="34" t="s">
        <v>14</v>
      </c>
    </row>
    <row r="312" spans="1:30" s="35" customFormat="1" ht="12.75" x14ac:dyDescent="0.2">
      <c r="A312" s="25" t="s">
        <v>115</v>
      </c>
      <c r="B312" s="27" t="s">
        <v>11</v>
      </c>
      <c r="C312" s="27"/>
      <c r="D312" s="28"/>
      <c r="E312" s="29" t="s">
        <v>16</v>
      </c>
      <c r="F312" s="30">
        <v>0.16666666666666666</v>
      </c>
      <c r="G312" s="31">
        <f t="shared" si="35"/>
        <v>5</v>
      </c>
      <c r="H312" s="32">
        <v>2</v>
      </c>
      <c r="I312" s="33"/>
      <c r="J312" s="26"/>
      <c r="K312" s="26"/>
      <c r="L312" s="26">
        <v>1</v>
      </c>
      <c r="M312" s="26"/>
      <c r="N312" s="26">
        <v>1</v>
      </c>
      <c r="O312" s="26"/>
      <c r="P312" s="26">
        <v>1</v>
      </c>
      <c r="Q312" s="26"/>
      <c r="R312" s="26">
        <v>1</v>
      </c>
      <c r="S312" s="26"/>
      <c r="T312" s="26">
        <v>1</v>
      </c>
      <c r="U312" s="26"/>
      <c r="V312" s="26">
        <v>1</v>
      </c>
      <c r="W312" s="26"/>
      <c r="X312" s="26">
        <v>1</v>
      </c>
      <c r="Y312" s="26"/>
      <c r="Z312" s="26">
        <v>1</v>
      </c>
      <c r="AA312" s="26"/>
      <c r="AB312" s="26">
        <v>1</v>
      </c>
      <c r="AC312" s="26"/>
      <c r="AD312" s="34" t="s">
        <v>17</v>
      </c>
    </row>
    <row r="313" spans="1:30" s="35" customFormat="1" ht="12.75" x14ac:dyDescent="0.2">
      <c r="A313" s="25" t="s">
        <v>115</v>
      </c>
      <c r="B313" s="27" t="s">
        <v>11</v>
      </c>
      <c r="C313" s="27"/>
      <c r="D313" s="28"/>
      <c r="E313" s="29" t="s">
        <v>18</v>
      </c>
      <c r="F313" s="30">
        <v>0.53</v>
      </c>
      <c r="G313" s="31">
        <f t="shared" si="35"/>
        <v>15.9</v>
      </c>
      <c r="H313" s="32">
        <v>2</v>
      </c>
      <c r="I313" s="33"/>
      <c r="J313" s="26"/>
      <c r="K313" s="26"/>
      <c r="L313" s="26"/>
      <c r="M313" s="26"/>
      <c r="N313" s="26">
        <v>1</v>
      </c>
      <c r="O313" s="26"/>
      <c r="P313" s="26"/>
      <c r="Q313" s="26"/>
      <c r="R313" s="26">
        <v>1</v>
      </c>
      <c r="S313" s="26"/>
      <c r="T313" s="26"/>
      <c r="U313" s="26"/>
      <c r="V313" s="26">
        <v>1</v>
      </c>
      <c r="W313" s="26"/>
      <c r="X313" s="26"/>
      <c r="Y313" s="26"/>
      <c r="Z313" s="26">
        <v>1</v>
      </c>
      <c r="AA313" s="26"/>
      <c r="AB313" s="26"/>
      <c r="AC313" s="26"/>
      <c r="AD313" s="34" t="s">
        <v>21</v>
      </c>
    </row>
    <row r="314" spans="1:30" s="35" customFormat="1" ht="12.75" x14ac:dyDescent="0.2">
      <c r="A314" s="25" t="s">
        <v>115</v>
      </c>
      <c r="B314" s="27" t="s">
        <v>11</v>
      </c>
      <c r="C314" s="27"/>
      <c r="D314" s="28"/>
      <c r="E314" s="29" t="s">
        <v>116</v>
      </c>
      <c r="F314" s="30">
        <v>1</v>
      </c>
      <c r="G314" s="31">
        <f t="shared" si="35"/>
        <v>30</v>
      </c>
      <c r="H314" s="32">
        <v>2</v>
      </c>
      <c r="I314" s="33"/>
      <c r="J314" s="26"/>
      <c r="K314" s="26"/>
      <c r="L314" s="26"/>
      <c r="M314" s="26">
        <v>1</v>
      </c>
      <c r="N314" s="26"/>
      <c r="O314" s="26"/>
      <c r="P314" s="26"/>
      <c r="Q314" s="26">
        <v>1</v>
      </c>
      <c r="R314" s="26"/>
      <c r="S314" s="26"/>
      <c r="T314" s="26"/>
      <c r="U314" s="26">
        <v>1</v>
      </c>
      <c r="V314" s="26"/>
      <c r="W314" s="26"/>
      <c r="X314" s="26"/>
      <c r="Y314" s="26">
        <v>1</v>
      </c>
      <c r="Z314" s="26"/>
      <c r="AA314" s="26"/>
      <c r="AB314" s="26"/>
      <c r="AC314" s="26">
        <v>1</v>
      </c>
      <c r="AD314" s="34" t="s">
        <v>35</v>
      </c>
    </row>
    <row r="315" spans="1:30" s="35" customFormat="1" ht="12.75" x14ac:dyDescent="0.2">
      <c r="A315" s="25" t="s">
        <v>115</v>
      </c>
      <c r="B315" s="27" t="s">
        <v>11</v>
      </c>
      <c r="C315" s="27"/>
      <c r="D315" s="28"/>
      <c r="E315" s="36" t="s">
        <v>24</v>
      </c>
      <c r="F315" s="30">
        <v>0.35</v>
      </c>
      <c r="G315" s="31">
        <f t="shared" si="35"/>
        <v>10.5</v>
      </c>
      <c r="H315" s="32">
        <v>2</v>
      </c>
      <c r="I315" s="33"/>
      <c r="J315" s="26">
        <v>1</v>
      </c>
      <c r="K315" s="26">
        <v>1</v>
      </c>
      <c r="L315" s="26">
        <v>1</v>
      </c>
      <c r="M315" s="26">
        <v>1</v>
      </c>
      <c r="N315" s="26">
        <v>1</v>
      </c>
      <c r="O315" s="26">
        <v>1</v>
      </c>
      <c r="P315" s="26">
        <v>1</v>
      </c>
      <c r="Q315" s="26">
        <v>1</v>
      </c>
      <c r="R315" s="26">
        <v>1</v>
      </c>
      <c r="S315" s="26">
        <v>1</v>
      </c>
      <c r="T315" s="26">
        <v>1</v>
      </c>
      <c r="U315" s="26">
        <v>1</v>
      </c>
      <c r="V315" s="26">
        <v>1</v>
      </c>
      <c r="W315" s="26">
        <v>1</v>
      </c>
      <c r="X315" s="26">
        <v>1</v>
      </c>
      <c r="Y315" s="26">
        <v>1</v>
      </c>
      <c r="Z315" s="26">
        <v>1</v>
      </c>
      <c r="AA315" s="26">
        <v>1</v>
      </c>
      <c r="AB315" s="26">
        <v>1</v>
      </c>
      <c r="AC315" s="26">
        <v>1</v>
      </c>
      <c r="AD315" s="34" t="s">
        <v>25</v>
      </c>
    </row>
    <row r="316" spans="1:30" s="35" customFormat="1" ht="12.75" x14ac:dyDescent="0.2">
      <c r="A316" s="25" t="s">
        <v>115</v>
      </c>
      <c r="B316" s="27" t="s">
        <v>11</v>
      </c>
      <c r="C316" s="27"/>
      <c r="D316" s="28"/>
      <c r="E316" s="29" t="s">
        <v>26</v>
      </c>
      <c r="F316" s="30">
        <v>0.94500000000000006</v>
      </c>
      <c r="G316" s="31">
        <f t="shared" si="35"/>
        <v>28.35</v>
      </c>
      <c r="H316" s="32">
        <v>2</v>
      </c>
      <c r="I316" s="33"/>
      <c r="J316" s="26"/>
      <c r="K316" s="26"/>
      <c r="L316" s="26"/>
      <c r="M316" s="26"/>
      <c r="N316" s="26"/>
      <c r="O316" s="26"/>
      <c r="P316" s="26"/>
      <c r="Q316" s="26"/>
      <c r="R316" s="26"/>
      <c r="S316" s="26"/>
      <c r="T316" s="26"/>
      <c r="U316" s="26"/>
      <c r="V316" s="26">
        <v>1</v>
      </c>
      <c r="W316" s="26"/>
      <c r="X316" s="26"/>
      <c r="Y316" s="26"/>
      <c r="Z316" s="26"/>
      <c r="AA316" s="26"/>
      <c r="AB316" s="26"/>
      <c r="AC316" s="26"/>
      <c r="AD316" s="34" t="s">
        <v>27</v>
      </c>
    </row>
    <row r="317" spans="1:30" s="35" customFormat="1" ht="12.75" x14ac:dyDescent="0.2">
      <c r="A317" s="25" t="s">
        <v>115</v>
      </c>
      <c r="B317" s="27" t="s">
        <v>11</v>
      </c>
      <c r="C317" s="27"/>
      <c r="D317" s="28"/>
      <c r="E317" s="29" t="s">
        <v>28</v>
      </c>
      <c r="F317" s="30">
        <v>1.8</v>
      </c>
      <c r="G317" s="31">
        <f t="shared" si="35"/>
        <v>54</v>
      </c>
      <c r="H317" s="32">
        <v>2</v>
      </c>
      <c r="I317" s="33"/>
      <c r="J317" s="26"/>
      <c r="K317" s="26"/>
      <c r="L317" s="26"/>
      <c r="M317" s="26"/>
      <c r="N317" s="26"/>
      <c r="O317" s="26"/>
      <c r="P317" s="26"/>
      <c r="Q317" s="26"/>
      <c r="R317" s="26"/>
      <c r="S317" s="26"/>
      <c r="T317" s="26"/>
      <c r="U317" s="26"/>
      <c r="V317" s="26">
        <v>1</v>
      </c>
      <c r="W317" s="26"/>
      <c r="X317" s="26"/>
      <c r="Y317" s="26"/>
      <c r="Z317" s="26"/>
      <c r="AA317" s="26"/>
      <c r="AB317" s="26"/>
      <c r="AC317" s="26"/>
      <c r="AD317" s="34" t="s">
        <v>27</v>
      </c>
    </row>
    <row r="318" spans="1:30" s="35" customFormat="1" ht="12.75" x14ac:dyDescent="0.2">
      <c r="A318" s="25" t="s">
        <v>115</v>
      </c>
      <c r="B318" s="27" t="s">
        <v>11</v>
      </c>
      <c r="C318" s="27"/>
      <c r="D318" s="28"/>
      <c r="E318" s="29" t="s">
        <v>29</v>
      </c>
      <c r="F318" s="30">
        <v>0.22750000000000001</v>
      </c>
      <c r="G318" s="31">
        <f t="shared" si="35"/>
        <v>6.8250000000000002</v>
      </c>
      <c r="H318" s="32">
        <v>2</v>
      </c>
      <c r="I318" s="33"/>
      <c r="J318" s="26"/>
      <c r="K318" s="26"/>
      <c r="L318" s="26">
        <v>1</v>
      </c>
      <c r="M318" s="37"/>
      <c r="N318" s="26"/>
      <c r="O318" s="26">
        <v>1</v>
      </c>
      <c r="P318" s="26"/>
      <c r="Q318" s="26"/>
      <c r="R318" s="26">
        <v>1</v>
      </c>
      <c r="S318" s="26"/>
      <c r="T318" s="37"/>
      <c r="U318" s="26">
        <v>1</v>
      </c>
      <c r="V318" s="37"/>
      <c r="W318" s="26"/>
      <c r="X318" s="37">
        <v>1</v>
      </c>
      <c r="Y318" s="26"/>
      <c r="Z318" s="37"/>
      <c r="AA318" s="26">
        <v>1</v>
      </c>
      <c r="AB318" s="37"/>
      <c r="AC318" s="37"/>
      <c r="AD318" s="34" t="s">
        <v>30</v>
      </c>
    </row>
    <row r="319" spans="1:30" s="35" customFormat="1" ht="12.75" x14ac:dyDescent="0.2">
      <c r="A319" s="25" t="s">
        <v>115</v>
      </c>
      <c r="B319" s="27" t="s">
        <v>11</v>
      </c>
      <c r="C319" s="27"/>
      <c r="D319" s="28"/>
      <c r="E319" s="29" t="s">
        <v>31</v>
      </c>
      <c r="F319" s="30">
        <v>0.12250000000000001</v>
      </c>
      <c r="G319" s="31">
        <f t="shared" si="35"/>
        <v>3.6750000000000003</v>
      </c>
      <c r="H319" s="32">
        <v>2</v>
      </c>
      <c r="I319" s="33"/>
      <c r="J319" s="26"/>
      <c r="K319" s="26">
        <v>1</v>
      </c>
      <c r="L319" s="26"/>
      <c r="M319" s="26">
        <v>1</v>
      </c>
      <c r="N319" s="26"/>
      <c r="O319" s="26">
        <v>1</v>
      </c>
      <c r="P319" s="26"/>
      <c r="Q319" s="26">
        <v>1</v>
      </c>
      <c r="R319" s="26"/>
      <c r="S319" s="26">
        <v>1</v>
      </c>
      <c r="T319" s="26"/>
      <c r="U319" s="26">
        <v>1</v>
      </c>
      <c r="V319" s="26"/>
      <c r="W319" s="26">
        <v>1</v>
      </c>
      <c r="X319" s="26"/>
      <c r="Y319" s="26">
        <v>1</v>
      </c>
      <c r="Z319" s="26"/>
      <c r="AA319" s="26">
        <v>1</v>
      </c>
      <c r="AB319" s="26"/>
      <c r="AC319" s="26">
        <v>1</v>
      </c>
      <c r="AD319" s="34" t="s">
        <v>13</v>
      </c>
    </row>
    <row r="320" spans="1:30" s="35" customFormat="1" ht="12.75" x14ac:dyDescent="0.2">
      <c r="A320" s="25" t="s">
        <v>115</v>
      </c>
      <c r="B320" s="27" t="s">
        <v>11</v>
      </c>
      <c r="C320" s="27"/>
      <c r="D320" s="28"/>
      <c r="E320" s="29" t="s">
        <v>32</v>
      </c>
      <c r="F320" s="30">
        <v>1.05</v>
      </c>
      <c r="G320" s="31">
        <f t="shared" si="35"/>
        <v>31.5</v>
      </c>
      <c r="H320" s="32">
        <v>2</v>
      </c>
      <c r="I320" s="33"/>
      <c r="J320" s="26"/>
      <c r="K320" s="26"/>
      <c r="L320" s="26"/>
      <c r="M320" s="26"/>
      <c r="N320" s="26"/>
      <c r="O320" s="26"/>
      <c r="P320" s="26">
        <v>1</v>
      </c>
      <c r="Q320" s="26"/>
      <c r="R320" s="26"/>
      <c r="S320" s="26"/>
      <c r="T320" s="26"/>
      <c r="U320" s="26"/>
      <c r="V320" s="26">
        <v>1</v>
      </c>
      <c r="W320" s="26"/>
      <c r="X320" s="26"/>
      <c r="Y320" s="26"/>
      <c r="Z320" s="26"/>
      <c r="AA320" s="26"/>
      <c r="AB320" s="26">
        <v>1</v>
      </c>
      <c r="AC320" s="26"/>
      <c r="AD320" s="34" t="s">
        <v>20</v>
      </c>
    </row>
    <row r="321" spans="1:30" s="35" customFormat="1" ht="12.75" x14ac:dyDescent="0.2">
      <c r="A321" s="25" t="s">
        <v>115</v>
      </c>
      <c r="B321" s="27" t="s">
        <v>11</v>
      </c>
      <c r="C321" s="27"/>
      <c r="D321" s="28"/>
      <c r="E321" s="38" t="s">
        <v>34</v>
      </c>
      <c r="F321" s="30">
        <v>0</v>
      </c>
      <c r="G321" s="31">
        <f t="shared" si="35"/>
        <v>0</v>
      </c>
      <c r="H321" s="32">
        <v>2</v>
      </c>
      <c r="I321" s="33"/>
      <c r="J321" s="26"/>
      <c r="K321" s="26"/>
      <c r="L321" s="26"/>
      <c r="M321" s="26"/>
      <c r="N321" s="26"/>
      <c r="O321" s="26"/>
      <c r="P321" s="26"/>
      <c r="Q321" s="26"/>
      <c r="R321" s="26"/>
      <c r="S321" s="26"/>
      <c r="T321" s="26"/>
      <c r="U321" s="26"/>
      <c r="V321" s="26"/>
      <c r="W321" s="26"/>
      <c r="X321" s="26"/>
      <c r="Y321" s="26"/>
      <c r="Z321" s="26"/>
      <c r="AA321" s="26"/>
      <c r="AB321" s="26"/>
      <c r="AC321" s="26"/>
      <c r="AD321" s="34" t="s">
        <v>36</v>
      </c>
    </row>
    <row r="322" spans="1:30" s="35" customFormat="1" ht="12.75" x14ac:dyDescent="0.2">
      <c r="A322" s="25" t="s">
        <v>115</v>
      </c>
      <c r="B322" s="27" t="s">
        <v>11</v>
      </c>
      <c r="C322" s="27"/>
      <c r="D322" s="28"/>
      <c r="E322" s="29" t="s">
        <v>37</v>
      </c>
      <c r="F322" s="30">
        <v>0.52500000000000002</v>
      </c>
      <c r="G322" s="31">
        <f t="shared" si="35"/>
        <v>15.75</v>
      </c>
      <c r="H322" s="32">
        <v>2</v>
      </c>
      <c r="I322" s="33"/>
      <c r="J322" s="26"/>
      <c r="K322" s="26"/>
      <c r="L322" s="26"/>
      <c r="M322" s="26"/>
      <c r="N322" s="26"/>
      <c r="O322" s="26"/>
      <c r="P322" s="26"/>
      <c r="Q322" s="26"/>
      <c r="R322" s="26"/>
      <c r="S322" s="26"/>
      <c r="T322" s="26"/>
      <c r="U322" s="26"/>
      <c r="V322" s="26">
        <v>1</v>
      </c>
      <c r="W322" s="26"/>
      <c r="X322" s="26"/>
      <c r="Y322" s="26"/>
      <c r="Z322" s="26"/>
      <c r="AA322" s="26"/>
      <c r="AB322" s="26"/>
      <c r="AC322" s="26"/>
      <c r="AD322" s="34" t="s">
        <v>27</v>
      </c>
    </row>
    <row r="323" spans="1:30" s="35" customFormat="1" ht="12.75" x14ac:dyDescent="0.2">
      <c r="A323" s="25" t="s">
        <v>115</v>
      </c>
      <c r="B323" s="27" t="s">
        <v>11</v>
      </c>
      <c r="C323" s="27"/>
      <c r="D323" s="28"/>
      <c r="E323" s="29" t="s">
        <v>38</v>
      </c>
      <c r="F323" s="30">
        <v>0.26250000000000001</v>
      </c>
      <c r="G323" s="31">
        <f t="shared" si="35"/>
        <v>7.875</v>
      </c>
      <c r="H323" s="32">
        <v>2</v>
      </c>
      <c r="I323" s="33"/>
      <c r="J323" s="26"/>
      <c r="K323" s="26"/>
      <c r="L323" s="26"/>
      <c r="M323" s="26"/>
      <c r="N323" s="26"/>
      <c r="O323" s="26"/>
      <c r="P323" s="26"/>
      <c r="Q323" s="26"/>
      <c r="R323" s="26"/>
      <c r="S323" s="26"/>
      <c r="T323" s="26"/>
      <c r="U323" s="26"/>
      <c r="V323" s="26">
        <v>1</v>
      </c>
      <c r="W323" s="26"/>
      <c r="X323" s="26"/>
      <c r="Y323" s="26"/>
      <c r="Z323" s="26"/>
      <c r="AA323" s="26"/>
      <c r="AB323" s="26"/>
      <c r="AC323" s="26"/>
      <c r="AD323" s="34" t="s">
        <v>27</v>
      </c>
    </row>
    <row r="324" spans="1:30" s="35" customFormat="1" ht="12.75" x14ac:dyDescent="0.2">
      <c r="A324" s="25" t="s">
        <v>115</v>
      </c>
      <c r="B324" s="27" t="s">
        <v>11</v>
      </c>
      <c r="C324" s="27"/>
      <c r="D324" s="28"/>
      <c r="E324" s="29" t="s">
        <v>39</v>
      </c>
      <c r="F324" s="30">
        <v>0.2</v>
      </c>
      <c r="G324" s="31">
        <f t="shared" si="35"/>
        <v>6</v>
      </c>
      <c r="H324" s="32">
        <v>2</v>
      </c>
      <c r="I324" s="33"/>
      <c r="J324" s="26"/>
      <c r="K324" s="26"/>
      <c r="L324" s="26"/>
      <c r="M324" s="26"/>
      <c r="N324" s="26"/>
      <c r="O324" s="26"/>
      <c r="P324" s="26"/>
      <c r="Q324" s="26"/>
      <c r="R324" s="26"/>
      <c r="S324" s="26"/>
      <c r="T324" s="26"/>
      <c r="U324" s="26"/>
      <c r="V324" s="26"/>
      <c r="W324" s="26"/>
      <c r="X324" s="26"/>
      <c r="Y324" s="26"/>
      <c r="Z324" s="26"/>
      <c r="AA324" s="26"/>
      <c r="AB324" s="26"/>
      <c r="AC324" s="26"/>
      <c r="AD324" s="34" t="s">
        <v>14</v>
      </c>
    </row>
    <row r="325" spans="1:30" s="35" customFormat="1" ht="12.75" x14ac:dyDescent="0.2">
      <c r="A325" s="25" t="s">
        <v>115</v>
      </c>
      <c r="B325" s="27" t="s">
        <v>11</v>
      </c>
      <c r="C325" s="27"/>
      <c r="D325" s="28"/>
      <c r="E325" s="29" t="s">
        <v>40</v>
      </c>
      <c r="F325" s="30">
        <v>0.25</v>
      </c>
      <c r="G325" s="31">
        <f t="shared" si="35"/>
        <v>7.5</v>
      </c>
      <c r="H325" s="32">
        <v>2</v>
      </c>
      <c r="I325" s="33"/>
      <c r="J325" s="26"/>
      <c r="K325" s="26"/>
      <c r="L325" s="26"/>
      <c r="M325" s="26"/>
      <c r="N325" s="26">
        <v>1</v>
      </c>
      <c r="O325" s="26"/>
      <c r="P325" s="26"/>
      <c r="Q325" s="26"/>
      <c r="R325" s="26"/>
      <c r="S325" s="26"/>
      <c r="T325" s="26">
        <v>1</v>
      </c>
      <c r="U325" s="26"/>
      <c r="V325" s="26"/>
      <c r="W325" s="26"/>
      <c r="X325" s="26"/>
      <c r="Y325" s="26"/>
      <c r="Z325" s="26">
        <v>1</v>
      </c>
      <c r="AA325" s="26"/>
      <c r="AB325" s="26"/>
      <c r="AC325" s="26"/>
      <c r="AD325" s="34" t="s">
        <v>41</v>
      </c>
    </row>
    <row r="326" spans="1:30" s="35" customFormat="1" ht="12.75" x14ac:dyDescent="0.2">
      <c r="A326" s="25" t="s">
        <v>115</v>
      </c>
      <c r="B326" s="27" t="s">
        <v>11</v>
      </c>
      <c r="C326" s="27"/>
      <c r="D326" s="28"/>
      <c r="E326" s="29" t="s">
        <v>42</v>
      </c>
      <c r="F326" s="30">
        <v>2</v>
      </c>
      <c r="G326" s="31">
        <f t="shared" si="35"/>
        <v>60</v>
      </c>
      <c r="H326" s="32">
        <v>2</v>
      </c>
      <c r="I326" s="33"/>
      <c r="J326" s="26"/>
      <c r="K326" s="26"/>
      <c r="L326" s="26"/>
      <c r="M326" s="26"/>
      <c r="N326" s="26"/>
      <c r="O326" s="26"/>
      <c r="P326" s="26"/>
      <c r="Q326" s="26"/>
      <c r="R326" s="26"/>
      <c r="S326" s="26"/>
      <c r="T326" s="26"/>
      <c r="U326" s="26"/>
      <c r="V326" s="26"/>
      <c r="W326" s="26"/>
      <c r="X326" s="26"/>
      <c r="Y326" s="26"/>
      <c r="Z326" s="26"/>
      <c r="AA326" s="26"/>
      <c r="AB326" s="26"/>
      <c r="AC326" s="26"/>
      <c r="AD326" s="34" t="s">
        <v>14</v>
      </c>
    </row>
    <row r="327" spans="1:30" s="35" customFormat="1" ht="12.75" x14ac:dyDescent="0.2">
      <c r="A327" s="25" t="s">
        <v>115</v>
      </c>
      <c r="B327" s="27" t="s">
        <v>11</v>
      </c>
      <c r="C327" s="27"/>
      <c r="D327" s="28"/>
      <c r="E327" s="29" t="s">
        <v>43</v>
      </c>
      <c r="F327" s="30">
        <v>0</v>
      </c>
      <c r="G327" s="31">
        <f t="shared" si="35"/>
        <v>0</v>
      </c>
      <c r="H327" s="32">
        <v>2</v>
      </c>
      <c r="I327" s="33"/>
      <c r="J327" s="26"/>
      <c r="K327" s="26">
        <v>1</v>
      </c>
      <c r="L327" s="26"/>
      <c r="M327" s="26">
        <v>1</v>
      </c>
      <c r="N327" s="26"/>
      <c r="O327" s="26">
        <v>1</v>
      </c>
      <c r="P327" s="26"/>
      <c r="Q327" s="26">
        <v>1</v>
      </c>
      <c r="R327" s="26"/>
      <c r="S327" s="26">
        <v>1</v>
      </c>
      <c r="T327" s="26"/>
      <c r="U327" s="26">
        <v>1</v>
      </c>
      <c r="V327" s="26"/>
      <c r="W327" s="26">
        <v>1</v>
      </c>
      <c r="X327" s="26"/>
      <c r="Y327" s="26">
        <v>1</v>
      </c>
      <c r="Z327" s="26"/>
      <c r="AA327" s="26">
        <v>1</v>
      </c>
      <c r="AB327" s="26"/>
      <c r="AC327" s="26">
        <v>1</v>
      </c>
      <c r="AD327" s="34" t="s">
        <v>44</v>
      </c>
    </row>
    <row r="328" spans="1:30" s="35" customFormat="1" ht="12.75" x14ac:dyDescent="0.2">
      <c r="A328" s="25" t="s">
        <v>115</v>
      </c>
      <c r="B328" s="27" t="s">
        <v>11</v>
      </c>
      <c r="C328" s="27"/>
      <c r="D328" s="28"/>
      <c r="E328" s="29" t="s">
        <v>45</v>
      </c>
      <c r="F328" s="30">
        <v>1</v>
      </c>
      <c r="G328" s="31">
        <f t="shared" si="35"/>
        <v>30</v>
      </c>
      <c r="H328" s="32">
        <v>2</v>
      </c>
      <c r="I328" s="33"/>
      <c r="J328" s="26"/>
      <c r="K328" s="26">
        <v>1</v>
      </c>
      <c r="L328" s="26"/>
      <c r="M328" s="26">
        <v>1</v>
      </c>
      <c r="N328" s="26"/>
      <c r="O328" s="26">
        <v>1</v>
      </c>
      <c r="P328" s="26"/>
      <c r="Q328" s="26">
        <v>1</v>
      </c>
      <c r="R328" s="26"/>
      <c r="S328" s="26">
        <v>1</v>
      </c>
      <c r="T328" s="26"/>
      <c r="U328" s="26">
        <v>1</v>
      </c>
      <c r="V328" s="26"/>
      <c r="W328" s="26">
        <v>1</v>
      </c>
      <c r="X328" s="26"/>
      <c r="Y328" s="26">
        <v>1</v>
      </c>
      <c r="Z328" s="26"/>
      <c r="AA328" s="26">
        <v>1</v>
      </c>
      <c r="AB328" s="26"/>
      <c r="AC328" s="26">
        <v>1</v>
      </c>
      <c r="AD328" s="34" t="s">
        <v>13</v>
      </c>
    </row>
    <row r="329" spans="1:30" s="35" customFormat="1" ht="12.75" x14ac:dyDescent="0.2">
      <c r="A329" s="25" t="s">
        <v>115</v>
      </c>
      <c r="B329" s="27" t="s">
        <v>11</v>
      </c>
      <c r="C329" s="27"/>
      <c r="D329" s="28"/>
      <c r="E329" s="29" t="s">
        <v>46</v>
      </c>
      <c r="F329" s="30">
        <v>0.5</v>
      </c>
      <c r="G329" s="31">
        <f t="shared" si="35"/>
        <v>15</v>
      </c>
      <c r="H329" s="32">
        <v>2</v>
      </c>
      <c r="I329" s="33"/>
      <c r="J329" s="26"/>
      <c r="K329" s="26"/>
      <c r="L329" s="26"/>
      <c r="M329" s="26"/>
      <c r="N329" s="26">
        <v>1</v>
      </c>
      <c r="O329" s="26"/>
      <c r="P329" s="26"/>
      <c r="Q329" s="26"/>
      <c r="R329" s="26"/>
      <c r="S329" s="26">
        <v>1</v>
      </c>
      <c r="T329" s="26"/>
      <c r="U329" s="26"/>
      <c r="V329" s="26"/>
      <c r="W329" s="26"/>
      <c r="X329" s="26">
        <v>1</v>
      </c>
      <c r="Y329" s="26"/>
      <c r="Z329" s="26"/>
      <c r="AA329" s="26"/>
      <c r="AB329" s="26"/>
      <c r="AC329" s="26">
        <v>1</v>
      </c>
      <c r="AD329" s="34" t="s">
        <v>48</v>
      </c>
    </row>
    <row r="330" spans="1:30" s="35" customFormat="1" ht="12.75" x14ac:dyDescent="0.2">
      <c r="A330" s="25" t="s">
        <v>115</v>
      </c>
      <c r="B330" s="27" t="s">
        <v>11</v>
      </c>
      <c r="C330" s="27"/>
      <c r="D330" s="28"/>
      <c r="E330" s="29" t="s">
        <v>49</v>
      </c>
      <c r="F330" s="30">
        <v>0.18333333333333332</v>
      </c>
      <c r="G330" s="31">
        <f t="shared" si="35"/>
        <v>5.5</v>
      </c>
      <c r="H330" s="32">
        <v>2</v>
      </c>
      <c r="I330" s="33"/>
      <c r="J330" s="26">
        <v>1</v>
      </c>
      <c r="K330" s="26"/>
      <c r="L330" s="26">
        <v>1</v>
      </c>
      <c r="M330" s="26"/>
      <c r="N330" s="26">
        <v>1</v>
      </c>
      <c r="O330" s="26"/>
      <c r="P330" s="26">
        <v>1</v>
      </c>
      <c r="Q330" s="26"/>
      <c r="R330" s="26">
        <v>1</v>
      </c>
      <c r="S330" s="26"/>
      <c r="T330" s="26">
        <v>1</v>
      </c>
      <c r="U330" s="26"/>
      <c r="V330" s="26">
        <v>1</v>
      </c>
      <c r="W330" s="26"/>
      <c r="X330" s="26">
        <v>1</v>
      </c>
      <c r="Y330" s="26"/>
      <c r="Z330" s="26">
        <v>1</v>
      </c>
      <c r="AA330" s="26"/>
      <c r="AB330" s="26">
        <v>1</v>
      </c>
      <c r="AC330" s="26"/>
      <c r="AD330" s="34" t="s">
        <v>50</v>
      </c>
    </row>
    <row r="331" spans="1:30" s="35" customFormat="1" ht="12.75" x14ac:dyDescent="0.2">
      <c r="A331" s="25" t="s">
        <v>115</v>
      </c>
      <c r="B331" s="27" t="s">
        <v>11</v>
      </c>
      <c r="C331" s="27"/>
      <c r="D331" s="28"/>
      <c r="E331" s="29" t="s">
        <v>51</v>
      </c>
      <c r="F331" s="30">
        <v>0.17499999999999999</v>
      </c>
      <c r="G331" s="31">
        <f t="shared" si="35"/>
        <v>5.25</v>
      </c>
      <c r="H331" s="32">
        <v>2</v>
      </c>
      <c r="I331" s="33"/>
      <c r="J331" s="26"/>
      <c r="K331" s="26"/>
      <c r="L331" s="26"/>
      <c r="M331" s="26"/>
      <c r="N331" s="26"/>
      <c r="O331" s="26"/>
      <c r="P331" s="26"/>
      <c r="Q331" s="26"/>
      <c r="R331" s="26"/>
      <c r="S331" s="26"/>
      <c r="T331" s="26"/>
      <c r="U331" s="26"/>
      <c r="V331" s="26"/>
      <c r="W331" s="26"/>
      <c r="X331" s="26"/>
      <c r="Y331" s="26"/>
      <c r="Z331" s="26"/>
      <c r="AA331" s="26"/>
      <c r="AB331" s="26"/>
      <c r="AC331" s="26"/>
      <c r="AD331" s="34" t="s">
        <v>14</v>
      </c>
    </row>
    <row r="332" spans="1:30" s="35" customFormat="1" ht="12.75" x14ac:dyDescent="0.2">
      <c r="A332" s="39" t="s">
        <v>115</v>
      </c>
      <c r="B332" s="41" t="s">
        <v>53</v>
      </c>
      <c r="C332" s="41"/>
      <c r="D332" s="42">
        <v>96879797</v>
      </c>
      <c r="E332" s="43" t="s">
        <v>54</v>
      </c>
      <c r="F332" s="44">
        <v>1</v>
      </c>
      <c r="G332" s="45">
        <f>+VLOOKUP(D332,'Precios Repuestos'!$B$3:$F$192,5,FALSE)*F332</f>
        <v>4.6500000000000004</v>
      </c>
      <c r="H332" s="32">
        <v>2</v>
      </c>
      <c r="I332" s="46"/>
      <c r="J332" s="40">
        <v>1</v>
      </c>
      <c r="K332" s="40">
        <v>1</v>
      </c>
      <c r="L332" s="40">
        <v>1</v>
      </c>
      <c r="M332" s="40">
        <v>1</v>
      </c>
      <c r="N332" s="40">
        <v>1</v>
      </c>
      <c r="O332" s="40">
        <v>1</v>
      </c>
      <c r="P332" s="40">
        <v>1</v>
      </c>
      <c r="Q332" s="40">
        <v>1</v>
      </c>
      <c r="R332" s="40">
        <v>1</v>
      </c>
      <c r="S332" s="40">
        <v>1</v>
      </c>
      <c r="T332" s="40">
        <v>1</v>
      </c>
      <c r="U332" s="40">
        <v>1</v>
      </c>
      <c r="V332" s="40">
        <v>1</v>
      </c>
      <c r="W332" s="40">
        <v>1</v>
      </c>
      <c r="X332" s="40">
        <v>1</v>
      </c>
      <c r="Y332" s="40">
        <v>1</v>
      </c>
      <c r="Z332" s="40">
        <v>1</v>
      </c>
      <c r="AA332" s="40">
        <v>1</v>
      </c>
      <c r="AB332" s="40">
        <v>1</v>
      </c>
      <c r="AC332" s="40">
        <v>1</v>
      </c>
      <c r="AD332" s="34" t="s">
        <v>25</v>
      </c>
    </row>
    <row r="333" spans="1:30" s="35" customFormat="1" ht="12.75" x14ac:dyDescent="0.2">
      <c r="A333" s="39" t="s">
        <v>115</v>
      </c>
      <c r="B333" s="41" t="s">
        <v>53</v>
      </c>
      <c r="C333" s="41"/>
      <c r="D333" s="78">
        <v>2601223</v>
      </c>
      <c r="E333" s="47" t="s">
        <v>55</v>
      </c>
      <c r="F333" s="44">
        <v>4</v>
      </c>
      <c r="G333" s="45">
        <f>+VLOOKUP(D333,'Precios Repuestos'!$B$3:$F$192,5,FALSE)*F333</f>
        <v>26.749807692307691</v>
      </c>
      <c r="H333" s="32">
        <v>2</v>
      </c>
      <c r="I333" s="46"/>
      <c r="J333" s="40">
        <v>1</v>
      </c>
      <c r="K333" s="40">
        <v>1</v>
      </c>
      <c r="L333" s="40">
        <v>1</v>
      </c>
      <c r="M333" s="40">
        <v>1</v>
      </c>
      <c r="N333" s="40">
        <v>1</v>
      </c>
      <c r="O333" s="40">
        <v>1</v>
      </c>
      <c r="P333" s="40">
        <v>1</v>
      </c>
      <c r="Q333" s="40">
        <v>1</v>
      </c>
      <c r="R333" s="40">
        <v>1</v>
      </c>
      <c r="S333" s="40">
        <v>1</v>
      </c>
      <c r="T333" s="40">
        <v>1</v>
      </c>
      <c r="U333" s="40">
        <v>1</v>
      </c>
      <c r="V333" s="40">
        <v>1</v>
      </c>
      <c r="W333" s="40">
        <v>1</v>
      </c>
      <c r="X333" s="40">
        <v>1</v>
      </c>
      <c r="Y333" s="40">
        <v>1</v>
      </c>
      <c r="Z333" s="40">
        <v>1</v>
      </c>
      <c r="AA333" s="40">
        <v>1</v>
      </c>
      <c r="AB333" s="40">
        <v>1</v>
      </c>
      <c r="AC333" s="40">
        <v>1</v>
      </c>
      <c r="AD333" s="34" t="s">
        <v>56</v>
      </c>
    </row>
    <row r="334" spans="1:30" s="35" customFormat="1" ht="12.75" x14ac:dyDescent="0.2">
      <c r="A334" s="39" t="s">
        <v>115</v>
      </c>
      <c r="B334" s="41" t="s">
        <v>53</v>
      </c>
      <c r="C334" s="41"/>
      <c r="D334" s="143">
        <v>95628748</v>
      </c>
      <c r="E334" s="43" t="s">
        <v>57</v>
      </c>
      <c r="F334" s="44">
        <v>1</v>
      </c>
      <c r="G334" s="45">
        <f>+VLOOKUP(D334,'Precios Repuestos'!$B$3:$F$192,5,FALSE)*F334</f>
        <v>5.48</v>
      </c>
      <c r="H334" s="32">
        <v>2</v>
      </c>
      <c r="I334" s="46"/>
      <c r="J334" s="40"/>
      <c r="K334" s="40"/>
      <c r="L334" s="40">
        <v>1</v>
      </c>
      <c r="M334" s="40"/>
      <c r="N334" s="40">
        <v>1</v>
      </c>
      <c r="O334" s="40"/>
      <c r="P334" s="40">
        <v>1</v>
      </c>
      <c r="Q334" s="40"/>
      <c r="R334" s="40">
        <v>1</v>
      </c>
      <c r="S334" s="40"/>
      <c r="T334" s="40">
        <v>1</v>
      </c>
      <c r="U334" s="40"/>
      <c r="V334" s="40">
        <v>1</v>
      </c>
      <c r="W334" s="40"/>
      <c r="X334" s="40">
        <v>1</v>
      </c>
      <c r="Y334" s="40"/>
      <c r="Z334" s="40">
        <v>1</v>
      </c>
      <c r="AA334" s="40"/>
      <c r="AB334" s="40">
        <v>1</v>
      </c>
      <c r="AC334" s="40"/>
      <c r="AD334" s="34" t="s">
        <v>17</v>
      </c>
    </row>
    <row r="335" spans="1:30" s="35" customFormat="1" ht="12.75" x14ac:dyDescent="0.2">
      <c r="A335" s="39" t="s">
        <v>115</v>
      </c>
      <c r="B335" s="41" t="s">
        <v>53</v>
      </c>
      <c r="C335" s="41"/>
      <c r="D335" s="78">
        <v>95627135</v>
      </c>
      <c r="E335" s="43" t="s">
        <v>58</v>
      </c>
      <c r="F335" s="44">
        <v>1</v>
      </c>
      <c r="G335" s="45">
        <f>+VLOOKUP(D335,'Precios Repuestos'!$B$3:$F$192,5,FALSE)*F335</f>
        <v>7.08</v>
      </c>
      <c r="H335" s="32">
        <v>2</v>
      </c>
      <c r="I335" s="46"/>
      <c r="J335" s="40"/>
      <c r="K335" s="40">
        <v>1</v>
      </c>
      <c r="L335" s="40"/>
      <c r="M335" s="40">
        <v>1</v>
      </c>
      <c r="N335" s="40"/>
      <c r="O335" s="40">
        <v>1</v>
      </c>
      <c r="P335" s="40"/>
      <c r="Q335" s="40">
        <v>1</v>
      </c>
      <c r="R335" s="40"/>
      <c r="S335" s="40">
        <v>1</v>
      </c>
      <c r="T335" s="40"/>
      <c r="U335" s="40">
        <v>1</v>
      </c>
      <c r="V335" s="40"/>
      <c r="W335" s="40">
        <v>1</v>
      </c>
      <c r="X335" s="40"/>
      <c r="Y335" s="40">
        <v>1</v>
      </c>
      <c r="Z335" s="40"/>
      <c r="AA335" s="40">
        <v>1</v>
      </c>
      <c r="AB335" s="40"/>
      <c r="AC335" s="40">
        <v>1</v>
      </c>
      <c r="AD335" s="34" t="s">
        <v>13</v>
      </c>
    </row>
    <row r="336" spans="1:30" s="35" customFormat="1" ht="12.75" x14ac:dyDescent="0.2">
      <c r="A336" s="39" t="s">
        <v>115</v>
      </c>
      <c r="B336" s="41" t="s">
        <v>53</v>
      </c>
      <c r="C336" s="41"/>
      <c r="D336" s="42">
        <v>93745368</v>
      </c>
      <c r="E336" s="43" t="s">
        <v>98</v>
      </c>
      <c r="F336" s="44">
        <v>1</v>
      </c>
      <c r="G336" s="45">
        <f>+VLOOKUP(D336,'Precios Repuestos'!$B$3:$F$192,5,FALSE)*F336</f>
        <v>206.06</v>
      </c>
      <c r="H336" s="32">
        <v>2</v>
      </c>
      <c r="I336" s="46"/>
      <c r="J336" s="40"/>
      <c r="K336" s="40"/>
      <c r="L336" s="40"/>
      <c r="M336" s="40"/>
      <c r="N336" s="40"/>
      <c r="O336" s="40"/>
      <c r="P336" s="40"/>
      <c r="Q336" s="40"/>
      <c r="R336" s="40"/>
      <c r="S336" s="40"/>
      <c r="T336" s="40"/>
      <c r="U336" s="40"/>
      <c r="V336" s="40">
        <v>1</v>
      </c>
      <c r="W336" s="40"/>
      <c r="X336" s="40"/>
      <c r="Y336" s="40"/>
      <c r="Z336" s="40"/>
      <c r="AA336" s="40"/>
      <c r="AB336" s="40"/>
      <c r="AC336" s="40"/>
      <c r="AD336" s="34" t="s">
        <v>27</v>
      </c>
    </row>
    <row r="337" spans="1:30" s="35" customFormat="1" ht="12.75" x14ac:dyDescent="0.2">
      <c r="A337" s="39" t="s">
        <v>115</v>
      </c>
      <c r="B337" s="41" t="s">
        <v>53</v>
      </c>
      <c r="C337" s="41"/>
      <c r="D337" s="78">
        <v>96414627</v>
      </c>
      <c r="E337" s="43" t="s">
        <v>60</v>
      </c>
      <c r="F337" s="44">
        <v>1</v>
      </c>
      <c r="G337" s="45">
        <f>+VLOOKUP(D337,'Precios Repuestos'!$B$3:$F$192,5,FALSE)*F337</f>
        <v>79.13</v>
      </c>
      <c r="H337" s="32">
        <v>2</v>
      </c>
      <c r="I337" s="46"/>
      <c r="J337" s="40"/>
      <c r="K337" s="40"/>
      <c r="L337" s="40"/>
      <c r="M337" s="40"/>
      <c r="N337" s="40"/>
      <c r="O337" s="40"/>
      <c r="P337" s="40"/>
      <c r="Q337" s="40"/>
      <c r="R337" s="40"/>
      <c r="S337" s="40"/>
      <c r="T337" s="40"/>
      <c r="U337" s="40"/>
      <c r="V337" s="40">
        <v>1</v>
      </c>
      <c r="W337" s="40"/>
      <c r="X337" s="40"/>
      <c r="Y337" s="40"/>
      <c r="Z337" s="40"/>
      <c r="AA337" s="40"/>
      <c r="AB337" s="40"/>
      <c r="AC337" s="40"/>
      <c r="AD337" s="34" t="s">
        <v>27</v>
      </c>
    </row>
    <row r="338" spans="1:30" s="35" customFormat="1" ht="12.75" x14ac:dyDescent="0.2">
      <c r="A338" s="39" t="s">
        <v>115</v>
      </c>
      <c r="B338" s="41" t="s">
        <v>53</v>
      </c>
      <c r="C338" s="41"/>
      <c r="D338" s="78" t="s">
        <v>61</v>
      </c>
      <c r="E338" s="29" t="s">
        <v>62</v>
      </c>
      <c r="F338" s="44">
        <v>1</v>
      </c>
      <c r="G338" s="45">
        <f>+VLOOKUP(D338,'Precios Repuestos'!$B$3:$F$192,5,FALSE)*F338</f>
        <v>4</v>
      </c>
      <c r="H338" s="32">
        <v>2</v>
      </c>
      <c r="I338" s="46"/>
      <c r="J338" s="40"/>
      <c r="K338" s="40"/>
      <c r="L338" s="40"/>
      <c r="M338" s="40"/>
      <c r="N338" s="40"/>
      <c r="O338" s="40"/>
      <c r="P338" s="40"/>
      <c r="Q338" s="40"/>
      <c r="R338" s="40"/>
      <c r="S338" s="40"/>
      <c r="T338" s="40"/>
      <c r="U338" s="40"/>
      <c r="V338" s="40">
        <v>1</v>
      </c>
      <c r="W338" s="40"/>
      <c r="X338" s="40"/>
      <c r="Y338" s="40"/>
      <c r="Z338" s="40"/>
      <c r="AA338" s="40"/>
      <c r="AB338" s="40"/>
      <c r="AC338" s="40"/>
      <c r="AD338" s="34" t="s">
        <v>27</v>
      </c>
    </row>
    <row r="339" spans="1:30" s="35" customFormat="1" ht="12.75" x14ac:dyDescent="0.2">
      <c r="A339" s="39" t="s">
        <v>115</v>
      </c>
      <c r="B339" s="41" t="s">
        <v>53</v>
      </c>
      <c r="C339" s="239"/>
      <c r="D339" s="147">
        <v>25183021</v>
      </c>
      <c r="E339" s="43" t="s">
        <v>63</v>
      </c>
      <c r="F339" s="44">
        <v>1</v>
      </c>
      <c r="G339" s="45">
        <f>+VLOOKUP(D339,'Precios Repuestos'!$B$3:$F$192,5,FALSE)*F339</f>
        <v>25.28</v>
      </c>
      <c r="H339" s="32">
        <v>2</v>
      </c>
      <c r="I339" s="46"/>
      <c r="J339" s="40"/>
      <c r="K339" s="40"/>
      <c r="L339" s="40"/>
      <c r="M339" s="40"/>
      <c r="N339" s="40"/>
      <c r="O339" s="40"/>
      <c r="P339" s="40"/>
      <c r="Q339" s="40"/>
      <c r="R339" s="40"/>
      <c r="S339" s="40"/>
      <c r="T339" s="40"/>
      <c r="U339" s="40"/>
      <c r="V339" s="40">
        <v>1</v>
      </c>
      <c r="W339" s="40"/>
      <c r="X339" s="40"/>
      <c r="Y339" s="40"/>
      <c r="Z339" s="40"/>
      <c r="AA339" s="40"/>
      <c r="AB339" s="40"/>
      <c r="AC339" s="40"/>
      <c r="AD339" s="34" t="s">
        <v>27</v>
      </c>
    </row>
    <row r="340" spans="1:30" s="35" customFormat="1" ht="12.75" x14ac:dyDescent="0.2">
      <c r="A340" s="39" t="s">
        <v>115</v>
      </c>
      <c r="B340" s="41" t="s">
        <v>53</v>
      </c>
      <c r="C340" s="41"/>
      <c r="D340" s="78">
        <v>96307729</v>
      </c>
      <c r="E340" s="43" t="s">
        <v>64</v>
      </c>
      <c r="F340" s="44">
        <v>4</v>
      </c>
      <c r="G340" s="45">
        <f>+VLOOKUP(D340,'Precios Repuestos'!$B$3:$F$192,5,FALSE)*F340</f>
        <v>44.96</v>
      </c>
      <c r="H340" s="32">
        <v>2</v>
      </c>
      <c r="I340" s="46"/>
      <c r="J340" s="40"/>
      <c r="K340" s="40"/>
      <c r="L340" s="40">
        <v>1</v>
      </c>
      <c r="M340" s="40"/>
      <c r="N340" s="40"/>
      <c r="O340" s="40">
        <v>1</v>
      </c>
      <c r="P340" s="40"/>
      <c r="Q340" s="40"/>
      <c r="R340" s="40">
        <v>1</v>
      </c>
      <c r="S340" s="40"/>
      <c r="T340" s="40"/>
      <c r="U340" s="40">
        <v>1</v>
      </c>
      <c r="V340" s="40"/>
      <c r="W340" s="40"/>
      <c r="X340" s="40">
        <v>1</v>
      </c>
      <c r="Y340" s="40"/>
      <c r="Z340" s="40"/>
      <c r="AA340" s="40">
        <v>1</v>
      </c>
      <c r="AB340" s="40"/>
      <c r="AC340" s="48"/>
      <c r="AD340" s="34" t="s">
        <v>65</v>
      </c>
    </row>
    <row r="341" spans="1:30" s="35" customFormat="1" ht="12.75" x14ac:dyDescent="0.2">
      <c r="A341" s="39" t="s">
        <v>115</v>
      </c>
      <c r="B341" s="41" t="s">
        <v>53</v>
      </c>
      <c r="C341" s="41"/>
      <c r="D341" s="42">
        <v>2601234</v>
      </c>
      <c r="E341" s="43" t="s">
        <v>95</v>
      </c>
      <c r="F341" s="44">
        <v>2</v>
      </c>
      <c r="G341" s="45">
        <f>+VLOOKUP(D341,'Precios Repuestos'!$B$3:$F$192,5,FALSE)*F341</f>
        <v>18.618076923076924</v>
      </c>
      <c r="H341" s="32">
        <v>2</v>
      </c>
      <c r="I341" s="46"/>
      <c r="J341" s="40"/>
      <c r="K341" s="40"/>
      <c r="L341" s="40"/>
      <c r="M341" s="40">
        <v>1</v>
      </c>
      <c r="N341" s="40"/>
      <c r="O341" s="40"/>
      <c r="P341" s="40"/>
      <c r="Q341" s="40">
        <v>1</v>
      </c>
      <c r="R341" s="40"/>
      <c r="S341" s="40"/>
      <c r="T341" s="40"/>
      <c r="U341" s="40">
        <v>1</v>
      </c>
      <c r="V341" s="40"/>
      <c r="W341" s="40"/>
      <c r="X341" s="40"/>
      <c r="Y341" s="40">
        <v>1</v>
      </c>
      <c r="Z341" s="40"/>
      <c r="AA341" s="40"/>
      <c r="AB341" s="40"/>
      <c r="AC341" s="40">
        <v>1</v>
      </c>
      <c r="AD341" s="34" t="s">
        <v>67</v>
      </c>
    </row>
    <row r="342" spans="1:30" s="35" customFormat="1" ht="12.75" x14ac:dyDescent="0.2">
      <c r="A342" s="39" t="s">
        <v>115</v>
      </c>
      <c r="B342" s="41" t="s">
        <v>53</v>
      </c>
      <c r="C342" s="41"/>
      <c r="D342" s="78" t="s">
        <v>68</v>
      </c>
      <c r="E342" s="43" t="s">
        <v>69</v>
      </c>
      <c r="F342" s="44">
        <v>2</v>
      </c>
      <c r="G342" s="45">
        <f>+VLOOKUP(D342,'Precios Repuestos'!$B$3:$F$192,5,FALSE)*F342</f>
        <v>4.8</v>
      </c>
      <c r="H342" s="32">
        <v>2</v>
      </c>
      <c r="I342" s="46"/>
      <c r="J342" s="40"/>
      <c r="K342" s="40"/>
      <c r="L342" s="40"/>
      <c r="M342" s="40"/>
      <c r="N342" s="40">
        <v>1</v>
      </c>
      <c r="O342" s="40"/>
      <c r="P342" s="40"/>
      <c r="Q342" s="40"/>
      <c r="R342" s="40">
        <v>1</v>
      </c>
      <c r="S342" s="40"/>
      <c r="T342" s="40"/>
      <c r="U342" s="40"/>
      <c r="V342" s="40">
        <v>1</v>
      </c>
      <c r="W342" s="40"/>
      <c r="X342" s="40"/>
      <c r="Y342" s="40"/>
      <c r="Z342" s="40">
        <v>1</v>
      </c>
      <c r="AA342" s="40"/>
      <c r="AB342" s="40"/>
      <c r="AC342" s="40"/>
      <c r="AD342" s="34" t="s">
        <v>19</v>
      </c>
    </row>
    <row r="343" spans="1:30" s="35" customFormat="1" ht="12.75" x14ac:dyDescent="0.2">
      <c r="A343" s="39" t="s">
        <v>115</v>
      </c>
      <c r="B343" s="41" t="s">
        <v>53</v>
      </c>
      <c r="C343" s="41"/>
      <c r="D343" s="143">
        <v>95629072</v>
      </c>
      <c r="E343" s="43" t="s">
        <v>70</v>
      </c>
      <c r="F343" s="44">
        <v>1</v>
      </c>
      <c r="G343" s="45">
        <f>+VLOOKUP(D343,'Precios Repuestos'!$B$3:$F$192,5,FALSE)*F343</f>
        <v>21.93</v>
      </c>
      <c r="H343" s="32">
        <v>2</v>
      </c>
      <c r="I343" s="46"/>
      <c r="J343" s="40"/>
      <c r="K343" s="40"/>
      <c r="L343" s="40"/>
      <c r="M343" s="40"/>
      <c r="N343" s="40"/>
      <c r="O343" s="40"/>
      <c r="P343" s="40"/>
      <c r="Q343" s="40"/>
      <c r="R343" s="40"/>
      <c r="S343" s="40"/>
      <c r="T343" s="40"/>
      <c r="U343" s="40"/>
      <c r="V343" s="40"/>
      <c r="W343" s="40"/>
      <c r="X343" s="40"/>
      <c r="Y343" s="40"/>
      <c r="Z343" s="40"/>
      <c r="AA343" s="40"/>
      <c r="AB343" s="40"/>
      <c r="AC343" s="40"/>
      <c r="AD343" s="34" t="s">
        <v>19</v>
      </c>
    </row>
    <row r="344" spans="1:30" s="35" customFormat="1" ht="12.75" x14ac:dyDescent="0.2">
      <c r="A344" s="39" t="s">
        <v>115</v>
      </c>
      <c r="B344" s="41" t="s">
        <v>53</v>
      </c>
      <c r="C344" s="41"/>
      <c r="D344" s="42">
        <v>2601234</v>
      </c>
      <c r="E344" s="43" t="s">
        <v>95</v>
      </c>
      <c r="F344" s="44">
        <v>1</v>
      </c>
      <c r="G344" s="45">
        <f>+VLOOKUP(D344,'Precios Repuestos'!$B$3:$F$192,5,FALSE)*F344</f>
        <v>9.3090384615384618</v>
      </c>
      <c r="H344" s="32">
        <v>2</v>
      </c>
      <c r="I344" s="46"/>
      <c r="J344" s="40"/>
      <c r="K344" s="40"/>
      <c r="L344" s="40"/>
      <c r="M344" s="40"/>
      <c r="N344" s="40"/>
      <c r="O344" s="40"/>
      <c r="P344" s="40">
        <v>1</v>
      </c>
      <c r="Q344" s="40"/>
      <c r="R344" s="40"/>
      <c r="S344" s="40"/>
      <c r="T344" s="40"/>
      <c r="U344" s="40"/>
      <c r="V344" s="40">
        <v>1</v>
      </c>
      <c r="W344" s="40"/>
      <c r="X344" s="40"/>
      <c r="Y344" s="40"/>
      <c r="Z344" s="40"/>
      <c r="AA344" s="40"/>
      <c r="AB344" s="40">
        <v>1</v>
      </c>
      <c r="AC344" s="40"/>
      <c r="AD344" s="34" t="s">
        <v>96</v>
      </c>
    </row>
    <row r="345" spans="1:30" s="35" customFormat="1" ht="12.75" x14ac:dyDescent="0.2">
      <c r="A345" s="39" t="s">
        <v>115</v>
      </c>
      <c r="B345" s="41" t="s">
        <v>53</v>
      </c>
      <c r="C345" s="41"/>
      <c r="D345" s="78" t="s">
        <v>71</v>
      </c>
      <c r="E345" s="43" t="s">
        <v>72</v>
      </c>
      <c r="F345" s="44">
        <v>1</v>
      </c>
      <c r="G345" s="45">
        <f>+VLOOKUP(D345,'Precios Repuestos'!$B$3:$F$192,5,FALSE)*F345</f>
        <v>6</v>
      </c>
      <c r="H345" s="32">
        <v>2</v>
      </c>
      <c r="I345" s="46"/>
      <c r="J345" s="40"/>
      <c r="K345" s="40"/>
      <c r="L345" s="40"/>
      <c r="M345" s="40"/>
      <c r="N345" s="40">
        <v>1</v>
      </c>
      <c r="O345" s="40"/>
      <c r="P345" s="40"/>
      <c r="Q345" s="40"/>
      <c r="R345" s="40"/>
      <c r="S345" s="40">
        <v>1</v>
      </c>
      <c r="T345" s="40"/>
      <c r="U345" s="40"/>
      <c r="V345" s="40"/>
      <c r="W345" s="40"/>
      <c r="X345" s="40">
        <v>1</v>
      </c>
      <c r="Y345" s="40"/>
      <c r="Z345" s="40"/>
      <c r="AA345" s="40"/>
      <c r="AB345" s="40"/>
      <c r="AC345" s="40">
        <v>1</v>
      </c>
      <c r="AD345" s="34" t="s">
        <v>47</v>
      </c>
    </row>
    <row r="346" spans="1:30" s="35" customFormat="1" ht="12.75" x14ac:dyDescent="0.2">
      <c r="A346" s="39" t="s">
        <v>115</v>
      </c>
      <c r="B346" s="41" t="s">
        <v>53</v>
      </c>
      <c r="C346" s="41"/>
      <c r="D346" s="42">
        <v>88900181</v>
      </c>
      <c r="E346" s="43" t="s">
        <v>73</v>
      </c>
      <c r="F346" s="44">
        <v>1</v>
      </c>
      <c r="G346" s="45">
        <f>+VLOOKUP(D346,'Precios Repuestos'!$B$3:$F$192,5,FALSE)*F346</f>
        <v>6.18</v>
      </c>
      <c r="H346" s="32">
        <v>2</v>
      </c>
      <c r="I346" s="46"/>
      <c r="J346" s="40"/>
      <c r="K346" s="40">
        <v>1</v>
      </c>
      <c r="L346" s="40"/>
      <c r="M346" s="40">
        <v>1</v>
      </c>
      <c r="N346" s="40"/>
      <c r="O346" s="40">
        <v>1</v>
      </c>
      <c r="P346" s="40"/>
      <c r="Q346" s="40">
        <v>1</v>
      </c>
      <c r="R346" s="40"/>
      <c r="S346" s="40">
        <v>1</v>
      </c>
      <c r="T346" s="40"/>
      <c r="U346" s="40">
        <v>1</v>
      </c>
      <c r="V346" s="40"/>
      <c r="W346" s="40">
        <v>1</v>
      </c>
      <c r="X346" s="40"/>
      <c r="Y346" s="40">
        <v>1</v>
      </c>
      <c r="Z346" s="40"/>
      <c r="AA346" s="40">
        <v>1</v>
      </c>
      <c r="AB346" s="40"/>
      <c r="AC346" s="40">
        <v>1</v>
      </c>
      <c r="AD346" s="34" t="s">
        <v>13</v>
      </c>
    </row>
    <row r="347" spans="1:30" s="35" customFormat="1" ht="12.75" x14ac:dyDescent="0.2">
      <c r="A347" s="39" t="s">
        <v>115</v>
      </c>
      <c r="B347" s="41" t="s">
        <v>53</v>
      </c>
      <c r="C347" s="41"/>
      <c r="D347" s="78" t="s">
        <v>74</v>
      </c>
      <c r="E347" s="43" t="s">
        <v>75</v>
      </c>
      <c r="F347" s="44">
        <v>1</v>
      </c>
      <c r="G347" s="45">
        <f>+VLOOKUP(D347,'Precios Repuestos'!$B$3:$F$192,5,FALSE)*F347</f>
        <v>5</v>
      </c>
      <c r="H347" s="32">
        <v>2</v>
      </c>
      <c r="I347" s="46"/>
      <c r="J347" s="40"/>
      <c r="K347" s="40"/>
      <c r="L347" s="40"/>
      <c r="M347" s="40"/>
      <c r="N347" s="40">
        <v>1</v>
      </c>
      <c r="O347" s="40"/>
      <c r="P347" s="40"/>
      <c r="Q347" s="40"/>
      <c r="R347" s="40"/>
      <c r="S347" s="40"/>
      <c r="T347" s="40">
        <v>1</v>
      </c>
      <c r="U347" s="40"/>
      <c r="V347" s="40"/>
      <c r="W347" s="40"/>
      <c r="X347" s="40"/>
      <c r="Y347" s="40"/>
      <c r="Z347" s="40">
        <v>1</v>
      </c>
      <c r="AA347" s="40"/>
      <c r="AB347" s="40"/>
      <c r="AC347" s="40"/>
      <c r="AD347" s="34" t="s">
        <v>41</v>
      </c>
    </row>
    <row r="348" spans="1:30" s="35" customFormat="1" ht="12.75" x14ac:dyDescent="0.2">
      <c r="A348" s="39" t="s">
        <v>115</v>
      </c>
      <c r="B348" s="41" t="s">
        <v>53</v>
      </c>
      <c r="C348" s="41"/>
      <c r="D348" s="42" t="s">
        <v>76</v>
      </c>
      <c r="E348" s="43" t="s">
        <v>77</v>
      </c>
      <c r="F348" s="44">
        <v>1</v>
      </c>
      <c r="G348" s="45">
        <f>+VLOOKUP(D348,'Precios Repuestos'!$B$3:$F$192,5,FALSE)*F348</f>
        <v>2</v>
      </c>
      <c r="H348" s="32">
        <v>2</v>
      </c>
      <c r="I348" s="46"/>
      <c r="J348" s="40"/>
      <c r="K348" s="40">
        <v>1</v>
      </c>
      <c r="L348" s="40">
        <v>1</v>
      </c>
      <c r="M348" s="40">
        <v>1</v>
      </c>
      <c r="N348" s="40">
        <v>1</v>
      </c>
      <c r="O348" s="40">
        <v>1</v>
      </c>
      <c r="P348" s="40">
        <v>1</v>
      </c>
      <c r="Q348" s="40">
        <v>1</v>
      </c>
      <c r="R348" s="40">
        <v>1</v>
      </c>
      <c r="S348" s="40">
        <v>1</v>
      </c>
      <c r="T348" s="40">
        <v>1</v>
      </c>
      <c r="U348" s="40">
        <v>1</v>
      </c>
      <c r="V348" s="40">
        <v>1</v>
      </c>
      <c r="W348" s="40">
        <v>1</v>
      </c>
      <c r="X348" s="40">
        <v>1</v>
      </c>
      <c r="Y348" s="40">
        <v>1</v>
      </c>
      <c r="Z348" s="40">
        <v>1</v>
      </c>
      <c r="AA348" s="40">
        <v>1</v>
      </c>
      <c r="AB348" s="40">
        <v>1</v>
      </c>
      <c r="AC348" s="40">
        <v>1</v>
      </c>
      <c r="AD348" s="34" t="s">
        <v>78</v>
      </c>
    </row>
    <row r="349" spans="1:30" s="35" customFormat="1" ht="12.75" x14ac:dyDescent="0.2">
      <c r="A349" s="50" t="s">
        <v>115</v>
      </c>
      <c r="B349" s="52" t="s">
        <v>79</v>
      </c>
      <c r="C349" s="52"/>
      <c r="D349" s="53"/>
      <c r="E349" s="54" t="s">
        <v>80</v>
      </c>
      <c r="F349" s="44"/>
      <c r="G349" s="45"/>
      <c r="H349" s="32"/>
      <c r="I349" s="32"/>
      <c r="J349" s="55">
        <f>+SUMPRODUCT(J310:J331,$G310:$G331)</f>
        <v>16</v>
      </c>
      <c r="K349" s="55">
        <f>+SUMPRODUCT(K310:K331,$G310:$G331)</f>
        <v>44.174999999999997</v>
      </c>
      <c r="L349" s="55">
        <f t="shared" ref="L349:AC349" si="36">+SUMPRODUCT(L310:L331,$G310:$G331)</f>
        <v>27.824999999999999</v>
      </c>
      <c r="M349" s="55">
        <f t="shared" si="36"/>
        <v>74.174999999999997</v>
      </c>
      <c r="N349" s="55">
        <f t="shared" si="36"/>
        <v>59.4</v>
      </c>
      <c r="O349" s="55">
        <f t="shared" si="36"/>
        <v>51</v>
      </c>
      <c r="P349" s="55">
        <f t="shared" si="36"/>
        <v>52.5</v>
      </c>
      <c r="Q349" s="55">
        <f t="shared" si="36"/>
        <v>74.174999999999997</v>
      </c>
      <c r="R349" s="55">
        <f t="shared" si="36"/>
        <v>43.725000000000001</v>
      </c>
      <c r="S349" s="55">
        <f t="shared" si="36"/>
        <v>59.174999999999997</v>
      </c>
      <c r="T349" s="55">
        <f t="shared" si="36"/>
        <v>28.5</v>
      </c>
      <c r="U349" s="55">
        <f t="shared" si="36"/>
        <v>81</v>
      </c>
      <c r="V349" s="55">
        <f t="shared" si="36"/>
        <v>174.375</v>
      </c>
      <c r="W349" s="55">
        <f t="shared" si="36"/>
        <v>44.174999999999997</v>
      </c>
      <c r="X349" s="55">
        <f t="shared" si="36"/>
        <v>42.825000000000003</v>
      </c>
      <c r="Y349" s="55">
        <f t="shared" si="36"/>
        <v>74.174999999999997</v>
      </c>
      <c r="Z349" s="55">
        <f t="shared" si="36"/>
        <v>44.4</v>
      </c>
      <c r="AA349" s="55">
        <f t="shared" si="36"/>
        <v>51</v>
      </c>
      <c r="AB349" s="55">
        <f t="shared" si="36"/>
        <v>52.5</v>
      </c>
      <c r="AC349" s="55">
        <f t="shared" si="36"/>
        <v>89.174999999999997</v>
      </c>
      <c r="AD349" s="34"/>
    </row>
    <row r="350" spans="1:30" s="35" customFormat="1" ht="12.75" x14ac:dyDescent="0.2">
      <c r="A350" s="50" t="s">
        <v>115</v>
      </c>
      <c r="B350" s="52" t="s">
        <v>81</v>
      </c>
      <c r="C350" s="52"/>
      <c r="D350" s="53"/>
      <c r="E350" s="54" t="s">
        <v>82</v>
      </c>
      <c r="F350" s="44"/>
      <c r="G350" s="45"/>
      <c r="H350" s="32"/>
      <c r="I350" s="32"/>
      <c r="J350" s="55">
        <f>SUMPRODUCT(J332:J348,$G332:$G348)</f>
        <v>31.399807692307689</v>
      </c>
      <c r="K350" s="55">
        <f>SUMPRODUCT(K332:K348,$G332:$G348)</f>
        <v>46.659807692307687</v>
      </c>
      <c r="L350" s="55">
        <f t="shared" ref="L350:AC350" si="37">SUMPRODUCT(L332:L348,$G332:$G348)</f>
        <v>83.839807692307687</v>
      </c>
      <c r="M350" s="55">
        <f t="shared" si="37"/>
        <v>65.277884615384608</v>
      </c>
      <c r="N350" s="55">
        <f t="shared" si="37"/>
        <v>54.679807692307691</v>
      </c>
      <c r="O350" s="55">
        <f t="shared" si="37"/>
        <v>91.619807692307688</v>
      </c>
      <c r="P350" s="55">
        <f t="shared" si="37"/>
        <v>48.188846153846157</v>
      </c>
      <c r="Q350" s="55">
        <f t="shared" si="37"/>
        <v>65.277884615384608</v>
      </c>
      <c r="R350" s="55">
        <f t="shared" si="37"/>
        <v>88.639807692307684</v>
      </c>
      <c r="S350" s="55">
        <f t="shared" si="37"/>
        <v>52.659807692307687</v>
      </c>
      <c r="T350" s="55">
        <f t="shared" si="37"/>
        <v>43.879807692307693</v>
      </c>
      <c r="U350" s="55">
        <f t="shared" si="37"/>
        <v>110.23788461538462</v>
      </c>
      <c r="V350" s="55">
        <f t="shared" si="37"/>
        <v>367.45884615384614</v>
      </c>
      <c r="W350" s="55">
        <f t="shared" si="37"/>
        <v>46.659807692307687</v>
      </c>
      <c r="X350" s="55">
        <f t="shared" si="37"/>
        <v>89.839807692307687</v>
      </c>
      <c r="Y350" s="55">
        <f t="shared" si="37"/>
        <v>65.277884615384608</v>
      </c>
      <c r="Z350" s="55">
        <f t="shared" si="37"/>
        <v>48.679807692307691</v>
      </c>
      <c r="AA350" s="55">
        <f t="shared" si="37"/>
        <v>91.619807692307688</v>
      </c>
      <c r="AB350" s="55">
        <f t="shared" si="37"/>
        <v>48.188846153846157</v>
      </c>
      <c r="AC350" s="55">
        <f t="shared" si="37"/>
        <v>71.277884615384608</v>
      </c>
      <c r="AD350" s="34"/>
    </row>
    <row r="351" spans="1:30" s="35" customFormat="1" ht="12.75" x14ac:dyDescent="0.2">
      <c r="A351" s="50" t="s">
        <v>115</v>
      </c>
      <c r="B351" s="52" t="s">
        <v>83</v>
      </c>
      <c r="C351" s="52"/>
      <c r="D351" s="53"/>
      <c r="E351" s="54" t="s">
        <v>84</v>
      </c>
      <c r="F351" s="44"/>
      <c r="G351" s="45"/>
      <c r="H351" s="32"/>
      <c r="I351" s="32"/>
      <c r="J351" s="56">
        <f>+J350+J349</f>
        <v>47.399807692307689</v>
      </c>
      <c r="K351" s="56">
        <f>+K350+K349</f>
        <v>90.834807692307692</v>
      </c>
      <c r="L351" s="56">
        <f t="shared" ref="L351:AC351" si="38">+L350+L349</f>
        <v>111.66480769230769</v>
      </c>
      <c r="M351" s="56">
        <f t="shared" si="38"/>
        <v>139.45288461538462</v>
      </c>
      <c r="N351" s="56">
        <f t="shared" si="38"/>
        <v>114.0798076923077</v>
      </c>
      <c r="O351" s="56">
        <f t="shared" si="38"/>
        <v>142.61980769230769</v>
      </c>
      <c r="P351" s="56">
        <f t="shared" si="38"/>
        <v>100.68884615384616</v>
      </c>
      <c r="Q351" s="56">
        <f t="shared" si="38"/>
        <v>139.45288461538462</v>
      </c>
      <c r="R351" s="56">
        <f t="shared" si="38"/>
        <v>132.36480769230769</v>
      </c>
      <c r="S351" s="56">
        <f t="shared" si="38"/>
        <v>111.83480769230769</v>
      </c>
      <c r="T351" s="56">
        <f t="shared" si="38"/>
        <v>72.379807692307693</v>
      </c>
      <c r="U351" s="56">
        <f t="shared" si="38"/>
        <v>191.23788461538462</v>
      </c>
      <c r="V351" s="56">
        <f t="shared" si="38"/>
        <v>541.83384615384614</v>
      </c>
      <c r="W351" s="56">
        <f t="shared" si="38"/>
        <v>90.834807692307692</v>
      </c>
      <c r="X351" s="56">
        <f t="shared" si="38"/>
        <v>132.6648076923077</v>
      </c>
      <c r="Y351" s="56">
        <f t="shared" si="38"/>
        <v>139.45288461538462</v>
      </c>
      <c r="Z351" s="56">
        <f t="shared" si="38"/>
        <v>93.079807692307696</v>
      </c>
      <c r="AA351" s="56">
        <f t="shared" si="38"/>
        <v>142.61980769230769</v>
      </c>
      <c r="AB351" s="56">
        <f t="shared" si="38"/>
        <v>100.68884615384616</v>
      </c>
      <c r="AC351" s="56">
        <f t="shared" si="38"/>
        <v>160.45288461538462</v>
      </c>
      <c r="AD351" s="34"/>
    </row>
    <row r="352" spans="1:30" s="35" customFormat="1" ht="12.75" x14ac:dyDescent="0.2">
      <c r="A352" s="57" t="s">
        <v>115</v>
      </c>
      <c r="B352" s="52" t="s">
        <v>85</v>
      </c>
      <c r="C352" s="52"/>
      <c r="D352" s="53"/>
      <c r="E352" s="58" t="s">
        <v>86</v>
      </c>
      <c r="F352" s="44"/>
      <c r="G352" s="45"/>
      <c r="H352" s="32"/>
      <c r="I352" s="32"/>
      <c r="J352" s="59">
        <f>+J351*$K$2</f>
        <v>53.087784615384621</v>
      </c>
      <c r="K352" s="59">
        <f>+K351*$K$2</f>
        <v>101.73498461538462</v>
      </c>
      <c r="L352" s="59">
        <f t="shared" ref="L352:AC352" si="39">+L351*$K$2</f>
        <v>125.06458461538462</v>
      </c>
      <c r="M352" s="59">
        <f t="shared" si="39"/>
        <v>156.18723076923078</v>
      </c>
      <c r="N352" s="59">
        <f t="shared" si="39"/>
        <v>127.76938461538464</v>
      </c>
      <c r="O352" s="59">
        <f t="shared" si="39"/>
        <v>159.73418461538463</v>
      </c>
      <c r="P352" s="59">
        <f t="shared" si="39"/>
        <v>112.77150769230771</v>
      </c>
      <c r="Q352" s="59">
        <f t="shared" si="39"/>
        <v>156.18723076923078</v>
      </c>
      <c r="R352" s="59">
        <f t="shared" si="39"/>
        <v>148.24858461538463</v>
      </c>
      <c r="S352" s="59">
        <f t="shared" si="39"/>
        <v>125.25498461538463</v>
      </c>
      <c r="T352" s="59">
        <f t="shared" si="39"/>
        <v>81.06538461538463</v>
      </c>
      <c r="U352" s="59">
        <f t="shared" si="39"/>
        <v>214.18643076923078</v>
      </c>
      <c r="V352" s="59">
        <f t="shared" si="39"/>
        <v>606.85390769230776</v>
      </c>
      <c r="W352" s="59">
        <f t="shared" si="39"/>
        <v>101.73498461538462</v>
      </c>
      <c r="X352" s="59">
        <f t="shared" si="39"/>
        <v>148.58458461538464</v>
      </c>
      <c r="Y352" s="59">
        <f t="shared" si="39"/>
        <v>156.18723076923078</v>
      </c>
      <c r="Z352" s="59">
        <f t="shared" si="39"/>
        <v>104.24938461538463</v>
      </c>
      <c r="AA352" s="59">
        <f t="shared" si="39"/>
        <v>159.73418461538463</v>
      </c>
      <c r="AB352" s="59">
        <f t="shared" si="39"/>
        <v>112.77150769230771</v>
      </c>
      <c r="AC352" s="59">
        <f t="shared" si="39"/>
        <v>179.70723076923079</v>
      </c>
      <c r="AD352" s="34"/>
    </row>
    <row r="353" spans="1:30" s="35" customFormat="1" ht="12.75" x14ac:dyDescent="0.2">
      <c r="A353" s="50" t="s">
        <v>117</v>
      </c>
      <c r="B353" s="69"/>
      <c r="C353" s="69"/>
      <c r="D353" s="70"/>
      <c r="E353" s="69"/>
      <c r="F353" s="71"/>
      <c r="G353" s="69"/>
      <c r="H353" s="32"/>
      <c r="I353" s="32"/>
      <c r="J353" s="51"/>
      <c r="K353" s="51"/>
      <c r="L353" s="51"/>
      <c r="M353" s="51"/>
      <c r="N353" s="51"/>
      <c r="O353" s="51"/>
      <c r="P353" s="51"/>
      <c r="Q353" s="51"/>
      <c r="R353" s="51"/>
      <c r="S353" s="51"/>
      <c r="T353" s="51"/>
      <c r="U353" s="51"/>
      <c r="V353" s="51"/>
      <c r="W353" s="51"/>
      <c r="X353" s="51"/>
      <c r="Y353" s="51"/>
      <c r="Z353" s="51"/>
      <c r="AA353" s="51"/>
      <c r="AB353" s="51"/>
      <c r="AC353" s="51"/>
      <c r="AD353" s="34"/>
    </row>
    <row r="354" spans="1:30" s="35" customFormat="1" ht="12.75" x14ac:dyDescent="0.2">
      <c r="A354" s="25" t="s">
        <v>117</v>
      </c>
      <c r="B354" s="27" t="s">
        <v>11</v>
      </c>
      <c r="C354" s="27"/>
      <c r="D354" s="28"/>
      <c r="E354" s="29" t="s">
        <v>12</v>
      </c>
      <c r="F354" s="30">
        <v>0.7</v>
      </c>
      <c r="G354" s="31">
        <f t="shared" ref="G354:G375" si="40">+F354*$F$2</f>
        <v>21</v>
      </c>
      <c r="H354" s="32">
        <v>2</v>
      </c>
      <c r="I354" s="33"/>
      <c r="J354" s="26"/>
      <c r="K354" s="26"/>
      <c r="L354" s="26"/>
      <c r="M354" s="26"/>
      <c r="N354" s="26"/>
      <c r="O354" s="26"/>
      <c r="P354" s="26"/>
      <c r="Q354" s="26"/>
      <c r="R354" s="26"/>
      <c r="S354" s="26"/>
      <c r="T354" s="26"/>
      <c r="U354" s="26"/>
      <c r="V354" s="26"/>
      <c r="W354" s="26"/>
      <c r="X354" s="26"/>
      <c r="Y354" s="26"/>
      <c r="Z354" s="26"/>
      <c r="AA354" s="26"/>
      <c r="AB354" s="26"/>
      <c r="AC354" s="26"/>
      <c r="AD354" s="34" t="s">
        <v>14</v>
      </c>
    </row>
    <row r="355" spans="1:30" s="35" customFormat="1" ht="12.75" x14ac:dyDescent="0.2">
      <c r="A355" s="25" t="s">
        <v>117</v>
      </c>
      <c r="B355" s="27" t="s">
        <v>11</v>
      </c>
      <c r="C355" s="27"/>
      <c r="D355" s="28"/>
      <c r="E355" s="29" t="s">
        <v>15</v>
      </c>
      <c r="F355" s="30">
        <v>0.3</v>
      </c>
      <c r="G355" s="31">
        <f t="shared" si="40"/>
        <v>9</v>
      </c>
      <c r="H355" s="32">
        <v>2</v>
      </c>
      <c r="I355" s="33"/>
      <c r="J355" s="26"/>
      <c r="K355" s="26"/>
      <c r="L355" s="26"/>
      <c r="M355" s="26"/>
      <c r="N355" s="26"/>
      <c r="O355" s="26"/>
      <c r="P355" s="26"/>
      <c r="Q355" s="26"/>
      <c r="R355" s="26"/>
      <c r="S355" s="26"/>
      <c r="T355" s="26"/>
      <c r="U355" s="26"/>
      <c r="V355" s="26"/>
      <c r="W355" s="26"/>
      <c r="X355" s="26"/>
      <c r="Y355" s="26"/>
      <c r="Z355" s="26"/>
      <c r="AA355" s="26"/>
      <c r="AB355" s="26"/>
      <c r="AC355" s="26"/>
      <c r="AD355" s="34" t="s">
        <v>14</v>
      </c>
    </row>
    <row r="356" spans="1:30" s="35" customFormat="1" ht="12.75" x14ac:dyDescent="0.2">
      <c r="A356" s="25" t="s">
        <v>117</v>
      </c>
      <c r="B356" s="27" t="s">
        <v>11</v>
      </c>
      <c r="C356" s="27"/>
      <c r="D356" s="28"/>
      <c r="E356" s="29" t="s">
        <v>16</v>
      </c>
      <c r="F356" s="30">
        <v>0.16666666666666666</v>
      </c>
      <c r="G356" s="31">
        <f t="shared" si="40"/>
        <v>5</v>
      </c>
      <c r="H356" s="32">
        <v>2</v>
      </c>
      <c r="I356" s="33"/>
      <c r="J356" s="26"/>
      <c r="K356" s="26"/>
      <c r="L356" s="26">
        <v>1</v>
      </c>
      <c r="M356" s="26"/>
      <c r="N356" s="26">
        <v>1</v>
      </c>
      <c r="O356" s="26"/>
      <c r="P356" s="26">
        <v>1</v>
      </c>
      <c r="Q356" s="26"/>
      <c r="R356" s="26">
        <v>1</v>
      </c>
      <c r="S356" s="26"/>
      <c r="T356" s="26">
        <v>1</v>
      </c>
      <c r="U356" s="26"/>
      <c r="V356" s="26">
        <v>1</v>
      </c>
      <c r="W356" s="26"/>
      <c r="X356" s="26">
        <v>1</v>
      </c>
      <c r="Y356" s="26"/>
      <c r="Z356" s="26">
        <v>1</v>
      </c>
      <c r="AA356" s="26"/>
      <c r="AB356" s="26">
        <v>1</v>
      </c>
      <c r="AC356" s="26"/>
      <c r="AD356" s="34" t="s">
        <v>17</v>
      </c>
    </row>
    <row r="357" spans="1:30" s="35" customFormat="1" ht="12.75" x14ac:dyDescent="0.2">
      <c r="A357" s="25" t="s">
        <v>117</v>
      </c>
      <c r="B357" s="27" t="s">
        <v>11</v>
      </c>
      <c r="C357" s="27"/>
      <c r="D357" s="28"/>
      <c r="E357" s="29" t="s">
        <v>18</v>
      </c>
      <c r="F357" s="30">
        <v>0.53</v>
      </c>
      <c r="G357" s="31">
        <f t="shared" si="40"/>
        <v>15.9</v>
      </c>
      <c r="H357" s="32">
        <v>2</v>
      </c>
      <c r="I357" s="33"/>
      <c r="J357" s="26"/>
      <c r="K357" s="26"/>
      <c r="L357" s="26"/>
      <c r="M357" s="26"/>
      <c r="N357" s="26">
        <v>1</v>
      </c>
      <c r="O357" s="26"/>
      <c r="P357" s="26"/>
      <c r="Q357" s="26"/>
      <c r="R357" s="26">
        <v>1</v>
      </c>
      <c r="S357" s="26"/>
      <c r="T357" s="26"/>
      <c r="U357" s="26"/>
      <c r="V357" s="26">
        <v>1</v>
      </c>
      <c r="W357" s="26"/>
      <c r="X357" s="26"/>
      <c r="Y357" s="26"/>
      <c r="Z357" s="26">
        <v>1</v>
      </c>
      <c r="AA357" s="26"/>
      <c r="AB357" s="26"/>
      <c r="AC357" s="26"/>
      <c r="AD357" s="34" t="s">
        <v>21</v>
      </c>
    </row>
    <row r="358" spans="1:30" s="35" customFormat="1" ht="12.75" x14ac:dyDescent="0.2">
      <c r="A358" s="25" t="s">
        <v>117</v>
      </c>
      <c r="B358" s="27" t="s">
        <v>11</v>
      </c>
      <c r="C358" s="27"/>
      <c r="D358" s="28"/>
      <c r="E358" s="29" t="s">
        <v>22</v>
      </c>
      <c r="F358" s="30">
        <v>0.26250000000000001</v>
      </c>
      <c r="G358" s="31">
        <f t="shared" si="40"/>
        <v>7.875</v>
      </c>
      <c r="H358" s="32">
        <v>2</v>
      </c>
      <c r="I358" s="33"/>
      <c r="J358" s="26"/>
      <c r="K358" s="26"/>
      <c r="L358" s="26"/>
      <c r="M358" s="26">
        <v>1</v>
      </c>
      <c r="N358" s="26"/>
      <c r="O358" s="26"/>
      <c r="P358" s="26"/>
      <c r="Q358" s="26">
        <v>1</v>
      </c>
      <c r="R358" s="26"/>
      <c r="S358" s="26"/>
      <c r="T358" s="26"/>
      <c r="U358" s="26">
        <v>1</v>
      </c>
      <c r="V358" s="26"/>
      <c r="W358" s="26"/>
      <c r="X358" s="26"/>
      <c r="Y358" s="26">
        <v>1</v>
      </c>
      <c r="Z358" s="26"/>
      <c r="AA358" s="26"/>
      <c r="AB358" s="26"/>
      <c r="AC358" s="26">
        <v>1</v>
      </c>
      <c r="AD358" s="34" t="s">
        <v>35</v>
      </c>
    </row>
    <row r="359" spans="1:30" s="35" customFormat="1" ht="12.75" x14ac:dyDescent="0.2">
      <c r="A359" s="25" t="s">
        <v>117</v>
      </c>
      <c r="B359" s="27" t="s">
        <v>11</v>
      </c>
      <c r="C359" s="27"/>
      <c r="D359" s="28"/>
      <c r="E359" s="36" t="s">
        <v>24</v>
      </c>
      <c r="F359" s="30">
        <v>0.35</v>
      </c>
      <c r="G359" s="31">
        <f t="shared" si="40"/>
        <v>10.5</v>
      </c>
      <c r="H359" s="32">
        <v>2</v>
      </c>
      <c r="I359" s="33"/>
      <c r="J359" s="26">
        <v>1</v>
      </c>
      <c r="K359" s="26">
        <v>1</v>
      </c>
      <c r="L359" s="26">
        <v>1</v>
      </c>
      <c r="M359" s="26">
        <v>1</v>
      </c>
      <c r="N359" s="26">
        <v>1</v>
      </c>
      <c r="O359" s="26">
        <v>1</v>
      </c>
      <c r="P359" s="26">
        <v>1</v>
      </c>
      <c r="Q359" s="26">
        <v>1</v>
      </c>
      <c r="R359" s="26">
        <v>1</v>
      </c>
      <c r="S359" s="26">
        <v>1</v>
      </c>
      <c r="T359" s="26">
        <v>1</v>
      </c>
      <c r="U359" s="26">
        <v>1</v>
      </c>
      <c r="V359" s="26">
        <v>1</v>
      </c>
      <c r="W359" s="26">
        <v>1</v>
      </c>
      <c r="X359" s="26">
        <v>1</v>
      </c>
      <c r="Y359" s="26">
        <v>1</v>
      </c>
      <c r="Z359" s="26">
        <v>1</v>
      </c>
      <c r="AA359" s="26">
        <v>1</v>
      </c>
      <c r="AB359" s="26">
        <v>1</v>
      </c>
      <c r="AC359" s="26">
        <v>1</v>
      </c>
      <c r="AD359" s="34" t="s">
        <v>25</v>
      </c>
    </row>
    <row r="360" spans="1:30" s="35" customFormat="1" ht="12.75" x14ac:dyDescent="0.2">
      <c r="A360" s="25" t="s">
        <v>117</v>
      </c>
      <c r="B360" s="27" t="s">
        <v>11</v>
      </c>
      <c r="C360" s="27"/>
      <c r="D360" s="28"/>
      <c r="E360" s="29" t="s">
        <v>26</v>
      </c>
      <c r="F360" s="30">
        <v>0.94500000000000006</v>
      </c>
      <c r="G360" s="31">
        <f t="shared" si="40"/>
        <v>28.35</v>
      </c>
      <c r="H360" s="32">
        <v>2</v>
      </c>
      <c r="I360" s="33"/>
      <c r="J360" s="26"/>
      <c r="K360" s="26"/>
      <c r="L360" s="26"/>
      <c r="M360" s="26"/>
      <c r="N360" s="26"/>
      <c r="O360" s="26"/>
      <c r="P360" s="26"/>
      <c r="Q360" s="26"/>
      <c r="R360" s="26"/>
      <c r="S360" s="26"/>
      <c r="T360" s="26"/>
      <c r="U360" s="26"/>
      <c r="V360" s="26">
        <v>1</v>
      </c>
      <c r="W360" s="26"/>
      <c r="X360" s="26"/>
      <c r="Y360" s="26"/>
      <c r="Z360" s="26"/>
      <c r="AA360" s="26"/>
      <c r="AB360" s="26"/>
      <c r="AC360" s="26"/>
      <c r="AD360" s="34" t="s">
        <v>27</v>
      </c>
    </row>
    <row r="361" spans="1:30" s="35" customFormat="1" ht="12.75" x14ac:dyDescent="0.2">
      <c r="A361" s="25" t="s">
        <v>117</v>
      </c>
      <c r="B361" s="27" t="s">
        <v>11</v>
      </c>
      <c r="C361" s="27"/>
      <c r="D361" s="28"/>
      <c r="E361" s="29" t="s">
        <v>28</v>
      </c>
      <c r="F361" s="30">
        <v>1.8</v>
      </c>
      <c r="G361" s="31">
        <f t="shared" si="40"/>
        <v>54</v>
      </c>
      <c r="H361" s="32">
        <v>2</v>
      </c>
      <c r="I361" s="33"/>
      <c r="J361" s="26"/>
      <c r="K361" s="26"/>
      <c r="L361" s="26"/>
      <c r="M361" s="26"/>
      <c r="N361" s="26"/>
      <c r="O361" s="26"/>
      <c r="P361" s="26"/>
      <c r="Q361" s="26"/>
      <c r="R361" s="26"/>
      <c r="S361" s="26"/>
      <c r="T361" s="26"/>
      <c r="U361" s="26"/>
      <c r="V361" s="26">
        <v>1</v>
      </c>
      <c r="W361" s="26"/>
      <c r="X361" s="26"/>
      <c r="Y361" s="26"/>
      <c r="Z361" s="26"/>
      <c r="AA361" s="26"/>
      <c r="AB361" s="26"/>
      <c r="AC361" s="26"/>
      <c r="AD361" s="34" t="s">
        <v>27</v>
      </c>
    </row>
    <row r="362" spans="1:30" s="35" customFormat="1" ht="12.75" x14ac:dyDescent="0.2">
      <c r="A362" s="25" t="s">
        <v>117</v>
      </c>
      <c r="B362" s="27" t="s">
        <v>11</v>
      </c>
      <c r="C362" s="27"/>
      <c r="D362" s="28"/>
      <c r="E362" s="29" t="s">
        <v>29</v>
      </c>
      <c r="F362" s="30">
        <v>0.22750000000000001</v>
      </c>
      <c r="G362" s="31">
        <f t="shared" si="40"/>
        <v>6.8250000000000002</v>
      </c>
      <c r="H362" s="32">
        <v>2</v>
      </c>
      <c r="I362" s="33"/>
      <c r="J362" s="26"/>
      <c r="K362" s="26"/>
      <c r="L362" s="26">
        <v>1</v>
      </c>
      <c r="M362" s="37"/>
      <c r="N362" s="26"/>
      <c r="O362" s="26">
        <v>1</v>
      </c>
      <c r="P362" s="26"/>
      <c r="Q362" s="26"/>
      <c r="R362" s="26">
        <v>1</v>
      </c>
      <c r="S362" s="26"/>
      <c r="T362" s="37"/>
      <c r="U362" s="26">
        <v>1</v>
      </c>
      <c r="V362" s="37"/>
      <c r="W362" s="26"/>
      <c r="X362" s="37">
        <v>1</v>
      </c>
      <c r="Y362" s="26"/>
      <c r="Z362" s="37"/>
      <c r="AA362" s="26">
        <v>1</v>
      </c>
      <c r="AB362" s="37"/>
      <c r="AC362" s="37"/>
      <c r="AD362" s="34" t="s">
        <v>30</v>
      </c>
    </row>
    <row r="363" spans="1:30" s="35" customFormat="1" ht="12.75" x14ac:dyDescent="0.2">
      <c r="A363" s="25" t="s">
        <v>117</v>
      </c>
      <c r="B363" s="27" t="s">
        <v>11</v>
      </c>
      <c r="C363" s="27"/>
      <c r="D363" s="28"/>
      <c r="E363" s="29" t="s">
        <v>31</v>
      </c>
      <c r="F363" s="30">
        <v>0.12250000000000001</v>
      </c>
      <c r="G363" s="31">
        <f t="shared" si="40"/>
        <v>3.6750000000000003</v>
      </c>
      <c r="H363" s="32">
        <v>2</v>
      </c>
      <c r="I363" s="33"/>
      <c r="J363" s="26"/>
      <c r="K363" s="26">
        <v>1</v>
      </c>
      <c r="L363" s="26"/>
      <c r="M363" s="26">
        <v>1</v>
      </c>
      <c r="N363" s="26"/>
      <c r="O363" s="26">
        <v>1</v>
      </c>
      <c r="P363" s="26"/>
      <c r="Q363" s="26">
        <v>1</v>
      </c>
      <c r="R363" s="26"/>
      <c r="S363" s="26">
        <v>1</v>
      </c>
      <c r="T363" s="26"/>
      <c r="U363" s="26">
        <v>1</v>
      </c>
      <c r="V363" s="26"/>
      <c r="W363" s="26">
        <v>1</v>
      </c>
      <c r="X363" s="26"/>
      <c r="Y363" s="26">
        <v>1</v>
      </c>
      <c r="Z363" s="26"/>
      <c r="AA363" s="26">
        <v>1</v>
      </c>
      <c r="AB363" s="26"/>
      <c r="AC363" s="26">
        <v>1</v>
      </c>
      <c r="AD363" s="34" t="s">
        <v>13</v>
      </c>
    </row>
    <row r="364" spans="1:30" s="35" customFormat="1" ht="12.75" x14ac:dyDescent="0.2">
      <c r="A364" s="25" t="s">
        <v>117</v>
      </c>
      <c r="B364" s="27" t="s">
        <v>11</v>
      </c>
      <c r="C364" s="27"/>
      <c r="D364" s="28"/>
      <c r="E364" s="29" t="s">
        <v>32</v>
      </c>
      <c r="F364" s="30">
        <v>1.05</v>
      </c>
      <c r="G364" s="31">
        <f t="shared" si="40"/>
        <v>31.5</v>
      </c>
      <c r="H364" s="32">
        <v>2</v>
      </c>
      <c r="I364" s="33"/>
      <c r="J364" s="26"/>
      <c r="K364" s="26"/>
      <c r="L364" s="26"/>
      <c r="M364" s="26"/>
      <c r="N364" s="26"/>
      <c r="O364" s="26"/>
      <c r="P364" s="26">
        <v>1</v>
      </c>
      <c r="Q364" s="26"/>
      <c r="R364" s="26"/>
      <c r="S364" s="26"/>
      <c r="T364" s="26"/>
      <c r="U364" s="26"/>
      <c r="V364" s="26">
        <v>1</v>
      </c>
      <c r="W364" s="26"/>
      <c r="X364" s="26"/>
      <c r="Y364" s="26"/>
      <c r="Z364" s="26"/>
      <c r="AA364" s="26"/>
      <c r="AB364" s="26">
        <v>1</v>
      </c>
      <c r="AC364" s="26"/>
      <c r="AD364" s="34" t="s">
        <v>20</v>
      </c>
    </row>
    <row r="365" spans="1:30" s="35" customFormat="1" ht="12.75" x14ac:dyDescent="0.2">
      <c r="A365" s="25" t="s">
        <v>117</v>
      </c>
      <c r="B365" s="27" t="s">
        <v>11</v>
      </c>
      <c r="C365" s="27"/>
      <c r="D365" s="28"/>
      <c r="E365" s="38" t="s">
        <v>34</v>
      </c>
      <c r="F365" s="30">
        <v>0</v>
      </c>
      <c r="G365" s="31">
        <f t="shared" si="40"/>
        <v>0</v>
      </c>
      <c r="H365" s="32">
        <v>2</v>
      </c>
      <c r="I365" s="33"/>
      <c r="J365" s="26"/>
      <c r="K365" s="26"/>
      <c r="L365" s="26"/>
      <c r="M365" s="26"/>
      <c r="N365" s="26"/>
      <c r="O365" s="26"/>
      <c r="P365" s="26"/>
      <c r="Q365" s="26"/>
      <c r="R365" s="26"/>
      <c r="S365" s="26"/>
      <c r="T365" s="26"/>
      <c r="U365" s="26"/>
      <c r="V365" s="26"/>
      <c r="W365" s="26"/>
      <c r="X365" s="26"/>
      <c r="Y365" s="26"/>
      <c r="Z365" s="26"/>
      <c r="AA365" s="26"/>
      <c r="AB365" s="26"/>
      <c r="AC365" s="26"/>
      <c r="AD365" s="34" t="s">
        <v>36</v>
      </c>
    </row>
    <row r="366" spans="1:30" s="35" customFormat="1" ht="12.75" x14ac:dyDescent="0.2">
      <c r="A366" s="25" t="s">
        <v>117</v>
      </c>
      <c r="B366" s="27" t="s">
        <v>11</v>
      </c>
      <c r="C366" s="27"/>
      <c r="D366" s="28"/>
      <c r="E366" s="29" t="s">
        <v>37</v>
      </c>
      <c r="F366" s="30">
        <v>0.52500000000000002</v>
      </c>
      <c r="G366" s="31">
        <f t="shared" si="40"/>
        <v>15.75</v>
      </c>
      <c r="H366" s="32">
        <v>2</v>
      </c>
      <c r="I366" s="33"/>
      <c r="J366" s="26"/>
      <c r="K366" s="26"/>
      <c r="L366" s="26"/>
      <c r="M366" s="26"/>
      <c r="N366" s="26"/>
      <c r="O366" s="26"/>
      <c r="P366" s="26"/>
      <c r="Q366" s="26"/>
      <c r="R366" s="26"/>
      <c r="S366" s="26"/>
      <c r="T366" s="26"/>
      <c r="U366" s="26"/>
      <c r="V366" s="26">
        <v>1</v>
      </c>
      <c r="W366" s="26"/>
      <c r="X366" s="26"/>
      <c r="Y366" s="26"/>
      <c r="Z366" s="26"/>
      <c r="AA366" s="26"/>
      <c r="AB366" s="26"/>
      <c r="AC366" s="26"/>
      <c r="AD366" s="34" t="s">
        <v>27</v>
      </c>
    </row>
    <row r="367" spans="1:30" s="35" customFormat="1" ht="12.75" x14ac:dyDescent="0.2">
      <c r="A367" s="25" t="s">
        <v>117</v>
      </c>
      <c r="B367" s="27" t="s">
        <v>11</v>
      </c>
      <c r="C367" s="27"/>
      <c r="D367" s="28"/>
      <c r="E367" s="29" t="s">
        <v>38</v>
      </c>
      <c r="F367" s="30">
        <v>0.26250000000000001</v>
      </c>
      <c r="G367" s="31">
        <f t="shared" si="40"/>
        <v>7.875</v>
      </c>
      <c r="H367" s="32">
        <v>2</v>
      </c>
      <c r="I367" s="33"/>
      <c r="J367" s="26"/>
      <c r="K367" s="26"/>
      <c r="L367" s="26"/>
      <c r="M367" s="26"/>
      <c r="N367" s="26"/>
      <c r="O367" s="26"/>
      <c r="P367" s="26"/>
      <c r="Q367" s="26"/>
      <c r="R367" s="26"/>
      <c r="S367" s="26"/>
      <c r="T367" s="26"/>
      <c r="U367" s="26"/>
      <c r="V367" s="26">
        <v>1</v>
      </c>
      <c r="W367" s="26"/>
      <c r="X367" s="26"/>
      <c r="Y367" s="26"/>
      <c r="Z367" s="26"/>
      <c r="AA367" s="26"/>
      <c r="AB367" s="26"/>
      <c r="AC367" s="26"/>
      <c r="AD367" s="34" t="s">
        <v>27</v>
      </c>
    </row>
    <row r="368" spans="1:30" s="35" customFormat="1" ht="12.75" x14ac:dyDescent="0.2">
      <c r="A368" s="25" t="s">
        <v>117</v>
      </c>
      <c r="B368" s="27" t="s">
        <v>11</v>
      </c>
      <c r="C368" s="27"/>
      <c r="D368" s="28"/>
      <c r="E368" s="29" t="s">
        <v>39</v>
      </c>
      <c r="F368" s="30">
        <v>0.2</v>
      </c>
      <c r="G368" s="31">
        <f t="shared" si="40"/>
        <v>6</v>
      </c>
      <c r="H368" s="32">
        <v>2</v>
      </c>
      <c r="I368" s="33"/>
      <c r="J368" s="26"/>
      <c r="K368" s="26"/>
      <c r="L368" s="26"/>
      <c r="M368" s="26"/>
      <c r="N368" s="26"/>
      <c r="O368" s="26"/>
      <c r="P368" s="26"/>
      <c r="Q368" s="26"/>
      <c r="R368" s="26"/>
      <c r="S368" s="26"/>
      <c r="T368" s="26"/>
      <c r="U368" s="26"/>
      <c r="V368" s="26"/>
      <c r="W368" s="26"/>
      <c r="X368" s="26"/>
      <c r="Y368" s="26"/>
      <c r="Z368" s="26"/>
      <c r="AA368" s="26"/>
      <c r="AB368" s="26"/>
      <c r="AC368" s="26"/>
      <c r="AD368" s="34" t="s">
        <v>14</v>
      </c>
    </row>
    <row r="369" spans="1:30" s="35" customFormat="1" ht="12.75" x14ac:dyDescent="0.2">
      <c r="A369" s="25" t="s">
        <v>117</v>
      </c>
      <c r="B369" s="27" t="s">
        <v>11</v>
      </c>
      <c r="C369" s="27"/>
      <c r="D369" s="28"/>
      <c r="E369" s="29" t="s">
        <v>40</v>
      </c>
      <c r="F369" s="30">
        <v>0.25</v>
      </c>
      <c r="G369" s="31">
        <f t="shared" si="40"/>
        <v>7.5</v>
      </c>
      <c r="H369" s="32">
        <v>2</v>
      </c>
      <c r="I369" s="33"/>
      <c r="J369" s="26"/>
      <c r="K369" s="26"/>
      <c r="L369" s="26"/>
      <c r="M369" s="26"/>
      <c r="N369" s="26">
        <v>1</v>
      </c>
      <c r="O369" s="26"/>
      <c r="P369" s="26"/>
      <c r="Q369" s="26"/>
      <c r="R369" s="26"/>
      <c r="S369" s="26"/>
      <c r="T369" s="26">
        <v>1</v>
      </c>
      <c r="U369" s="26"/>
      <c r="V369" s="26"/>
      <c r="W369" s="26"/>
      <c r="X369" s="26"/>
      <c r="Y369" s="26"/>
      <c r="Z369" s="26">
        <v>1</v>
      </c>
      <c r="AA369" s="26"/>
      <c r="AB369" s="26"/>
      <c r="AC369" s="26"/>
      <c r="AD369" s="34" t="s">
        <v>41</v>
      </c>
    </row>
    <row r="370" spans="1:30" s="35" customFormat="1" ht="12.75" x14ac:dyDescent="0.2">
      <c r="A370" s="25" t="s">
        <v>117</v>
      </c>
      <c r="B370" s="27" t="s">
        <v>11</v>
      </c>
      <c r="C370" s="27"/>
      <c r="D370" s="28"/>
      <c r="E370" s="29" t="s">
        <v>42</v>
      </c>
      <c r="F370" s="30">
        <v>2</v>
      </c>
      <c r="G370" s="31">
        <f t="shared" si="40"/>
        <v>60</v>
      </c>
      <c r="H370" s="32">
        <v>2</v>
      </c>
      <c r="I370" s="33"/>
      <c r="J370" s="26"/>
      <c r="K370" s="26"/>
      <c r="L370" s="26"/>
      <c r="M370" s="26"/>
      <c r="N370" s="26"/>
      <c r="O370" s="26"/>
      <c r="P370" s="26"/>
      <c r="Q370" s="26"/>
      <c r="R370" s="26"/>
      <c r="S370" s="26"/>
      <c r="T370" s="26"/>
      <c r="U370" s="26"/>
      <c r="V370" s="26"/>
      <c r="W370" s="26"/>
      <c r="X370" s="26"/>
      <c r="Y370" s="26"/>
      <c r="Z370" s="26"/>
      <c r="AA370" s="26"/>
      <c r="AB370" s="26"/>
      <c r="AC370" s="26"/>
      <c r="AD370" s="34" t="s">
        <v>14</v>
      </c>
    </row>
    <row r="371" spans="1:30" s="35" customFormat="1" ht="12.75" x14ac:dyDescent="0.2">
      <c r="A371" s="25" t="s">
        <v>117</v>
      </c>
      <c r="B371" s="27" t="s">
        <v>11</v>
      </c>
      <c r="C371" s="27"/>
      <c r="D371" s="28"/>
      <c r="E371" s="29" t="s">
        <v>43</v>
      </c>
      <c r="F371" s="30">
        <v>0</v>
      </c>
      <c r="G371" s="31">
        <f t="shared" si="40"/>
        <v>0</v>
      </c>
      <c r="H371" s="32">
        <v>2</v>
      </c>
      <c r="I371" s="33"/>
      <c r="J371" s="26"/>
      <c r="K371" s="26">
        <v>1</v>
      </c>
      <c r="L371" s="26"/>
      <c r="M371" s="26">
        <v>1</v>
      </c>
      <c r="N371" s="26"/>
      <c r="O371" s="26">
        <v>1</v>
      </c>
      <c r="P371" s="26"/>
      <c r="Q371" s="26">
        <v>1</v>
      </c>
      <c r="R371" s="26"/>
      <c r="S371" s="26">
        <v>1</v>
      </c>
      <c r="T371" s="26"/>
      <c r="U371" s="26">
        <v>1</v>
      </c>
      <c r="V371" s="26"/>
      <c r="W371" s="26">
        <v>1</v>
      </c>
      <c r="X371" s="26"/>
      <c r="Y371" s="26">
        <v>1</v>
      </c>
      <c r="Z371" s="26"/>
      <c r="AA371" s="26">
        <v>1</v>
      </c>
      <c r="AB371" s="26"/>
      <c r="AC371" s="26">
        <v>1</v>
      </c>
      <c r="AD371" s="34" t="s">
        <v>44</v>
      </c>
    </row>
    <row r="372" spans="1:30" s="35" customFormat="1" ht="12.75" x14ac:dyDescent="0.2">
      <c r="A372" s="25" t="s">
        <v>117</v>
      </c>
      <c r="B372" s="27" t="s">
        <v>11</v>
      </c>
      <c r="C372" s="27"/>
      <c r="D372" s="28"/>
      <c r="E372" s="29" t="s">
        <v>45</v>
      </c>
      <c r="F372" s="30">
        <v>1</v>
      </c>
      <c r="G372" s="31">
        <f t="shared" si="40"/>
        <v>30</v>
      </c>
      <c r="H372" s="32">
        <v>2</v>
      </c>
      <c r="I372" s="33"/>
      <c r="J372" s="26"/>
      <c r="K372" s="26">
        <v>1</v>
      </c>
      <c r="L372" s="26"/>
      <c r="M372" s="26">
        <v>1</v>
      </c>
      <c r="N372" s="26"/>
      <c r="O372" s="26">
        <v>1</v>
      </c>
      <c r="P372" s="26"/>
      <c r="Q372" s="26">
        <v>1</v>
      </c>
      <c r="R372" s="26"/>
      <c r="S372" s="26">
        <v>1</v>
      </c>
      <c r="T372" s="26"/>
      <c r="U372" s="26">
        <v>1</v>
      </c>
      <c r="V372" s="26"/>
      <c r="W372" s="26">
        <v>1</v>
      </c>
      <c r="X372" s="26"/>
      <c r="Y372" s="26">
        <v>1</v>
      </c>
      <c r="Z372" s="26"/>
      <c r="AA372" s="26">
        <v>1</v>
      </c>
      <c r="AB372" s="26"/>
      <c r="AC372" s="26">
        <v>1</v>
      </c>
      <c r="AD372" s="34" t="s">
        <v>13</v>
      </c>
    </row>
    <row r="373" spans="1:30" s="35" customFormat="1" ht="12.75" x14ac:dyDescent="0.2">
      <c r="A373" s="25" t="s">
        <v>117</v>
      </c>
      <c r="B373" s="27" t="s">
        <v>11</v>
      </c>
      <c r="C373" s="27"/>
      <c r="D373" s="28"/>
      <c r="E373" s="29" t="s">
        <v>46</v>
      </c>
      <c r="F373" s="30">
        <v>0.5</v>
      </c>
      <c r="G373" s="31">
        <f t="shared" si="40"/>
        <v>15</v>
      </c>
      <c r="H373" s="32">
        <v>2</v>
      </c>
      <c r="I373" s="33"/>
      <c r="J373" s="26"/>
      <c r="K373" s="26"/>
      <c r="L373" s="26"/>
      <c r="M373" s="26"/>
      <c r="N373" s="26">
        <v>1</v>
      </c>
      <c r="O373" s="26"/>
      <c r="P373" s="26"/>
      <c r="Q373" s="26"/>
      <c r="R373" s="26"/>
      <c r="S373" s="26">
        <v>1</v>
      </c>
      <c r="T373" s="26"/>
      <c r="U373" s="26"/>
      <c r="V373" s="26"/>
      <c r="W373" s="26"/>
      <c r="X373" s="26">
        <v>1</v>
      </c>
      <c r="Y373" s="26"/>
      <c r="Z373" s="26"/>
      <c r="AA373" s="26"/>
      <c r="AB373" s="26"/>
      <c r="AC373" s="26">
        <v>1</v>
      </c>
      <c r="AD373" s="34" t="s">
        <v>48</v>
      </c>
    </row>
    <row r="374" spans="1:30" s="35" customFormat="1" ht="12.75" x14ac:dyDescent="0.2">
      <c r="A374" s="25" t="s">
        <v>117</v>
      </c>
      <c r="B374" s="27" t="s">
        <v>11</v>
      </c>
      <c r="C374" s="27"/>
      <c r="D374" s="28"/>
      <c r="E374" s="29" t="s">
        <v>49</v>
      </c>
      <c r="F374" s="30">
        <v>0.18333333333333332</v>
      </c>
      <c r="G374" s="31">
        <f t="shared" si="40"/>
        <v>5.5</v>
      </c>
      <c r="H374" s="32">
        <v>2</v>
      </c>
      <c r="I374" s="33"/>
      <c r="J374" s="26">
        <v>1</v>
      </c>
      <c r="K374" s="26"/>
      <c r="L374" s="26">
        <v>1</v>
      </c>
      <c r="M374" s="26"/>
      <c r="N374" s="26">
        <v>1</v>
      </c>
      <c r="O374" s="26"/>
      <c r="P374" s="26">
        <v>1</v>
      </c>
      <c r="Q374" s="26"/>
      <c r="R374" s="26">
        <v>1</v>
      </c>
      <c r="S374" s="26"/>
      <c r="T374" s="26">
        <v>1</v>
      </c>
      <c r="U374" s="26"/>
      <c r="V374" s="26">
        <v>1</v>
      </c>
      <c r="W374" s="26"/>
      <c r="X374" s="26">
        <v>1</v>
      </c>
      <c r="Y374" s="26"/>
      <c r="Z374" s="26">
        <v>1</v>
      </c>
      <c r="AA374" s="26"/>
      <c r="AB374" s="26">
        <v>1</v>
      </c>
      <c r="AC374" s="26"/>
      <c r="AD374" s="34" t="s">
        <v>50</v>
      </c>
    </row>
    <row r="375" spans="1:30" s="35" customFormat="1" ht="12.75" x14ac:dyDescent="0.2">
      <c r="A375" s="25" t="s">
        <v>117</v>
      </c>
      <c r="B375" s="27" t="s">
        <v>11</v>
      </c>
      <c r="C375" s="27"/>
      <c r="D375" s="28"/>
      <c r="E375" s="29" t="s">
        <v>51</v>
      </c>
      <c r="F375" s="30">
        <v>0.17499999999999999</v>
      </c>
      <c r="G375" s="31">
        <f t="shared" si="40"/>
        <v>5.25</v>
      </c>
      <c r="H375" s="32">
        <v>2</v>
      </c>
      <c r="I375" s="33"/>
      <c r="J375" s="26"/>
      <c r="K375" s="26"/>
      <c r="L375" s="26"/>
      <c r="M375" s="26"/>
      <c r="N375" s="26"/>
      <c r="O375" s="26"/>
      <c r="P375" s="26"/>
      <c r="Q375" s="26"/>
      <c r="R375" s="26"/>
      <c r="S375" s="26"/>
      <c r="T375" s="26"/>
      <c r="U375" s="26"/>
      <c r="V375" s="26"/>
      <c r="W375" s="26"/>
      <c r="X375" s="26"/>
      <c r="Y375" s="26"/>
      <c r="Z375" s="26"/>
      <c r="AA375" s="26"/>
      <c r="AB375" s="26"/>
      <c r="AC375" s="26"/>
      <c r="AD375" s="34" t="s">
        <v>14</v>
      </c>
    </row>
    <row r="376" spans="1:30" s="35" customFormat="1" ht="12.75" x14ac:dyDescent="0.2">
      <c r="A376" s="39" t="s">
        <v>117</v>
      </c>
      <c r="B376" s="41" t="s">
        <v>53</v>
      </c>
      <c r="C376" s="41"/>
      <c r="D376" s="42">
        <v>96879797</v>
      </c>
      <c r="E376" s="43" t="s">
        <v>54</v>
      </c>
      <c r="F376" s="44">
        <v>1</v>
      </c>
      <c r="G376" s="45">
        <f>+VLOOKUP(D376,'Precios Repuestos'!$B$3:$F$192,5,FALSE)*F376</f>
        <v>4.6500000000000004</v>
      </c>
      <c r="H376" s="32">
        <v>2</v>
      </c>
      <c r="I376" s="46"/>
      <c r="J376" s="40">
        <v>1</v>
      </c>
      <c r="K376" s="40">
        <v>1</v>
      </c>
      <c r="L376" s="40">
        <v>1</v>
      </c>
      <c r="M376" s="40">
        <v>1</v>
      </c>
      <c r="N376" s="40">
        <v>1</v>
      </c>
      <c r="O376" s="40">
        <v>1</v>
      </c>
      <c r="P376" s="40">
        <v>1</v>
      </c>
      <c r="Q376" s="40">
        <v>1</v>
      </c>
      <c r="R376" s="40">
        <v>1</v>
      </c>
      <c r="S376" s="40">
        <v>1</v>
      </c>
      <c r="T376" s="40">
        <v>1</v>
      </c>
      <c r="U376" s="40">
        <v>1</v>
      </c>
      <c r="V376" s="40">
        <v>1</v>
      </c>
      <c r="W376" s="40">
        <v>1</v>
      </c>
      <c r="X376" s="40">
        <v>1</v>
      </c>
      <c r="Y376" s="40">
        <v>1</v>
      </c>
      <c r="Z376" s="40">
        <v>1</v>
      </c>
      <c r="AA376" s="40">
        <v>1</v>
      </c>
      <c r="AB376" s="40">
        <v>1</v>
      </c>
      <c r="AC376" s="40">
        <v>1</v>
      </c>
      <c r="AD376" s="34" t="s">
        <v>25</v>
      </c>
    </row>
    <row r="377" spans="1:30" s="35" customFormat="1" ht="12.75" x14ac:dyDescent="0.2">
      <c r="A377" s="39" t="s">
        <v>117</v>
      </c>
      <c r="B377" s="41" t="s">
        <v>53</v>
      </c>
      <c r="C377" s="41"/>
      <c r="D377" s="78">
        <v>2601223</v>
      </c>
      <c r="E377" s="47" t="s">
        <v>55</v>
      </c>
      <c r="F377" s="44">
        <v>4</v>
      </c>
      <c r="G377" s="45">
        <f>+VLOOKUP(D377,'Precios Repuestos'!$B$3:$F$192,5,FALSE)*F377</f>
        <v>26.749807692307691</v>
      </c>
      <c r="H377" s="32">
        <v>2</v>
      </c>
      <c r="I377" s="46"/>
      <c r="J377" s="40">
        <v>1</v>
      </c>
      <c r="K377" s="40">
        <v>1</v>
      </c>
      <c r="L377" s="40">
        <v>1</v>
      </c>
      <c r="M377" s="40">
        <v>1</v>
      </c>
      <c r="N377" s="40">
        <v>1</v>
      </c>
      <c r="O377" s="40">
        <v>1</v>
      </c>
      <c r="P377" s="40">
        <v>1</v>
      </c>
      <c r="Q377" s="40">
        <v>1</v>
      </c>
      <c r="R377" s="40">
        <v>1</v>
      </c>
      <c r="S377" s="40">
        <v>1</v>
      </c>
      <c r="T377" s="40">
        <v>1</v>
      </c>
      <c r="U377" s="40">
        <v>1</v>
      </c>
      <c r="V377" s="40">
        <v>1</v>
      </c>
      <c r="W377" s="40">
        <v>1</v>
      </c>
      <c r="X377" s="40">
        <v>1</v>
      </c>
      <c r="Y377" s="40">
        <v>1</v>
      </c>
      <c r="Z377" s="40">
        <v>1</v>
      </c>
      <c r="AA377" s="40">
        <v>1</v>
      </c>
      <c r="AB377" s="40">
        <v>1</v>
      </c>
      <c r="AC377" s="40">
        <v>1</v>
      </c>
      <c r="AD377" s="34" t="s">
        <v>56</v>
      </c>
    </row>
    <row r="378" spans="1:30" s="35" customFormat="1" ht="12.75" x14ac:dyDescent="0.2">
      <c r="A378" s="39" t="s">
        <v>117</v>
      </c>
      <c r="B378" s="41" t="s">
        <v>53</v>
      </c>
      <c r="C378" s="41"/>
      <c r="D378" s="143">
        <v>95628748</v>
      </c>
      <c r="E378" s="43" t="s">
        <v>57</v>
      </c>
      <c r="F378" s="44">
        <v>1</v>
      </c>
      <c r="G378" s="45">
        <f>+VLOOKUP(D378,'Precios Repuestos'!$B$3:$F$192,5,FALSE)*F378</f>
        <v>5.48</v>
      </c>
      <c r="H378" s="32">
        <v>2</v>
      </c>
      <c r="I378" s="46"/>
      <c r="J378" s="40"/>
      <c r="K378" s="40"/>
      <c r="L378" s="40">
        <v>1</v>
      </c>
      <c r="M378" s="40"/>
      <c r="N378" s="40">
        <v>1</v>
      </c>
      <c r="O378" s="40"/>
      <c r="P378" s="40">
        <v>1</v>
      </c>
      <c r="Q378" s="40"/>
      <c r="R378" s="40">
        <v>1</v>
      </c>
      <c r="S378" s="40"/>
      <c r="T378" s="40">
        <v>1</v>
      </c>
      <c r="U378" s="40"/>
      <c r="V378" s="40">
        <v>1</v>
      </c>
      <c r="W378" s="40"/>
      <c r="X378" s="40">
        <v>1</v>
      </c>
      <c r="Y378" s="40"/>
      <c r="Z378" s="40">
        <v>1</v>
      </c>
      <c r="AA378" s="40"/>
      <c r="AB378" s="40">
        <v>1</v>
      </c>
      <c r="AC378" s="40"/>
      <c r="AD378" s="34" t="s">
        <v>17</v>
      </c>
    </row>
    <row r="379" spans="1:30" s="35" customFormat="1" ht="12.75" x14ac:dyDescent="0.2">
      <c r="A379" s="39" t="s">
        <v>117</v>
      </c>
      <c r="B379" s="41" t="s">
        <v>53</v>
      </c>
      <c r="C379" s="41"/>
      <c r="D379" s="78">
        <v>96263897</v>
      </c>
      <c r="E379" s="43" t="s">
        <v>58</v>
      </c>
      <c r="F379" s="44">
        <v>1</v>
      </c>
      <c r="G379" s="45">
        <f>+VLOOKUP(D379,'Precios Repuestos'!$B$3:$F$192,5,FALSE)*F379</f>
        <v>11.83</v>
      </c>
      <c r="H379" s="32">
        <v>2</v>
      </c>
      <c r="I379" s="46"/>
      <c r="J379" s="40"/>
      <c r="K379" s="40">
        <v>1</v>
      </c>
      <c r="L379" s="40"/>
      <c r="M379" s="40">
        <v>1</v>
      </c>
      <c r="N379" s="40"/>
      <c r="O379" s="40">
        <v>1</v>
      </c>
      <c r="P379" s="40"/>
      <c r="Q379" s="40">
        <v>1</v>
      </c>
      <c r="R379" s="40"/>
      <c r="S379" s="40">
        <v>1</v>
      </c>
      <c r="T379" s="40"/>
      <c r="U379" s="40">
        <v>1</v>
      </c>
      <c r="V379" s="40"/>
      <c r="W379" s="40">
        <v>1</v>
      </c>
      <c r="X379" s="40"/>
      <c r="Y379" s="40">
        <v>1</v>
      </c>
      <c r="Z379" s="40"/>
      <c r="AA379" s="40">
        <v>1</v>
      </c>
      <c r="AB379" s="40"/>
      <c r="AC379" s="40">
        <v>1</v>
      </c>
      <c r="AD379" s="34" t="s">
        <v>13</v>
      </c>
    </row>
    <row r="380" spans="1:30" s="35" customFormat="1" ht="12.75" x14ac:dyDescent="0.2">
      <c r="A380" s="39" t="s">
        <v>117</v>
      </c>
      <c r="B380" s="41" t="s">
        <v>53</v>
      </c>
      <c r="C380" s="41"/>
      <c r="D380" s="78">
        <v>92066312</v>
      </c>
      <c r="E380" s="43" t="s">
        <v>111</v>
      </c>
      <c r="F380" s="44">
        <v>1</v>
      </c>
      <c r="G380" s="45">
        <f>+VLOOKUP(D380,'Precios Repuestos'!$B$3:$F$192,5,FALSE)*F380</f>
        <v>125.51</v>
      </c>
      <c r="H380" s="32">
        <v>2</v>
      </c>
      <c r="I380" s="46"/>
      <c r="J380" s="40"/>
      <c r="K380" s="40"/>
      <c r="L380" s="40"/>
      <c r="M380" s="40"/>
      <c r="N380" s="40"/>
      <c r="O380" s="40"/>
      <c r="P380" s="40"/>
      <c r="Q380" s="40"/>
      <c r="R380" s="40"/>
      <c r="S380" s="40"/>
      <c r="T380" s="40"/>
      <c r="U380" s="40"/>
      <c r="V380" s="40">
        <v>1</v>
      </c>
      <c r="W380" s="40"/>
      <c r="X380" s="40"/>
      <c r="Y380" s="40"/>
      <c r="Z380" s="40"/>
      <c r="AA380" s="40"/>
      <c r="AB380" s="40"/>
      <c r="AC380" s="40"/>
      <c r="AD380" s="34" t="s">
        <v>27</v>
      </c>
    </row>
    <row r="381" spans="1:30" s="35" customFormat="1" ht="12.75" x14ac:dyDescent="0.2">
      <c r="A381" s="39" t="s">
        <v>117</v>
      </c>
      <c r="B381" s="41" t="s">
        <v>53</v>
      </c>
      <c r="C381" s="41"/>
      <c r="D381" s="78">
        <v>9158004</v>
      </c>
      <c r="E381" s="43" t="s">
        <v>112</v>
      </c>
      <c r="F381" s="44">
        <v>1</v>
      </c>
      <c r="G381" s="45">
        <f>+VLOOKUP(D381,'Precios Repuestos'!$B$3:$F$192,5,FALSE)*F381</f>
        <v>165.82</v>
      </c>
      <c r="H381" s="32">
        <v>2</v>
      </c>
      <c r="I381" s="46"/>
      <c r="J381" s="40"/>
      <c r="K381" s="40"/>
      <c r="L381" s="40"/>
      <c r="M381" s="40"/>
      <c r="N381" s="40"/>
      <c r="O381" s="40"/>
      <c r="P381" s="40"/>
      <c r="Q381" s="40"/>
      <c r="R381" s="40"/>
      <c r="S381" s="40"/>
      <c r="T381" s="40"/>
      <c r="U381" s="40"/>
      <c r="V381" s="40">
        <v>1</v>
      </c>
      <c r="W381" s="40"/>
      <c r="X381" s="40"/>
      <c r="Y381" s="40"/>
      <c r="Z381" s="40"/>
      <c r="AA381" s="40"/>
      <c r="AB381" s="40"/>
      <c r="AC381" s="40"/>
      <c r="AD381" s="34" t="s">
        <v>27</v>
      </c>
    </row>
    <row r="382" spans="1:30" s="35" customFormat="1" ht="12.75" x14ac:dyDescent="0.2">
      <c r="A382" s="39" t="s">
        <v>117</v>
      </c>
      <c r="B382" s="41" t="s">
        <v>53</v>
      </c>
      <c r="C382" s="41"/>
      <c r="D382" s="78">
        <v>96460002</v>
      </c>
      <c r="E382" s="43" t="s">
        <v>60</v>
      </c>
      <c r="F382" s="44">
        <v>1</v>
      </c>
      <c r="G382" s="45">
        <f>+VLOOKUP(D382,'Precios Repuestos'!$B$3:$F$192,5,FALSE)*F382</f>
        <v>17.87</v>
      </c>
      <c r="H382" s="32">
        <v>2</v>
      </c>
      <c r="I382" s="46"/>
      <c r="J382" s="40"/>
      <c r="K382" s="40"/>
      <c r="L382" s="40"/>
      <c r="M382" s="40"/>
      <c r="N382" s="40"/>
      <c r="O382" s="40"/>
      <c r="P382" s="40"/>
      <c r="Q382" s="40"/>
      <c r="R382" s="40"/>
      <c r="S382" s="40"/>
      <c r="T382" s="40"/>
      <c r="U382" s="40"/>
      <c r="V382" s="40">
        <v>1</v>
      </c>
      <c r="W382" s="40"/>
      <c r="X382" s="40"/>
      <c r="Y382" s="40"/>
      <c r="Z382" s="40"/>
      <c r="AA382" s="40"/>
      <c r="AB382" s="40"/>
      <c r="AC382" s="40"/>
      <c r="AD382" s="34" t="s">
        <v>27</v>
      </c>
    </row>
    <row r="383" spans="1:30" s="35" customFormat="1" ht="12.75" x14ac:dyDescent="0.2">
      <c r="A383" s="39" t="s">
        <v>117</v>
      </c>
      <c r="B383" s="41" t="s">
        <v>53</v>
      </c>
      <c r="C383" s="41"/>
      <c r="D383" s="78" t="s">
        <v>61</v>
      </c>
      <c r="E383" s="29" t="s">
        <v>62</v>
      </c>
      <c r="F383" s="44">
        <v>1</v>
      </c>
      <c r="G383" s="45">
        <f>+VLOOKUP(D383,'Precios Repuestos'!$B$3:$F$192,5,FALSE)*F383</f>
        <v>4</v>
      </c>
      <c r="H383" s="32">
        <v>2</v>
      </c>
      <c r="I383" s="46"/>
      <c r="J383" s="40"/>
      <c r="K383" s="40"/>
      <c r="L383" s="40"/>
      <c r="M383" s="40"/>
      <c r="N383" s="40"/>
      <c r="O383" s="40"/>
      <c r="P383" s="40"/>
      <c r="Q383" s="40"/>
      <c r="R383" s="40"/>
      <c r="S383" s="40"/>
      <c r="T383" s="40"/>
      <c r="U383" s="40"/>
      <c r="V383" s="40">
        <v>1</v>
      </c>
      <c r="W383" s="40"/>
      <c r="X383" s="40"/>
      <c r="Y383" s="40"/>
      <c r="Z383" s="40"/>
      <c r="AA383" s="40"/>
      <c r="AB383" s="40"/>
      <c r="AC383" s="40"/>
      <c r="AD383" s="34" t="s">
        <v>27</v>
      </c>
    </row>
    <row r="384" spans="1:30" s="35" customFormat="1" ht="12.75" x14ac:dyDescent="0.2">
      <c r="A384" s="39" t="s">
        <v>117</v>
      </c>
      <c r="B384" s="41" t="s">
        <v>53</v>
      </c>
      <c r="C384" s="41"/>
      <c r="D384" s="42">
        <v>25183022</v>
      </c>
      <c r="E384" s="43" t="s">
        <v>63</v>
      </c>
      <c r="F384" s="44">
        <v>1</v>
      </c>
      <c r="G384" s="45">
        <f>+VLOOKUP(D384,'Precios Repuestos'!$B$3:$F$192,5,FALSE)*F384</f>
        <v>36.200000000000003</v>
      </c>
      <c r="H384" s="32">
        <v>2</v>
      </c>
      <c r="I384" s="46"/>
      <c r="J384" s="40"/>
      <c r="K384" s="40"/>
      <c r="L384" s="40"/>
      <c r="M384" s="40"/>
      <c r="N384" s="40"/>
      <c r="O384" s="40"/>
      <c r="P384" s="40"/>
      <c r="Q384" s="40"/>
      <c r="R384" s="40"/>
      <c r="S384" s="40"/>
      <c r="T384" s="40"/>
      <c r="U384" s="40"/>
      <c r="V384" s="40">
        <v>1</v>
      </c>
      <c r="W384" s="40"/>
      <c r="X384" s="40"/>
      <c r="Y384" s="40"/>
      <c r="Z384" s="40"/>
      <c r="AA384" s="40"/>
      <c r="AB384" s="40"/>
      <c r="AC384" s="40"/>
      <c r="AD384" s="34" t="s">
        <v>27</v>
      </c>
    </row>
    <row r="385" spans="1:30" s="35" customFormat="1" ht="12.75" x14ac:dyDescent="0.2">
      <c r="A385" s="39" t="s">
        <v>117</v>
      </c>
      <c r="B385" s="41" t="s">
        <v>53</v>
      </c>
      <c r="C385" s="41"/>
      <c r="D385" s="81">
        <v>89063261</v>
      </c>
      <c r="E385" s="43" t="s">
        <v>64</v>
      </c>
      <c r="F385" s="44">
        <v>4</v>
      </c>
      <c r="G385" s="45">
        <f>+VLOOKUP(D385,'Precios Repuestos'!$B$3:$F$192,5,FALSE)*F385</f>
        <v>10.32</v>
      </c>
      <c r="H385" s="32">
        <v>2</v>
      </c>
      <c r="I385" s="46"/>
      <c r="J385" s="40"/>
      <c r="K385" s="40"/>
      <c r="L385" s="40">
        <v>1</v>
      </c>
      <c r="M385" s="40"/>
      <c r="N385" s="40"/>
      <c r="O385" s="40">
        <v>1</v>
      </c>
      <c r="P385" s="40"/>
      <c r="Q385" s="40"/>
      <c r="R385" s="40">
        <v>1</v>
      </c>
      <c r="S385" s="40"/>
      <c r="T385" s="40"/>
      <c r="U385" s="40">
        <v>1</v>
      </c>
      <c r="V385" s="40"/>
      <c r="W385" s="40"/>
      <c r="X385" s="40">
        <v>1</v>
      </c>
      <c r="Y385" s="40"/>
      <c r="Z385" s="40"/>
      <c r="AA385" s="40">
        <v>1</v>
      </c>
      <c r="AB385" s="40"/>
      <c r="AC385" s="48"/>
      <c r="AD385" s="34" t="s">
        <v>65</v>
      </c>
    </row>
    <row r="386" spans="1:30" s="35" customFormat="1" ht="12.75" x14ac:dyDescent="0.2">
      <c r="A386" s="39" t="s">
        <v>117</v>
      </c>
      <c r="B386" s="41" t="s">
        <v>53</v>
      </c>
      <c r="C386" s="41"/>
      <c r="D386" s="42">
        <v>2601230</v>
      </c>
      <c r="E386" s="43" t="s">
        <v>113</v>
      </c>
      <c r="F386" s="44">
        <v>2</v>
      </c>
      <c r="G386" s="45">
        <f>+VLOOKUP(D386,'Precios Repuestos'!$B$3:$F$192,5,FALSE)*F386</f>
        <v>13.477884615384616</v>
      </c>
      <c r="H386" s="32">
        <v>2</v>
      </c>
      <c r="I386" s="46"/>
      <c r="J386" s="40"/>
      <c r="K386" s="40"/>
      <c r="L386" s="40"/>
      <c r="M386" s="40">
        <v>1</v>
      </c>
      <c r="N386" s="40"/>
      <c r="O386" s="40"/>
      <c r="P386" s="40"/>
      <c r="Q386" s="40">
        <v>1</v>
      </c>
      <c r="R386" s="40"/>
      <c r="S386" s="40"/>
      <c r="T386" s="40"/>
      <c r="U386" s="40">
        <v>1</v>
      </c>
      <c r="V386" s="40"/>
      <c r="W386" s="40"/>
      <c r="X386" s="40"/>
      <c r="Y386" s="40">
        <v>1</v>
      </c>
      <c r="Z386" s="40"/>
      <c r="AA386" s="40"/>
      <c r="AB386" s="40"/>
      <c r="AC386" s="40">
        <v>1</v>
      </c>
      <c r="AD386" s="34" t="s">
        <v>67</v>
      </c>
    </row>
    <row r="387" spans="1:30" s="35" customFormat="1" ht="12.75" x14ac:dyDescent="0.2">
      <c r="A387" s="39" t="s">
        <v>117</v>
      </c>
      <c r="B387" s="41" t="s">
        <v>53</v>
      </c>
      <c r="C387" s="41"/>
      <c r="D387" s="78" t="s">
        <v>68</v>
      </c>
      <c r="E387" s="43" t="s">
        <v>69</v>
      </c>
      <c r="F387" s="44">
        <v>2</v>
      </c>
      <c r="G387" s="45">
        <f>+VLOOKUP(D387,'Precios Repuestos'!$B$3:$F$192,5,FALSE)*F387</f>
        <v>4.8</v>
      </c>
      <c r="H387" s="32">
        <v>2</v>
      </c>
      <c r="I387" s="46"/>
      <c r="J387" s="40"/>
      <c r="K387" s="40"/>
      <c r="L387" s="40"/>
      <c r="M387" s="40"/>
      <c r="N387" s="40">
        <v>1</v>
      </c>
      <c r="O387" s="40"/>
      <c r="P387" s="40"/>
      <c r="Q387" s="40"/>
      <c r="R387" s="40">
        <v>1</v>
      </c>
      <c r="S387" s="40"/>
      <c r="T387" s="40"/>
      <c r="U387" s="40"/>
      <c r="V387" s="40">
        <v>1</v>
      </c>
      <c r="W387" s="40"/>
      <c r="X387" s="40"/>
      <c r="Y387" s="40"/>
      <c r="Z387" s="40">
        <v>1</v>
      </c>
      <c r="AA387" s="40"/>
      <c r="AB387" s="40"/>
      <c r="AC387" s="40"/>
      <c r="AD387" s="34" t="s">
        <v>19</v>
      </c>
    </row>
    <row r="388" spans="1:30" s="35" customFormat="1" ht="12.75" x14ac:dyDescent="0.2">
      <c r="A388" s="39" t="s">
        <v>117</v>
      </c>
      <c r="B388" s="41" t="s">
        <v>53</v>
      </c>
      <c r="C388" s="41"/>
      <c r="D388" s="78">
        <v>93740495</v>
      </c>
      <c r="E388" s="43" t="s">
        <v>70</v>
      </c>
      <c r="F388" s="44">
        <v>1</v>
      </c>
      <c r="G388" s="45">
        <f>+VLOOKUP(D388,'Precios Repuestos'!$B$3:$F$192,5,FALSE)*F388</f>
        <v>56.79</v>
      </c>
      <c r="H388" s="32">
        <v>2</v>
      </c>
      <c r="I388" s="46"/>
      <c r="J388" s="40"/>
      <c r="K388" s="40"/>
      <c r="L388" s="40"/>
      <c r="M388" s="40"/>
      <c r="N388" s="40"/>
      <c r="O388" s="40"/>
      <c r="P388" s="40"/>
      <c r="Q388" s="40"/>
      <c r="R388" s="40"/>
      <c r="S388" s="40"/>
      <c r="T388" s="40"/>
      <c r="U388" s="40"/>
      <c r="V388" s="40"/>
      <c r="W388" s="40"/>
      <c r="X388" s="40"/>
      <c r="Y388" s="40"/>
      <c r="Z388" s="40"/>
      <c r="AA388" s="40"/>
      <c r="AB388" s="40"/>
      <c r="AC388" s="40"/>
      <c r="AD388" s="34" t="s">
        <v>19</v>
      </c>
    </row>
    <row r="389" spans="1:30" s="35" customFormat="1" ht="12.75" x14ac:dyDescent="0.2">
      <c r="A389" s="39" t="s">
        <v>117</v>
      </c>
      <c r="B389" s="41" t="s">
        <v>53</v>
      </c>
      <c r="C389" s="41"/>
      <c r="D389" s="42">
        <v>2601234</v>
      </c>
      <c r="E389" s="43" t="s">
        <v>95</v>
      </c>
      <c r="F389" s="44">
        <v>1</v>
      </c>
      <c r="G389" s="45">
        <f>+VLOOKUP(D389,'Precios Repuestos'!$B$3:$F$192,5,FALSE)*F389</f>
        <v>9.3090384615384618</v>
      </c>
      <c r="H389" s="32">
        <v>2</v>
      </c>
      <c r="I389" s="46"/>
      <c r="J389" s="40"/>
      <c r="K389" s="40"/>
      <c r="L389" s="40"/>
      <c r="M389" s="40"/>
      <c r="N389" s="40"/>
      <c r="O389" s="40"/>
      <c r="P389" s="40">
        <v>1</v>
      </c>
      <c r="Q389" s="40"/>
      <c r="R389" s="40"/>
      <c r="S389" s="40"/>
      <c r="T389" s="40"/>
      <c r="U389" s="40"/>
      <c r="V389" s="40">
        <v>1</v>
      </c>
      <c r="W389" s="40"/>
      <c r="X389" s="40"/>
      <c r="Y389" s="40"/>
      <c r="Z389" s="40"/>
      <c r="AA389" s="40"/>
      <c r="AB389" s="40">
        <v>1</v>
      </c>
      <c r="AC389" s="40"/>
      <c r="AD389" s="34" t="s">
        <v>96</v>
      </c>
    </row>
    <row r="390" spans="1:30" s="35" customFormat="1" ht="12.75" x14ac:dyDescent="0.2">
      <c r="A390" s="39" t="s">
        <v>117</v>
      </c>
      <c r="B390" s="41" t="s">
        <v>53</v>
      </c>
      <c r="C390" s="41"/>
      <c r="D390" s="78" t="s">
        <v>71</v>
      </c>
      <c r="E390" s="43" t="s">
        <v>72</v>
      </c>
      <c r="F390" s="44">
        <v>1</v>
      </c>
      <c r="G390" s="45">
        <f>+VLOOKUP(D390,'Precios Repuestos'!$B$3:$F$192,5,FALSE)*F390</f>
        <v>6</v>
      </c>
      <c r="H390" s="32">
        <v>2</v>
      </c>
      <c r="I390" s="46"/>
      <c r="J390" s="40"/>
      <c r="K390" s="40"/>
      <c r="L390" s="40"/>
      <c r="M390" s="40"/>
      <c r="N390" s="40">
        <v>1</v>
      </c>
      <c r="O390" s="40"/>
      <c r="P390" s="40"/>
      <c r="Q390" s="40"/>
      <c r="R390" s="40"/>
      <c r="S390" s="40">
        <v>1</v>
      </c>
      <c r="T390" s="40"/>
      <c r="U390" s="40"/>
      <c r="V390" s="40"/>
      <c r="W390" s="40"/>
      <c r="X390" s="40">
        <v>1</v>
      </c>
      <c r="Y390" s="40"/>
      <c r="Z390" s="40"/>
      <c r="AA390" s="40"/>
      <c r="AB390" s="40"/>
      <c r="AC390" s="40">
        <v>1</v>
      </c>
      <c r="AD390" s="34" t="s">
        <v>47</v>
      </c>
    </row>
    <row r="391" spans="1:30" s="35" customFormat="1" ht="12.75" x14ac:dyDescent="0.2">
      <c r="A391" s="39" t="s">
        <v>117</v>
      </c>
      <c r="B391" s="41" t="s">
        <v>53</v>
      </c>
      <c r="C391" s="41"/>
      <c r="D391" s="42">
        <v>88900181</v>
      </c>
      <c r="E391" s="43" t="s">
        <v>73</v>
      </c>
      <c r="F391" s="44">
        <v>1</v>
      </c>
      <c r="G391" s="45">
        <f>+VLOOKUP(D391,'Precios Repuestos'!$B$3:$F$192,5,FALSE)*F391</f>
        <v>6.18</v>
      </c>
      <c r="H391" s="32">
        <v>2</v>
      </c>
      <c r="I391" s="46"/>
      <c r="J391" s="40"/>
      <c r="K391" s="40">
        <v>1</v>
      </c>
      <c r="L391" s="40"/>
      <c r="M391" s="40">
        <v>1</v>
      </c>
      <c r="N391" s="40"/>
      <c r="O391" s="40">
        <v>1</v>
      </c>
      <c r="P391" s="40"/>
      <c r="Q391" s="40">
        <v>1</v>
      </c>
      <c r="R391" s="40"/>
      <c r="S391" s="40">
        <v>1</v>
      </c>
      <c r="T391" s="40"/>
      <c r="U391" s="40">
        <v>1</v>
      </c>
      <c r="V391" s="40"/>
      <c r="W391" s="40">
        <v>1</v>
      </c>
      <c r="X391" s="40"/>
      <c r="Y391" s="40">
        <v>1</v>
      </c>
      <c r="Z391" s="40"/>
      <c r="AA391" s="40">
        <v>1</v>
      </c>
      <c r="AB391" s="40"/>
      <c r="AC391" s="40">
        <v>1</v>
      </c>
      <c r="AD391" s="34" t="s">
        <v>13</v>
      </c>
    </row>
    <row r="392" spans="1:30" s="35" customFormat="1" ht="12.75" x14ac:dyDescent="0.2">
      <c r="A392" s="39" t="s">
        <v>117</v>
      </c>
      <c r="B392" s="41" t="s">
        <v>53</v>
      </c>
      <c r="C392" s="41"/>
      <c r="D392" s="78" t="s">
        <v>74</v>
      </c>
      <c r="E392" s="43" t="s">
        <v>75</v>
      </c>
      <c r="F392" s="44">
        <v>1</v>
      </c>
      <c r="G392" s="45">
        <f>+VLOOKUP(D392,'Precios Repuestos'!$B$3:$F$192,5,FALSE)*F392</f>
        <v>5</v>
      </c>
      <c r="H392" s="32">
        <v>2</v>
      </c>
      <c r="I392" s="46"/>
      <c r="J392" s="40"/>
      <c r="K392" s="40"/>
      <c r="L392" s="40"/>
      <c r="M392" s="40"/>
      <c r="N392" s="40">
        <v>1</v>
      </c>
      <c r="O392" s="40"/>
      <c r="P392" s="40"/>
      <c r="Q392" s="40"/>
      <c r="R392" s="40"/>
      <c r="S392" s="40"/>
      <c r="T392" s="40">
        <v>1</v>
      </c>
      <c r="U392" s="40"/>
      <c r="V392" s="40"/>
      <c r="W392" s="40"/>
      <c r="X392" s="40"/>
      <c r="Y392" s="40"/>
      <c r="Z392" s="40">
        <v>1</v>
      </c>
      <c r="AA392" s="40"/>
      <c r="AB392" s="40"/>
      <c r="AC392" s="40"/>
      <c r="AD392" s="34" t="s">
        <v>41</v>
      </c>
    </row>
    <row r="393" spans="1:30" s="35" customFormat="1" ht="12.75" x14ac:dyDescent="0.2">
      <c r="A393" s="39" t="s">
        <v>117</v>
      </c>
      <c r="B393" s="41" t="s">
        <v>53</v>
      </c>
      <c r="C393" s="41"/>
      <c r="D393" s="42" t="s">
        <v>76</v>
      </c>
      <c r="E393" s="43" t="s">
        <v>77</v>
      </c>
      <c r="F393" s="44">
        <v>1</v>
      </c>
      <c r="G393" s="45">
        <f>+VLOOKUP(D393,'Precios Repuestos'!$B$3:$F$192,5,FALSE)*F393</f>
        <v>2</v>
      </c>
      <c r="H393" s="32">
        <v>2</v>
      </c>
      <c r="I393" s="46"/>
      <c r="J393" s="40"/>
      <c r="K393" s="40">
        <v>1</v>
      </c>
      <c r="L393" s="40">
        <v>1</v>
      </c>
      <c r="M393" s="40">
        <v>1</v>
      </c>
      <c r="N393" s="40">
        <v>1</v>
      </c>
      <c r="O393" s="40">
        <v>1</v>
      </c>
      <c r="P393" s="40">
        <v>1</v>
      </c>
      <c r="Q393" s="40">
        <v>1</v>
      </c>
      <c r="R393" s="40">
        <v>1</v>
      </c>
      <c r="S393" s="40">
        <v>1</v>
      </c>
      <c r="T393" s="40">
        <v>1</v>
      </c>
      <c r="U393" s="40">
        <v>1</v>
      </c>
      <c r="V393" s="40">
        <v>1</v>
      </c>
      <c r="W393" s="40">
        <v>1</v>
      </c>
      <c r="X393" s="40">
        <v>1</v>
      </c>
      <c r="Y393" s="40">
        <v>1</v>
      </c>
      <c r="Z393" s="40">
        <v>1</v>
      </c>
      <c r="AA393" s="40">
        <v>1</v>
      </c>
      <c r="AB393" s="40">
        <v>1</v>
      </c>
      <c r="AC393" s="40">
        <v>1</v>
      </c>
      <c r="AD393" s="34" t="s">
        <v>78</v>
      </c>
    </row>
    <row r="394" spans="1:30" s="35" customFormat="1" ht="12.75" x14ac:dyDescent="0.2">
      <c r="A394" s="50" t="s">
        <v>117</v>
      </c>
      <c r="B394" s="52" t="s">
        <v>79</v>
      </c>
      <c r="C394" s="52"/>
      <c r="D394" s="53"/>
      <c r="E394" s="54" t="s">
        <v>80</v>
      </c>
      <c r="F394" s="44"/>
      <c r="G394" s="45"/>
      <c r="H394" s="32"/>
      <c r="I394" s="32"/>
      <c r="J394" s="55">
        <f>+SUMPRODUCT(J354:J375,$G354:$G375)</f>
        <v>16</v>
      </c>
      <c r="K394" s="55">
        <f t="shared" ref="K394:AC394" si="41">+SUMPRODUCT(K354:K375,$G354:$G375)</f>
        <v>44.174999999999997</v>
      </c>
      <c r="L394" s="55">
        <f t="shared" si="41"/>
        <v>27.824999999999999</v>
      </c>
      <c r="M394" s="55">
        <f t="shared" si="41"/>
        <v>52.05</v>
      </c>
      <c r="N394" s="55">
        <f t="shared" si="41"/>
        <v>59.4</v>
      </c>
      <c r="O394" s="55">
        <f t="shared" si="41"/>
        <v>51</v>
      </c>
      <c r="P394" s="55">
        <f t="shared" si="41"/>
        <v>52.5</v>
      </c>
      <c r="Q394" s="55">
        <f t="shared" si="41"/>
        <v>52.05</v>
      </c>
      <c r="R394" s="55">
        <f t="shared" si="41"/>
        <v>43.725000000000001</v>
      </c>
      <c r="S394" s="55">
        <f t="shared" si="41"/>
        <v>59.174999999999997</v>
      </c>
      <c r="T394" s="55">
        <f t="shared" si="41"/>
        <v>28.5</v>
      </c>
      <c r="U394" s="55">
        <f t="shared" si="41"/>
        <v>58.875</v>
      </c>
      <c r="V394" s="55">
        <f t="shared" si="41"/>
        <v>174.375</v>
      </c>
      <c r="W394" s="55">
        <f t="shared" si="41"/>
        <v>44.174999999999997</v>
      </c>
      <c r="X394" s="55">
        <f t="shared" si="41"/>
        <v>42.825000000000003</v>
      </c>
      <c r="Y394" s="55">
        <f t="shared" si="41"/>
        <v>52.05</v>
      </c>
      <c r="Z394" s="55">
        <f t="shared" si="41"/>
        <v>44.4</v>
      </c>
      <c r="AA394" s="55">
        <f t="shared" si="41"/>
        <v>51</v>
      </c>
      <c r="AB394" s="55">
        <f t="shared" si="41"/>
        <v>52.5</v>
      </c>
      <c r="AC394" s="55">
        <f t="shared" si="41"/>
        <v>67.05</v>
      </c>
      <c r="AD394" s="34"/>
    </row>
    <row r="395" spans="1:30" s="35" customFormat="1" ht="12.75" x14ac:dyDescent="0.2">
      <c r="A395" s="50" t="s">
        <v>117</v>
      </c>
      <c r="B395" s="52" t="s">
        <v>81</v>
      </c>
      <c r="C395" s="52"/>
      <c r="D395" s="53"/>
      <c r="E395" s="54" t="s">
        <v>82</v>
      </c>
      <c r="F395" s="44"/>
      <c r="G395" s="45"/>
      <c r="H395" s="32"/>
      <c r="I395" s="32"/>
      <c r="J395" s="55">
        <f>+SUMPRODUCT(J376:J393,$G376:$G393)</f>
        <v>31.399807692307689</v>
      </c>
      <c r="K395" s="55">
        <f t="shared" ref="K395:AC395" si="42">+SUMPRODUCT(K376:K393,$G376:$G393)</f>
        <v>51.409807692307687</v>
      </c>
      <c r="L395" s="55">
        <f t="shared" si="42"/>
        <v>49.199807692307694</v>
      </c>
      <c r="M395" s="55">
        <f t="shared" si="42"/>
        <v>64.887692307692305</v>
      </c>
      <c r="N395" s="55">
        <f t="shared" si="42"/>
        <v>54.679807692307691</v>
      </c>
      <c r="O395" s="55">
        <f t="shared" si="42"/>
        <v>61.729807692307688</v>
      </c>
      <c r="P395" s="55">
        <f t="shared" si="42"/>
        <v>48.188846153846157</v>
      </c>
      <c r="Q395" s="55">
        <f t="shared" si="42"/>
        <v>64.887692307692305</v>
      </c>
      <c r="R395" s="55">
        <f t="shared" si="42"/>
        <v>53.999807692307691</v>
      </c>
      <c r="S395" s="55">
        <f t="shared" si="42"/>
        <v>57.409807692307687</v>
      </c>
      <c r="T395" s="55">
        <f t="shared" si="42"/>
        <v>43.879807692307693</v>
      </c>
      <c r="U395" s="55">
        <f t="shared" si="42"/>
        <v>75.207692307692298</v>
      </c>
      <c r="V395" s="55">
        <f t="shared" si="42"/>
        <v>402.38884615384615</v>
      </c>
      <c r="W395" s="55">
        <f t="shared" si="42"/>
        <v>51.409807692307687</v>
      </c>
      <c r="X395" s="55">
        <f t="shared" si="42"/>
        <v>55.199807692307694</v>
      </c>
      <c r="Y395" s="55">
        <f t="shared" si="42"/>
        <v>64.887692307692305</v>
      </c>
      <c r="Z395" s="55">
        <f t="shared" si="42"/>
        <v>48.679807692307691</v>
      </c>
      <c r="AA395" s="55">
        <f t="shared" si="42"/>
        <v>61.729807692307688</v>
      </c>
      <c r="AB395" s="55">
        <f t="shared" si="42"/>
        <v>48.188846153846157</v>
      </c>
      <c r="AC395" s="55">
        <f t="shared" si="42"/>
        <v>70.887692307692305</v>
      </c>
      <c r="AD395" s="34"/>
    </row>
    <row r="396" spans="1:30" s="35" customFormat="1" ht="12.75" x14ac:dyDescent="0.2">
      <c r="A396" s="50" t="s">
        <v>117</v>
      </c>
      <c r="B396" s="52" t="s">
        <v>83</v>
      </c>
      <c r="C396" s="52"/>
      <c r="D396" s="53"/>
      <c r="E396" s="54" t="s">
        <v>84</v>
      </c>
      <c r="F396" s="44"/>
      <c r="G396" s="45"/>
      <c r="H396" s="32"/>
      <c r="I396" s="32"/>
      <c r="J396" s="56">
        <f>+J395+J394</f>
        <v>47.399807692307689</v>
      </c>
      <c r="K396" s="56">
        <f t="shared" ref="K396:AC396" si="43">+K395+K394</f>
        <v>95.584807692307692</v>
      </c>
      <c r="L396" s="56">
        <f t="shared" si="43"/>
        <v>77.024807692307689</v>
      </c>
      <c r="M396" s="56">
        <f t="shared" si="43"/>
        <v>116.9376923076923</v>
      </c>
      <c r="N396" s="56">
        <f t="shared" si="43"/>
        <v>114.0798076923077</v>
      </c>
      <c r="O396" s="56">
        <f t="shared" si="43"/>
        <v>112.72980769230769</v>
      </c>
      <c r="P396" s="56">
        <f t="shared" si="43"/>
        <v>100.68884615384616</v>
      </c>
      <c r="Q396" s="56">
        <f t="shared" si="43"/>
        <v>116.9376923076923</v>
      </c>
      <c r="R396" s="56">
        <f t="shared" si="43"/>
        <v>97.724807692307692</v>
      </c>
      <c r="S396" s="56">
        <f t="shared" si="43"/>
        <v>116.58480769230769</v>
      </c>
      <c r="T396" s="56">
        <f t="shared" si="43"/>
        <v>72.379807692307693</v>
      </c>
      <c r="U396" s="56">
        <f t="shared" si="43"/>
        <v>134.0826923076923</v>
      </c>
      <c r="V396" s="56">
        <f t="shared" si="43"/>
        <v>576.76384615384609</v>
      </c>
      <c r="W396" s="56">
        <f t="shared" si="43"/>
        <v>95.584807692307692</v>
      </c>
      <c r="X396" s="56">
        <f t="shared" si="43"/>
        <v>98.024807692307689</v>
      </c>
      <c r="Y396" s="56">
        <f t="shared" si="43"/>
        <v>116.9376923076923</v>
      </c>
      <c r="Z396" s="56">
        <f t="shared" si="43"/>
        <v>93.079807692307696</v>
      </c>
      <c r="AA396" s="56">
        <f t="shared" si="43"/>
        <v>112.72980769230769</v>
      </c>
      <c r="AB396" s="56">
        <f t="shared" si="43"/>
        <v>100.68884615384616</v>
      </c>
      <c r="AC396" s="56">
        <f t="shared" si="43"/>
        <v>137.93769230769232</v>
      </c>
      <c r="AD396" s="34"/>
    </row>
    <row r="397" spans="1:30" s="35" customFormat="1" ht="12.75" x14ac:dyDescent="0.2">
      <c r="A397" s="57" t="s">
        <v>117</v>
      </c>
      <c r="B397" s="52" t="s">
        <v>85</v>
      </c>
      <c r="C397" s="52"/>
      <c r="D397" s="53"/>
      <c r="E397" s="58" t="s">
        <v>86</v>
      </c>
      <c r="F397" s="44"/>
      <c r="G397" s="45"/>
      <c r="H397" s="32"/>
      <c r="I397" s="32"/>
      <c r="J397" s="59">
        <f t="shared" ref="J397:AC397" si="44">+J396*$K$2</f>
        <v>53.087784615384621</v>
      </c>
      <c r="K397" s="59">
        <f t="shared" si="44"/>
        <v>107.05498461538463</v>
      </c>
      <c r="L397" s="59">
        <f t="shared" si="44"/>
        <v>86.267784615384613</v>
      </c>
      <c r="M397" s="59">
        <f t="shared" si="44"/>
        <v>130.97021538461539</v>
      </c>
      <c r="N397" s="59">
        <f t="shared" si="44"/>
        <v>127.76938461538464</v>
      </c>
      <c r="O397" s="59">
        <f t="shared" si="44"/>
        <v>126.25738461538462</v>
      </c>
      <c r="P397" s="59">
        <f t="shared" si="44"/>
        <v>112.77150769230771</v>
      </c>
      <c r="Q397" s="59">
        <f t="shared" si="44"/>
        <v>130.97021538461539</v>
      </c>
      <c r="R397" s="59">
        <f t="shared" si="44"/>
        <v>109.45178461538462</v>
      </c>
      <c r="S397" s="59">
        <f t="shared" si="44"/>
        <v>130.57498461538464</v>
      </c>
      <c r="T397" s="59">
        <f t="shared" si="44"/>
        <v>81.06538461538463</v>
      </c>
      <c r="U397" s="59">
        <f t="shared" si="44"/>
        <v>150.1726153846154</v>
      </c>
      <c r="V397" s="59">
        <f t="shared" si="44"/>
        <v>645.9755076923077</v>
      </c>
      <c r="W397" s="59">
        <f t="shared" si="44"/>
        <v>107.05498461538463</v>
      </c>
      <c r="X397" s="59">
        <f t="shared" si="44"/>
        <v>109.78778461538462</v>
      </c>
      <c r="Y397" s="59">
        <f t="shared" si="44"/>
        <v>130.97021538461539</v>
      </c>
      <c r="Z397" s="59">
        <f t="shared" si="44"/>
        <v>104.24938461538463</v>
      </c>
      <c r="AA397" s="59">
        <f t="shared" si="44"/>
        <v>126.25738461538462</v>
      </c>
      <c r="AB397" s="59">
        <f t="shared" si="44"/>
        <v>112.77150769230771</v>
      </c>
      <c r="AC397" s="59">
        <f t="shared" si="44"/>
        <v>154.4902153846154</v>
      </c>
      <c r="AD397" s="34"/>
    </row>
    <row r="398" spans="1:30" s="35" customFormat="1" ht="12.75" x14ac:dyDescent="0.2">
      <c r="A398" s="50" t="s">
        <v>118</v>
      </c>
      <c r="B398" s="69"/>
      <c r="C398" s="69"/>
      <c r="D398" s="70"/>
      <c r="E398" s="69"/>
      <c r="F398" s="71"/>
      <c r="G398" s="69"/>
      <c r="H398" s="32"/>
      <c r="I398" s="32"/>
      <c r="J398" s="51"/>
      <c r="K398" s="51"/>
      <c r="L398" s="51"/>
      <c r="M398" s="51"/>
      <c r="N398" s="51"/>
      <c r="O398" s="51"/>
      <c r="P398" s="51"/>
      <c r="Q398" s="51"/>
      <c r="R398" s="51"/>
      <c r="S398" s="51"/>
      <c r="T398" s="51"/>
      <c r="U398" s="51"/>
      <c r="V398" s="51"/>
      <c r="W398" s="51"/>
      <c r="X398" s="51"/>
      <c r="Y398" s="51"/>
      <c r="Z398" s="51"/>
      <c r="AA398" s="51"/>
      <c r="AB398" s="51"/>
      <c r="AC398" s="51"/>
      <c r="AD398" s="34"/>
    </row>
    <row r="399" spans="1:30" s="35" customFormat="1" ht="12.75" x14ac:dyDescent="0.2">
      <c r="A399" s="25" t="s">
        <v>118</v>
      </c>
      <c r="B399" s="27" t="s">
        <v>11</v>
      </c>
      <c r="C399" s="27"/>
      <c r="D399" s="28"/>
      <c r="E399" s="29" t="s">
        <v>12</v>
      </c>
      <c r="F399" s="30">
        <v>0.7</v>
      </c>
      <c r="G399" s="31">
        <f t="shared" ref="G399:G423" si="45">+F399*$F$2</f>
        <v>21</v>
      </c>
      <c r="H399" s="32">
        <v>1</v>
      </c>
      <c r="I399" s="33"/>
      <c r="J399" s="26"/>
      <c r="K399" s="26"/>
      <c r="L399" s="26"/>
      <c r="M399" s="26"/>
      <c r="N399" s="26"/>
      <c r="O399" s="26"/>
      <c r="P399" s="26"/>
      <c r="Q399" s="26"/>
      <c r="R399" s="26"/>
      <c r="S399" s="26"/>
      <c r="T399" s="26"/>
      <c r="U399" s="26"/>
      <c r="V399" s="26"/>
      <c r="W399" s="26"/>
      <c r="X399" s="26"/>
      <c r="Y399" s="26"/>
      <c r="Z399" s="26"/>
      <c r="AA399" s="26"/>
      <c r="AB399" s="26"/>
      <c r="AC399" s="26"/>
      <c r="AD399" s="34" t="s">
        <v>14</v>
      </c>
    </row>
    <row r="400" spans="1:30" s="35" customFormat="1" ht="12.75" x14ac:dyDescent="0.2">
      <c r="A400" s="25" t="s">
        <v>118</v>
      </c>
      <c r="B400" s="27" t="s">
        <v>11</v>
      </c>
      <c r="C400" s="27"/>
      <c r="D400" s="28"/>
      <c r="E400" s="29" t="s">
        <v>15</v>
      </c>
      <c r="F400" s="30">
        <v>0.3</v>
      </c>
      <c r="G400" s="31">
        <f t="shared" si="45"/>
        <v>9</v>
      </c>
      <c r="H400" s="32">
        <v>1</v>
      </c>
      <c r="I400" s="33"/>
      <c r="J400" s="26"/>
      <c r="K400" s="26"/>
      <c r="L400" s="26"/>
      <c r="M400" s="26"/>
      <c r="N400" s="26"/>
      <c r="O400" s="26"/>
      <c r="P400" s="26"/>
      <c r="Q400" s="26"/>
      <c r="R400" s="26"/>
      <c r="S400" s="26"/>
      <c r="T400" s="26"/>
      <c r="U400" s="26"/>
      <c r="V400" s="26"/>
      <c r="W400" s="26"/>
      <c r="X400" s="26"/>
      <c r="Y400" s="26"/>
      <c r="Z400" s="26"/>
      <c r="AA400" s="26"/>
      <c r="AB400" s="26"/>
      <c r="AC400" s="26"/>
      <c r="AD400" s="34" t="s">
        <v>14</v>
      </c>
    </row>
    <row r="401" spans="1:30" s="35" customFormat="1" ht="12.75" x14ac:dyDescent="0.2">
      <c r="A401" s="25" t="s">
        <v>118</v>
      </c>
      <c r="B401" s="27" t="s">
        <v>11</v>
      </c>
      <c r="C401" s="27"/>
      <c r="D401" s="28"/>
      <c r="E401" s="29" t="s">
        <v>16</v>
      </c>
      <c r="F401" s="30">
        <v>0.16666666666666666</v>
      </c>
      <c r="G401" s="31">
        <f t="shared" si="45"/>
        <v>5</v>
      </c>
      <c r="H401" s="32">
        <v>1</v>
      </c>
      <c r="I401" s="33"/>
      <c r="J401" s="26"/>
      <c r="K401" s="26"/>
      <c r="L401" s="26">
        <v>1</v>
      </c>
      <c r="M401" s="26"/>
      <c r="N401" s="26">
        <v>1</v>
      </c>
      <c r="O401" s="26"/>
      <c r="P401" s="26">
        <v>1</v>
      </c>
      <c r="Q401" s="26"/>
      <c r="R401" s="26">
        <v>1</v>
      </c>
      <c r="S401" s="26"/>
      <c r="T401" s="26">
        <v>1</v>
      </c>
      <c r="U401" s="26"/>
      <c r="V401" s="26">
        <v>1</v>
      </c>
      <c r="W401" s="26"/>
      <c r="X401" s="26">
        <v>1</v>
      </c>
      <c r="Y401" s="26"/>
      <c r="Z401" s="26">
        <v>1</v>
      </c>
      <c r="AA401" s="26"/>
      <c r="AB401" s="26">
        <v>1</v>
      </c>
      <c r="AC401" s="26"/>
      <c r="AD401" s="34" t="s">
        <v>17</v>
      </c>
    </row>
    <row r="402" spans="1:30" s="35" customFormat="1" ht="12.75" x14ac:dyDescent="0.2">
      <c r="A402" s="25" t="s">
        <v>118</v>
      </c>
      <c r="B402" s="27" t="s">
        <v>11</v>
      </c>
      <c r="C402" s="27"/>
      <c r="D402" s="28"/>
      <c r="E402" s="29" t="s">
        <v>18</v>
      </c>
      <c r="F402" s="30">
        <v>0.5</v>
      </c>
      <c r="G402" s="31">
        <f t="shared" si="45"/>
        <v>15</v>
      </c>
      <c r="H402" s="32">
        <v>1</v>
      </c>
      <c r="I402" s="33"/>
      <c r="J402" s="26"/>
      <c r="K402" s="26"/>
      <c r="L402" s="26"/>
      <c r="M402" s="26"/>
      <c r="N402" s="26">
        <v>1</v>
      </c>
      <c r="O402" s="26"/>
      <c r="P402" s="26"/>
      <c r="Q402" s="26"/>
      <c r="R402" s="26">
        <v>1</v>
      </c>
      <c r="S402" s="26"/>
      <c r="T402" s="26"/>
      <c r="U402" s="26"/>
      <c r="V402" s="26">
        <v>1</v>
      </c>
      <c r="W402" s="26"/>
      <c r="X402" s="26"/>
      <c r="Y402" s="26"/>
      <c r="Z402" s="26">
        <v>1</v>
      </c>
      <c r="AA402" s="26"/>
      <c r="AB402" s="26"/>
      <c r="AC402" s="26"/>
      <c r="AD402" s="34" t="s">
        <v>21</v>
      </c>
    </row>
    <row r="403" spans="1:30" s="35" customFormat="1" ht="12.75" x14ac:dyDescent="0.2">
      <c r="A403" s="25" t="s">
        <v>118</v>
      </c>
      <c r="B403" s="27" t="s">
        <v>11</v>
      </c>
      <c r="C403" s="27"/>
      <c r="D403" s="28"/>
      <c r="E403" s="29" t="s">
        <v>22</v>
      </c>
      <c r="F403" s="30">
        <v>0.25</v>
      </c>
      <c r="G403" s="31">
        <f t="shared" si="45"/>
        <v>7.5</v>
      </c>
      <c r="H403" s="32">
        <v>1</v>
      </c>
      <c r="I403" s="33"/>
      <c r="J403" s="26"/>
      <c r="K403" s="26"/>
      <c r="L403" s="26"/>
      <c r="M403" s="26">
        <v>1</v>
      </c>
      <c r="N403" s="26"/>
      <c r="O403" s="26"/>
      <c r="P403" s="26"/>
      <c r="Q403" s="26">
        <v>1</v>
      </c>
      <c r="R403" s="26"/>
      <c r="S403" s="26"/>
      <c r="T403" s="26"/>
      <c r="U403" s="26">
        <v>1</v>
      </c>
      <c r="V403" s="26"/>
      <c r="W403" s="26"/>
      <c r="X403" s="26"/>
      <c r="Y403" s="26">
        <v>1</v>
      </c>
      <c r="Z403" s="26"/>
      <c r="AA403" s="26"/>
      <c r="AB403" s="26"/>
      <c r="AC403" s="26">
        <v>1</v>
      </c>
      <c r="AD403" s="34" t="s">
        <v>35</v>
      </c>
    </row>
    <row r="404" spans="1:30" s="35" customFormat="1" ht="12.75" x14ac:dyDescent="0.2">
      <c r="A404" s="25" t="s">
        <v>118</v>
      </c>
      <c r="B404" s="27" t="s">
        <v>11</v>
      </c>
      <c r="C404" s="27"/>
      <c r="D404" s="28"/>
      <c r="E404" s="29" t="s">
        <v>119</v>
      </c>
      <c r="F404" s="30">
        <v>0.33333333333333331</v>
      </c>
      <c r="G404" s="31">
        <f t="shared" si="45"/>
        <v>10</v>
      </c>
      <c r="H404" s="32">
        <v>1</v>
      </c>
      <c r="I404" s="33"/>
      <c r="J404" s="26"/>
      <c r="K404" s="26"/>
      <c r="L404" s="26"/>
      <c r="M404" s="26">
        <v>1</v>
      </c>
      <c r="N404" s="26"/>
      <c r="O404" s="26"/>
      <c r="P404" s="26"/>
      <c r="Q404" s="26">
        <v>1</v>
      </c>
      <c r="R404" s="26"/>
      <c r="S404" s="26"/>
      <c r="T404" s="26"/>
      <c r="U404" s="26">
        <v>1</v>
      </c>
      <c r="V404" s="26"/>
      <c r="W404" s="26"/>
      <c r="X404" s="26"/>
      <c r="Y404" s="26">
        <v>1</v>
      </c>
      <c r="Z404" s="26"/>
      <c r="AA404" s="26"/>
      <c r="AB404" s="26"/>
      <c r="AC404" s="26">
        <v>1</v>
      </c>
      <c r="AD404" s="34" t="s">
        <v>35</v>
      </c>
    </row>
    <row r="405" spans="1:30" s="35" customFormat="1" ht="12.75" x14ac:dyDescent="0.2">
      <c r="A405" s="25" t="s">
        <v>118</v>
      </c>
      <c r="B405" s="27" t="s">
        <v>11</v>
      </c>
      <c r="C405" s="27"/>
      <c r="D405" s="28"/>
      <c r="E405" s="29" t="s">
        <v>120</v>
      </c>
      <c r="F405" s="30">
        <v>0.5</v>
      </c>
      <c r="G405" s="31">
        <f t="shared" si="45"/>
        <v>15</v>
      </c>
      <c r="H405" s="32">
        <v>1</v>
      </c>
      <c r="I405" s="33"/>
      <c r="J405" s="26"/>
      <c r="K405" s="26"/>
      <c r="L405" s="26"/>
      <c r="M405" s="26">
        <v>1</v>
      </c>
      <c r="N405" s="26"/>
      <c r="O405" s="26"/>
      <c r="P405" s="26"/>
      <c r="Q405" s="26">
        <v>1</v>
      </c>
      <c r="R405" s="26"/>
      <c r="S405" s="26"/>
      <c r="T405" s="26"/>
      <c r="U405" s="26">
        <v>1</v>
      </c>
      <c r="V405" s="26"/>
      <c r="W405" s="26"/>
      <c r="X405" s="26"/>
      <c r="Y405" s="26">
        <v>1</v>
      </c>
      <c r="Z405" s="26"/>
      <c r="AA405" s="26"/>
      <c r="AB405" s="26"/>
      <c r="AC405" s="26">
        <v>1</v>
      </c>
      <c r="AD405" s="34" t="s">
        <v>35</v>
      </c>
    </row>
    <row r="406" spans="1:30" s="35" customFormat="1" ht="12.75" x14ac:dyDescent="0.2">
      <c r="A406" s="25" t="s">
        <v>118</v>
      </c>
      <c r="B406" s="27" t="s">
        <v>11</v>
      </c>
      <c r="C406" s="27"/>
      <c r="D406" s="28"/>
      <c r="E406" s="29" t="s">
        <v>121</v>
      </c>
      <c r="F406" s="30">
        <v>0.31</v>
      </c>
      <c r="G406" s="31">
        <f t="shared" si="45"/>
        <v>9.3000000000000007</v>
      </c>
      <c r="H406" s="32">
        <v>1</v>
      </c>
      <c r="I406" s="33"/>
      <c r="J406" s="26"/>
      <c r="K406" s="26"/>
      <c r="L406" s="26"/>
      <c r="M406" s="26"/>
      <c r="N406" s="26"/>
      <c r="O406" s="26"/>
      <c r="P406" s="26"/>
      <c r="Q406" s="26">
        <v>1</v>
      </c>
      <c r="R406" s="26"/>
      <c r="S406" s="26"/>
      <c r="T406" s="26"/>
      <c r="U406" s="26"/>
      <c r="V406" s="26"/>
      <c r="W406" s="26"/>
      <c r="X406" s="26"/>
      <c r="Y406" s="26">
        <v>1</v>
      </c>
      <c r="Z406" s="26"/>
      <c r="AA406" s="26"/>
      <c r="AB406" s="26"/>
      <c r="AC406" s="26"/>
      <c r="AD406" s="34" t="s">
        <v>104</v>
      </c>
    </row>
    <row r="407" spans="1:30" s="35" customFormat="1" ht="12.75" x14ac:dyDescent="0.2">
      <c r="A407" s="25" t="s">
        <v>118</v>
      </c>
      <c r="B407" s="27" t="s">
        <v>11</v>
      </c>
      <c r="C407" s="27"/>
      <c r="D407" s="28"/>
      <c r="E407" s="36" t="s">
        <v>24</v>
      </c>
      <c r="F407" s="30">
        <v>0.35</v>
      </c>
      <c r="G407" s="31">
        <f t="shared" si="45"/>
        <v>10.5</v>
      </c>
      <c r="H407" s="32">
        <v>1</v>
      </c>
      <c r="I407" s="33"/>
      <c r="J407" s="26">
        <v>1</v>
      </c>
      <c r="K407" s="26">
        <v>1</v>
      </c>
      <c r="L407" s="26">
        <v>1</v>
      </c>
      <c r="M407" s="26">
        <v>1</v>
      </c>
      <c r="N407" s="26">
        <v>1</v>
      </c>
      <c r="O407" s="26">
        <v>1</v>
      </c>
      <c r="P407" s="26">
        <v>1</v>
      </c>
      <c r="Q407" s="26">
        <v>1</v>
      </c>
      <c r="R407" s="26">
        <v>1</v>
      </c>
      <c r="S407" s="26">
        <v>1</v>
      </c>
      <c r="T407" s="26">
        <v>1</v>
      </c>
      <c r="U407" s="26">
        <v>1</v>
      </c>
      <c r="V407" s="26">
        <v>1</v>
      </c>
      <c r="W407" s="26">
        <v>1</v>
      </c>
      <c r="X407" s="26">
        <v>1</v>
      </c>
      <c r="Y407" s="26">
        <v>1</v>
      </c>
      <c r="Z407" s="26">
        <v>1</v>
      </c>
      <c r="AA407" s="26">
        <v>1</v>
      </c>
      <c r="AB407" s="26">
        <v>1</v>
      </c>
      <c r="AC407" s="26">
        <v>1</v>
      </c>
      <c r="AD407" s="34" t="s">
        <v>25</v>
      </c>
    </row>
    <row r="408" spans="1:30" s="35" customFormat="1" ht="12.75" x14ac:dyDescent="0.2">
      <c r="A408" s="25" t="s">
        <v>118</v>
      </c>
      <c r="B408" s="27" t="s">
        <v>11</v>
      </c>
      <c r="C408" s="27"/>
      <c r="D408" s="28"/>
      <c r="E408" s="29" t="s">
        <v>26</v>
      </c>
      <c r="F408" s="30">
        <v>0.9</v>
      </c>
      <c r="G408" s="31">
        <f t="shared" si="45"/>
        <v>27</v>
      </c>
      <c r="H408" s="32">
        <v>1</v>
      </c>
      <c r="I408" s="33"/>
      <c r="J408" s="26"/>
      <c r="K408" s="26"/>
      <c r="L408" s="26"/>
      <c r="M408" s="26"/>
      <c r="N408" s="26"/>
      <c r="O408" s="26"/>
      <c r="P408" s="26"/>
      <c r="Q408" s="26"/>
      <c r="R408" s="26"/>
      <c r="S408" s="26"/>
      <c r="T408" s="26"/>
      <c r="U408" s="26"/>
      <c r="V408" s="26">
        <v>1</v>
      </c>
      <c r="W408" s="26"/>
      <c r="X408" s="26"/>
      <c r="Y408" s="26"/>
      <c r="Z408" s="26"/>
      <c r="AA408" s="26"/>
      <c r="AB408" s="26"/>
      <c r="AC408" s="26"/>
      <c r="AD408" s="34" t="s">
        <v>27</v>
      </c>
    </row>
    <row r="409" spans="1:30" s="35" customFormat="1" ht="12.75" x14ac:dyDescent="0.2">
      <c r="A409" s="25" t="s">
        <v>118</v>
      </c>
      <c r="B409" s="27" t="s">
        <v>11</v>
      </c>
      <c r="C409" s="27"/>
      <c r="D409" s="28"/>
      <c r="E409" s="29" t="s">
        <v>28</v>
      </c>
      <c r="F409" s="30">
        <v>1.8</v>
      </c>
      <c r="G409" s="31">
        <f t="shared" si="45"/>
        <v>54</v>
      </c>
      <c r="H409" s="32">
        <v>1</v>
      </c>
      <c r="I409" s="33"/>
      <c r="J409" s="26"/>
      <c r="K409" s="26"/>
      <c r="L409" s="26"/>
      <c r="M409" s="26"/>
      <c r="N409" s="26"/>
      <c r="O409" s="26"/>
      <c r="P409" s="26"/>
      <c r="Q409" s="26"/>
      <c r="R409" s="26"/>
      <c r="S409" s="26"/>
      <c r="T409" s="26"/>
      <c r="U409" s="26"/>
      <c r="V409" s="26">
        <v>1</v>
      </c>
      <c r="W409" s="26"/>
      <c r="X409" s="26"/>
      <c r="Y409" s="26"/>
      <c r="Z409" s="26"/>
      <c r="AA409" s="26"/>
      <c r="AB409" s="26"/>
      <c r="AC409" s="26"/>
      <c r="AD409" s="34" t="s">
        <v>27</v>
      </c>
    </row>
    <row r="410" spans="1:30" s="35" customFormat="1" ht="12.75" x14ac:dyDescent="0.2">
      <c r="A410" s="25" t="s">
        <v>118</v>
      </c>
      <c r="B410" s="27" t="s">
        <v>11</v>
      </c>
      <c r="C410" s="27"/>
      <c r="D410" s="28"/>
      <c r="E410" s="29" t="s">
        <v>29</v>
      </c>
      <c r="F410" s="30">
        <v>0.21666666666666667</v>
      </c>
      <c r="G410" s="31">
        <f t="shared" si="45"/>
        <v>6.5</v>
      </c>
      <c r="H410" s="32">
        <v>1</v>
      </c>
      <c r="I410" s="33"/>
      <c r="J410" s="26"/>
      <c r="K410" s="26"/>
      <c r="L410" s="26">
        <v>1</v>
      </c>
      <c r="M410" s="37"/>
      <c r="N410" s="26"/>
      <c r="O410" s="26">
        <v>1</v>
      </c>
      <c r="P410" s="26"/>
      <c r="Q410" s="26"/>
      <c r="R410" s="26">
        <v>1</v>
      </c>
      <c r="S410" s="26"/>
      <c r="T410" s="37"/>
      <c r="U410" s="26">
        <v>1</v>
      </c>
      <c r="V410" s="37"/>
      <c r="W410" s="26"/>
      <c r="X410" s="37">
        <v>1</v>
      </c>
      <c r="Y410" s="26"/>
      <c r="Z410" s="37"/>
      <c r="AA410" s="26">
        <v>1</v>
      </c>
      <c r="AB410" s="37"/>
      <c r="AC410" s="37"/>
      <c r="AD410" s="34" t="s">
        <v>30</v>
      </c>
    </row>
    <row r="411" spans="1:30" s="35" customFormat="1" ht="12.75" x14ac:dyDescent="0.2">
      <c r="A411" s="25" t="s">
        <v>118</v>
      </c>
      <c r="B411" s="27" t="s">
        <v>11</v>
      </c>
      <c r="C411" s="27"/>
      <c r="D411" s="28"/>
      <c r="E411" s="29" t="s">
        <v>31</v>
      </c>
      <c r="F411" s="30">
        <v>0.11666666666666667</v>
      </c>
      <c r="G411" s="31">
        <f t="shared" si="45"/>
        <v>3.5</v>
      </c>
      <c r="H411" s="32">
        <v>1</v>
      </c>
      <c r="I411" s="33"/>
      <c r="J411" s="26"/>
      <c r="K411" s="26">
        <v>1</v>
      </c>
      <c r="L411" s="26"/>
      <c r="M411" s="26">
        <v>1</v>
      </c>
      <c r="N411" s="26"/>
      <c r="O411" s="26">
        <v>1</v>
      </c>
      <c r="P411" s="26"/>
      <c r="Q411" s="26">
        <v>1</v>
      </c>
      <c r="R411" s="26"/>
      <c r="S411" s="26">
        <v>1</v>
      </c>
      <c r="T411" s="26"/>
      <c r="U411" s="26">
        <v>1</v>
      </c>
      <c r="V411" s="26"/>
      <c r="W411" s="26">
        <v>1</v>
      </c>
      <c r="X411" s="26"/>
      <c r="Y411" s="26">
        <v>1</v>
      </c>
      <c r="Z411" s="26"/>
      <c r="AA411" s="26">
        <v>1</v>
      </c>
      <c r="AB411" s="26"/>
      <c r="AC411" s="26">
        <v>1</v>
      </c>
      <c r="AD411" s="34" t="s">
        <v>13</v>
      </c>
    </row>
    <row r="412" spans="1:30" s="35" customFormat="1" ht="12.75" x14ac:dyDescent="0.2">
      <c r="A412" s="25" t="s">
        <v>118</v>
      </c>
      <c r="B412" s="27" t="s">
        <v>11</v>
      </c>
      <c r="C412" s="27"/>
      <c r="D412" s="28"/>
      <c r="E412" s="29" t="s">
        <v>32</v>
      </c>
      <c r="F412" s="30">
        <v>1</v>
      </c>
      <c r="G412" s="31">
        <f t="shared" si="45"/>
        <v>30</v>
      </c>
      <c r="H412" s="32">
        <v>1</v>
      </c>
      <c r="I412" s="33"/>
      <c r="J412" s="26"/>
      <c r="K412" s="26"/>
      <c r="L412" s="26"/>
      <c r="M412" s="26"/>
      <c r="N412" s="26"/>
      <c r="O412" s="26"/>
      <c r="P412" s="26">
        <v>1</v>
      </c>
      <c r="Q412" s="26"/>
      <c r="R412" s="26"/>
      <c r="S412" s="26"/>
      <c r="T412" s="26"/>
      <c r="U412" s="26"/>
      <c r="V412" s="26">
        <v>1</v>
      </c>
      <c r="W412" s="26"/>
      <c r="X412" s="26"/>
      <c r="Y412" s="26"/>
      <c r="Z412" s="26"/>
      <c r="AA412" s="26"/>
      <c r="AB412" s="26">
        <v>1</v>
      </c>
      <c r="AC412" s="26"/>
      <c r="AD412" s="34" t="s">
        <v>20</v>
      </c>
    </row>
    <row r="413" spans="1:30" s="35" customFormat="1" ht="12.75" x14ac:dyDescent="0.2">
      <c r="A413" s="25" t="s">
        <v>118</v>
      </c>
      <c r="B413" s="27" t="s">
        <v>11</v>
      </c>
      <c r="C413" s="27"/>
      <c r="D413" s="28"/>
      <c r="E413" s="38" t="s">
        <v>34</v>
      </c>
      <c r="F413" s="30">
        <v>0</v>
      </c>
      <c r="G413" s="31">
        <f t="shared" si="45"/>
        <v>0</v>
      </c>
      <c r="H413" s="32">
        <v>1</v>
      </c>
      <c r="I413" s="33"/>
      <c r="J413" s="26"/>
      <c r="K413" s="26"/>
      <c r="L413" s="26"/>
      <c r="M413" s="26"/>
      <c r="N413" s="26"/>
      <c r="O413" s="26"/>
      <c r="P413" s="26"/>
      <c r="Q413" s="26"/>
      <c r="R413" s="26"/>
      <c r="S413" s="26"/>
      <c r="T413" s="26"/>
      <c r="U413" s="26"/>
      <c r="V413" s="26"/>
      <c r="W413" s="26"/>
      <c r="X413" s="26"/>
      <c r="Y413" s="26"/>
      <c r="Z413" s="26"/>
      <c r="AA413" s="26"/>
      <c r="AB413" s="26"/>
      <c r="AC413" s="26"/>
      <c r="AD413" s="34" t="s">
        <v>36</v>
      </c>
    </row>
    <row r="414" spans="1:30" s="35" customFormat="1" ht="12.75" x14ac:dyDescent="0.2">
      <c r="A414" s="25" t="s">
        <v>118</v>
      </c>
      <c r="B414" s="27" t="s">
        <v>11</v>
      </c>
      <c r="C414" s="27"/>
      <c r="D414" s="28"/>
      <c r="E414" s="29" t="s">
        <v>37</v>
      </c>
      <c r="F414" s="30">
        <v>0.5</v>
      </c>
      <c r="G414" s="31">
        <f t="shared" si="45"/>
        <v>15</v>
      </c>
      <c r="H414" s="32">
        <v>1</v>
      </c>
      <c r="I414" s="33"/>
      <c r="J414" s="26"/>
      <c r="K414" s="26"/>
      <c r="L414" s="26"/>
      <c r="M414" s="26"/>
      <c r="N414" s="26"/>
      <c r="O414" s="26"/>
      <c r="P414" s="26"/>
      <c r="Q414" s="26"/>
      <c r="R414" s="26"/>
      <c r="S414" s="26"/>
      <c r="T414" s="26"/>
      <c r="U414" s="26"/>
      <c r="V414" s="26">
        <v>1</v>
      </c>
      <c r="W414" s="26"/>
      <c r="X414" s="26"/>
      <c r="Y414" s="26"/>
      <c r="Z414" s="26"/>
      <c r="AA414" s="26"/>
      <c r="AB414" s="26"/>
      <c r="AC414" s="26"/>
      <c r="AD414" s="34" t="s">
        <v>27</v>
      </c>
    </row>
    <row r="415" spans="1:30" s="35" customFormat="1" ht="12.75" x14ac:dyDescent="0.2">
      <c r="A415" s="25" t="s">
        <v>118</v>
      </c>
      <c r="B415" s="27" t="s">
        <v>11</v>
      </c>
      <c r="C415" s="27"/>
      <c r="D415" s="28"/>
      <c r="E415" s="29" t="s">
        <v>38</v>
      </c>
      <c r="F415" s="30">
        <v>0.25</v>
      </c>
      <c r="G415" s="31">
        <f t="shared" si="45"/>
        <v>7.5</v>
      </c>
      <c r="H415" s="32">
        <v>1</v>
      </c>
      <c r="I415" s="33"/>
      <c r="J415" s="26"/>
      <c r="K415" s="26"/>
      <c r="L415" s="26"/>
      <c r="M415" s="26"/>
      <c r="N415" s="26"/>
      <c r="O415" s="26"/>
      <c r="P415" s="26"/>
      <c r="Q415" s="26"/>
      <c r="R415" s="26"/>
      <c r="S415" s="26"/>
      <c r="T415" s="26"/>
      <c r="U415" s="26"/>
      <c r="V415" s="26">
        <v>1</v>
      </c>
      <c r="W415" s="26"/>
      <c r="X415" s="26"/>
      <c r="Y415" s="26"/>
      <c r="Z415" s="26"/>
      <c r="AA415" s="26"/>
      <c r="AB415" s="26"/>
      <c r="AC415" s="26"/>
      <c r="AD415" s="34" t="s">
        <v>27</v>
      </c>
    </row>
    <row r="416" spans="1:30" s="35" customFormat="1" ht="12.75" x14ac:dyDescent="0.2">
      <c r="A416" s="25" t="s">
        <v>118</v>
      </c>
      <c r="B416" s="27" t="s">
        <v>11</v>
      </c>
      <c r="C416" s="27"/>
      <c r="D416" s="28"/>
      <c r="E416" s="38" t="s">
        <v>39</v>
      </c>
      <c r="F416" s="30">
        <v>0</v>
      </c>
      <c r="G416" s="31">
        <f t="shared" si="45"/>
        <v>0</v>
      </c>
      <c r="H416" s="32">
        <v>1</v>
      </c>
      <c r="I416" s="33"/>
      <c r="J416" s="26"/>
      <c r="K416" s="26"/>
      <c r="L416" s="26"/>
      <c r="M416" s="26"/>
      <c r="N416" s="26"/>
      <c r="O416" s="26"/>
      <c r="P416" s="26"/>
      <c r="Q416" s="26"/>
      <c r="R416" s="26"/>
      <c r="S416" s="26"/>
      <c r="T416" s="26"/>
      <c r="U416" s="26"/>
      <c r="V416" s="26"/>
      <c r="W416" s="26"/>
      <c r="X416" s="26"/>
      <c r="Y416" s="26"/>
      <c r="Z416" s="26"/>
      <c r="AA416" s="26"/>
      <c r="AB416" s="26"/>
      <c r="AC416" s="26"/>
      <c r="AD416" s="34" t="s">
        <v>14</v>
      </c>
    </row>
    <row r="417" spans="1:30" s="35" customFormat="1" ht="12.75" x14ac:dyDescent="0.2">
      <c r="A417" s="25" t="s">
        <v>118</v>
      </c>
      <c r="B417" s="27" t="s">
        <v>11</v>
      </c>
      <c r="C417" s="27"/>
      <c r="D417" s="28"/>
      <c r="E417" s="29" t="s">
        <v>40</v>
      </c>
      <c r="F417" s="30">
        <v>0.25</v>
      </c>
      <c r="G417" s="31">
        <f t="shared" si="45"/>
        <v>7.5</v>
      </c>
      <c r="H417" s="32">
        <v>1</v>
      </c>
      <c r="I417" s="33"/>
      <c r="J417" s="26"/>
      <c r="K417" s="26"/>
      <c r="L417" s="26"/>
      <c r="M417" s="26"/>
      <c r="N417" s="26">
        <v>1</v>
      </c>
      <c r="O417" s="26"/>
      <c r="P417" s="26"/>
      <c r="Q417" s="26"/>
      <c r="R417" s="26"/>
      <c r="S417" s="26"/>
      <c r="T417" s="26">
        <v>1</v>
      </c>
      <c r="U417" s="26"/>
      <c r="V417" s="26"/>
      <c r="W417" s="26"/>
      <c r="X417" s="26"/>
      <c r="Y417" s="26"/>
      <c r="Z417" s="26">
        <v>1</v>
      </c>
      <c r="AA417" s="26"/>
      <c r="AB417" s="26"/>
      <c r="AC417" s="26"/>
      <c r="AD417" s="34" t="s">
        <v>41</v>
      </c>
    </row>
    <row r="418" spans="1:30" s="35" customFormat="1" ht="12.75" x14ac:dyDescent="0.2">
      <c r="A418" s="25" t="s">
        <v>118</v>
      </c>
      <c r="B418" s="27" t="s">
        <v>11</v>
      </c>
      <c r="C418" s="27"/>
      <c r="D418" s="28"/>
      <c r="E418" s="29" t="s">
        <v>42</v>
      </c>
      <c r="F418" s="30">
        <v>2</v>
      </c>
      <c r="G418" s="31">
        <f t="shared" si="45"/>
        <v>60</v>
      </c>
      <c r="H418" s="32">
        <v>1</v>
      </c>
      <c r="I418" s="33"/>
      <c r="J418" s="26"/>
      <c r="K418" s="26"/>
      <c r="L418" s="26"/>
      <c r="M418" s="26"/>
      <c r="N418" s="26"/>
      <c r="O418" s="26"/>
      <c r="P418" s="26"/>
      <c r="Q418" s="26"/>
      <c r="R418" s="26"/>
      <c r="S418" s="26"/>
      <c r="T418" s="26"/>
      <c r="U418" s="26"/>
      <c r="V418" s="26"/>
      <c r="W418" s="26"/>
      <c r="X418" s="26"/>
      <c r="Y418" s="26"/>
      <c r="Z418" s="26"/>
      <c r="AA418" s="26"/>
      <c r="AB418" s="26"/>
      <c r="AC418" s="26"/>
      <c r="AD418" s="34" t="s">
        <v>14</v>
      </c>
    </row>
    <row r="419" spans="1:30" s="35" customFormat="1" ht="12.75" x14ac:dyDescent="0.2">
      <c r="A419" s="25" t="s">
        <v>118</v>
      </c>
      <c r="B419" s="27" t="s">
        <v>11</v>
      </c>
      <c r="C419" s="27"/>
      <c r="D419" s="28"/>
      <c r="E419" s="29" t="s">
        <v>43</v>
      </c>
      <c r="F419" s="30">
        <v>0</v>
      </c>
      <c r="G419" s="31">
        <f t="shared" si="45"/>
        <v>0</v>
      </c>
      <c r="H419" s="32">
        <v>1</v>
      </c>
      <c r="I419" s="33"/>
      <c r="J419" s="26"/>
      <c r="K419" s="26">
        <v>1</v>
      </c>
      <c r="L419" s="26"/>
      <c r="M419" s="26">
        <v>1</v>
      </c>
      <c r="N419" s="26"/>
      <c r="O419" s="26">
        <v>1</v>
      </c>
      <c r="P419" s="26"/>
      <c r="Q419" s="26">
        <v>1</v>
      </c>
      <c r="R419" s="26"/>
      <c r="S419" s="26">
        <v>1</v>
      </c>
      <c r="T419" s="26"/>
      <c r="U419" s="26">
        <v>1</v>
      </c>
      <c r="V419" s="26"/>
      <c r="W419" s="26">
        <v>1</v>
      </c>
      <c r="X419" s="26"/>
      <c r="Y419" s="26">
        <v>1</v>
      </c>
      <c r="Z419" s="26"/>
      <c r="AA419" s="26">
        <v>1</v>
      </c>
      <c r="AB419" s="26"/>
      <c r="AC419" s="26">
        <v>1</v>
      </c>
      <c r="AD419" s="34" t="s">
        <v>44</v>
      </c>
    </row>
    <row r="420" spans="1:30" s="35" customFormat="1" ht="12.75" x14ac:dyDescent="0.2">
      <c r="A420" s="25" t="s">
        <v>118</v>
      </c>
      <c r="B420" s="27" t="s">
        <v>11</v>
      </c>
      <c r="C420" s="27"/>
      <c r="D420" s="28"/>
      <c r="E420" s="29" t="s">
        <v>45</v>
      </c>
      <c r="F420" s="30">
        <v>0.8</v>
      </c>
      <c r="G420" s="31">
        <f t="shared" si="45"/>
        <v>24</v>
      </c>
      <c r="H420" s="32">
        <v>1</v>
      </c>
      <c r="I420" s="33"/>
      <c r="J420" s="26"/>
      <c r="K420" s="26">
        <v>1</v>
      </c>
      <c r="L420" s="26"/>
      <c r="M420" s="26">
        <v>1</v>
      </c>
      <c r="N420" s="26"/>
      <c r="O420" s="26">
        <v>1</v>
      </c>
      <c r="P420" s="26"/>
      <c r="Q420" s="26">
        <v>1</v>
      </c>
      <c r="R420" s="26"/>
      <c r="S420" s="26">
        <v>1</v>
      </c>
      <c r="T420" s="26"/>
      <c r="U420" s="26">
        <v>1</v>
      </c>
      <c r="V420" s="26"/>
      <c r="W420" s="26">
        <v>1</v>
      </c>
      <c r="X420" s="26"/>
      <c r="Y420" s="26">
        <v>1</v>
      </c>
      <c r="Z420" s="26"/>
      <c r="AA420" s="26">
        <v>1</v>
      </c>
      <c r="AB420" s="26"/>
      <c r="AC420" s="26">
        <v>1</v>
      </c>
      <c r="AD420" s="34" t="s">
        <v>13</v>
      </c>
    </row>
    <row r="421" spans="1:30" s="35" customFormat="1" ht="12.75" x14ac:dyDescent="0.2">
      <c r="A421" s="25" t="s">
        <v>118</v>
      </c>
      <c r="B421" s="27" t="s">
        <v>11</v>
      </c>
      <c r="C421" s="27"/>
      <c r="D421" s="28"/>
      <c r="E421" s="29" t="s">
        <v>46</v>
      </c>
      <c r="F421" s="30">
        <v>0.5</v>
      </c>
      <c r="G421" s="31">
        <f t="shared" si="45"/>
        <v>15</v>
      </c>
      <c r="H421" s="32">
        <v>1</v>
      </c>
      <c r="I421" s="33"/>
      <c r="J421" s="26"/>
      <c r="K421" s="26"/>
      <c r="L421" s="26"/>
      <c r="M421" s="26"/>
      <c r="N421" s="26">
        <v>1</v>
      </c>
      <c r="O421" s="26"/>
      <c r="P421" s="26"/>
      <c r="Q421" s="26"/>
      <c r="R421" s="26"/>
      <c r="S421" s="26">
        <v>1</v>
      </c>
      <c r="T421" s="26"/>
      <c r="U421" s="26"/>
      <c r="V421" s="26"/>
      <c r="W421" s="26"/>
      <c r="X421" s="26">
        <v>1</v>
      </c>
      <c r="Y421" s="26"/>
      <c r="Z421" s="26"/>
      <c r="AA421" s="26"/>
      <c r="AB421" s="26"/>
      <c r="AC421" s="26">
        <v>1</v>
      </c>
      <c r="AD421" s="34" t="s">
        <v>48</v>
      </c>
    </row>
    <row r="422" spans="1:30" s="35" customFormat="1" ht="12.75" x14ac:dyDescent="0.2">
      <c r="A422" s="25" t="s">
        <v>118</v>
      </c>
      <c r="B422" s="27" t="s">
        <v>11</v>
      </c>
      <c r="C422" s="27"/>
      <c r="D422" s="28"/>
      <c r="E422" s="29" t="s">
        <v>49</v>
      </c>
      <c r="F422" s="30">
        <v>0.18333333333333332</v>
      </c>
      <c r="G422" s="31">
        <f t="shared" si="45"/>
        <v>5.5</v>
      </c>
      <c r="H422" s="32">
        <v>1</v>
      </c>
      <c r="I422" s="33"/>
      <c r="J422" s="26">
        <v>1</v>
      </c>
      <c r="K422" s="26"/>
      <c r="L422" s="26">
        <v>1</v>
      </c>
      <c r="M422" s="26"/>
      <c r="N422" s="26">
        <v>1</v>
      </c>
      <c r="O422" s="26"/>
      <c r="P422" s="26">
        <v>1</v>
      </c>
      <c r="Q422" s="26"/>
      <c r="R422" s="26">
        <v>1</v>
      </c>
      <c r="S422" s="26"/>
      <c r="T422" s="26">
        <v>1</v>
      </c>
      <c r="U422" s="26"/>
      <c r="V422" s="26">
        <v>1</v>
      </c>
      <c r="W422" s="26"/>
      <c r="X422" s="26">
        <v>1</v>
      </c>
      <c r="Y422" s="26"/>
      <c r="Z422" s="26">
        <v>1</v>
      </c>
      <c r="AA422" s="26"/>
      <c r="AB422" s="26">
        <v>1</v>
      </c>
      <c r="AC422" s="26"/>
      <c r="AD422" s="34" t="s">
        <v>50</v>
      </c>
    </row>
    <row r="423" spans="1:30" s="35" customFormat="1" ht="12.75" x14ac:dyDescent="0.2">
      <c r="A423" s="25" t="s">
        <v>118</v>
      </c>
      <c r="B423" s="27" t="s">
        <v>11</v>
      </c>
      <c r="C423" s="27"/>
      <c r="D423" s="28"/>
      <c r="E423" s="38" t="s">
        <v>51</v>
      </c>
      <c r="F423" s="30">
        <v>0</v>
      </c>
      <c r="G423" s="31">
        <f t="shared" si="45"/>
        <v>0</v>
      </c>
      <c r="H423" s="32">
        <v>1</v>
      </c>
      <c r="I423" s="33"/>
      <c r="J423" s="26"/>
      <c r="K423" s="26"/>
      <c r="L423" s="26"/>
      <c r="M423" s="26"/>
      <c r="N423" s="26"/>
      <c r="O423" s="26"/>
      <c r="P423" s="26"/>
      <c r="Q423" s="26"/>
      <c r="R423" s="26"/>
      <c r="S423" s="26"/>
      <c r="T423" s="26"/>
      <c r="U423" s="26"/>
      <c r="V423" s="26"/>
      <c r="W423" s="26"/>
      <c r="X423" s="26"/>
      <c r="Y423" s="26"/>
      <c r="Z423" s="26"/>
      <c r="AA423" s="26"/>
      <c r="AB423" s="26"/>
      <c r="AC423" s="26"/>
      <c r="AD423" s="34" t="s">
        <v>14</v>
      </c>
    </row>
    <row r="424" spans="1:30" s="35" customFormat="1" ht="12.75" x14ac:dyDescent="0.2">
      <c r="A424" s="39" t="s">
        <v>118</v>
      </c>
      <c r="B424" s="41" t="s">
        <v>53</v>
      </c>
      <c r="C424" s="41"/>
      <c r="D424" s="42">
        <v>95608735</v>
      </c>
      <c r="E424" s="43" t="s">
        <v>54</v>
      </c>
      <c r="F424" s="44">
        <v>1</v>
      </c>
      <c r="G424" s="45">
        <f>+VLOOKUP(D424,'Precios Repuestos'!$B$3:$F$192,5,FALSE)*F424</f>
        <v>4.3899999999999997</v>
      </c>
      <c r="H424" s="32">
        <v>1</v>
      </c>
      <c r="I424" s="46"/>
      <c r="J424" s="40">
        <v>1</v>
      </c>
      <c r="K424" s="40">
        <v>1</v>
      </c>
      <c r="L424" s="40">
        <v>1</v>
      </c>
      <c r="M424" s="40">
        <v>1</v>
      </c>
      <c r="N424" s="40">
        <v>1</v>
      </c>
      <c r="O424" s="40">
        <v>1</v>
      </c>
      <c r="P424" s="40">
        <v>1</v>
      </c>
      <c r="Q424" s="40">
        <v>1</v>
      </c>
      <c r="R424" s="40">
        <v>1</v>
      </c>
      <c r="S424" s="40">
        <v>1</v>
      </c>
      <c r="T424" s="40">
        <v>1</v>
      </c>
      <c r="U424" s="40">
        <v>1</v>
      </c>
      <c r="V424" s="40">
        <v>1</v>
      </c>
      <c r="W424" s="40">
        <v>1</v>
      </c>
      <c r="X424" s="40">
        <v>1</v>
      </c>
      <c r="Y424" s="40">
        <v>1</v>
      </c>
      <c r="Z424" s="40">
        <v>1</v>
      </c>
      <c r="AA424" s="40">
        <v>1</v>
      </c>
      <c r="AB424" s="40">
        <v>1</v>
      </c>
      <c r="AC424" s="40">
        <v>1</v>
      </c>
      <c r="AD424" s="34" t="s">
        <v>25</v>
      </c>
    </row>
    <row r="425" spans="1:30" s="35" customFormat="1" ht="12.75" x14ac:dyDescent="0.2">
      <c r="A425" s="39" t="s">
        <v>118</v>
      </c>
      <c r="B425" s="41" t="s">
        <v>53</v>
      </c>
      <c r="C425" s="41"/>
      <c r="D425" s="78">
        <v>2601236</v>
      </c>
      <c r="E425" s="43" t="s">
        <v>122</v>
      </c>
      <c r="F425" s="44">
        <v>5</v>
      </c>
      <c r="G425" s="45">
        <f>+VLOOKUP(D425,'Precios Repuestos'!$B$3:$F$192,5,FALSE)*F425</f>
        <v>32.100240384615383</v>
      </c>
      <c r="H425" s="32">
        <v>1</v>
      </c>
      <c r="I425" s="46"/>
      <c r="J425" s="40">
        <v>1</v>
      </c>
      <c r="K425" s="40">
        <v>1</v>
      </c>
      <c r="L425" s="40">
        <v>1</v>
      </c>
      <c r="M425" s="40">
        <v>1</v>
      </c>
      <c r="N425" s="40">
        <v>1</v>
      </c>
      <c r="O425" s="40">
        <v>1</v>
      </c>
      <c r="P425" s="40">
        <v>1</v>
      </c>
      <c r="Q425" s="40">
        <v>1</v>
      </c>
      <c r="R425" s="40">
        <v>1</v>
      </c>
      <c r="S425" s="40">
        <v>1</v>
      </c>
      <c r="T425" s="40">
        <v>1</v>
      </c>
      <c r="U425" s="40">
        <v>1</v>
      </c>
      <c r="V425" s="40">
        <v>1</v>
      </c>
      <c r="W425" s="40">
        <v>1</v>
      </c>
      <c r="X425" s="40">
        <v>1</v>
      </c>
      <c r="Y425" s="40">
        <v>1</v>
      </c>
      <c r="Z425" s="40">
        <v>1</v>
      </c>
      <c r="AA425" s="40">
        <v>1</v>
      </c>
      <c r="AB425" s="40">
        <v>1</v>
      </c>
      <c r="AC425" s="40">
        <v>1</v>
      </c>
      <c r="AD425" s="34" t="s">
        <v>56</v>
      </c>
    </row>
    <row r="426" spans="1:30" s="35" customFormat="1" ht="12.75" x14ac:dyDescent="0.2">
      <c r="A426" s="39" t="s">
        <v>118</v>
      </c>
      <c r="B426" s="41" t="s">
        <v>53</v>
      </c>
      <c r="C426" s="41"/>
      <c r="D426" s="78" t="s">
        <v>123</v>
      </c>
      <c r="E426" s="43" t="s">
        <v>57</v>
      </c>
      <c r="F426" s="44">
        <v>1</v>
      </c>
      <c r="G426" s="45">
        <f>+VLOOKUP(D426,'Precios Repuestos'!$B$3:$F$192,5,FALSE)*F426</f>
        <v>27.45</v>
      </c>
      <c r="H426" s="32">
        <v>1</v>
      </c>
      <c r="I426" s="46"/>
      <c r="J426" s="40"/>
      <c r="K426" s="40"/>
      <c r="L426" s="40">
        <v>1</v>
      </c>
      <c r="M426" s="40"/>
      <c r="N426" s="40">
        <v>1</v>
      </c>
      <c r="O426" s="40"/>
      <c r="P426" s="40">
        <v>1</v>
      </c>
      <c r="Q426" s="40"/>
      <c r="R426" s="40">
        <v>1</v>
      </c>
      <c r="S426" s="40"/>
      <c r="T426" s="40">
        <v>1</v>
      </c>
      <c r="U426" s="40"/>
      <c r="V426" s="40">
        <v>1</v>
      </c>
      <c r="W426" s="40"/>
      <c r="X426" s="40">
        <v>1</v>
      </c>
      <c r="Y426" s="40"/>
      <c r="Z426" s="40">
        <v>1</v>
      </c>
      <c r="AA426" s="40"/>
      <c r="AB426" s="40">
        <v>1</v>
      </c>
      <c r="AC426" s="40"/>
      <c r="AD426" s="34" t="s">
        <v>17</v>
      </c>
    </row>
    <row r="427" spans="1:30" s="35" customFormat="1" ht="12.75" x14ac:dyDescent="0.2">
      <c r="A427" s="39" t="s">
        <v>118</v>
      </c>
      <c r="B427" s="41" t="s">
        <v>53</v>
      </c>
      <c r="C427" s="41"/>
      <c r="D427" s="78">
        <v>95622337</v>
      </c>
      <c r="E427" s="43" t="s">
        <v>58</v>
      </c>
      <c r="F427" s="44">
        <v>1</v>
      </c>
      <c r="G427" s="45">
        <f>+VLOOKUP(D427,'Precios Repuestos'!$B$3:$F$192,5,FALSE)*F427</f>
        <v>8.5</v>
      </c>
      <c r="H427" s="32">
        <v>1</v>
      </c>
      <c r="I427" s="46"/>
      <c r="J427" s="40"/>
      <c r="K427" s="40">
        <v>1</v>
      </c>
      <c r="L427" s="40"/>
      <c r="M427" s="40">
        <v>1</v>
      </c>
      <c r="N427" s="40"/>
      <c r="O427" s="40">
        <v>1</v>
      </c>
      <c r="P427" s="40"/>
      <c r="Q427" s="40">
        <v>1</v>
      </c>
      <c r="R427" s="40"/>
      <c r="S427" s="40">
        <v>1</v>
      </c>
      <c r="T427" s="40"/>
      <c r="U427" s="40">
        <v>1</v>
      </c>
      <c r="V427" s="40"/>
      <c r="W427" s="40">
        <v>1</v>
      </c>
      <c r="X427" s="40"/>
      <c r="Y427" s="40">
        <v>1</v>
      </c>
      <c r="Z427" s="40"/>
      <c r="AA427" s="40">
        <v>1</v>
      </c>
      <c r="AB427" s="40"/>
      <c r="AC427" s="40">
        <v>1</v>
      </c>
      <c r="AD427" s="34" t="s">
        <v>13</v>
      </c>
    </row>
    <row r="428" spans="1:30" s="35" customFormat="1" ht="12.75" x14ac:dyDescent="0.2">
      <c r="A428" s="39" t="s">
        <v>118</v>
      </c>
      <c r="B428" s="41" t="s">
        <v>53</v>
      </c>
      <c r="C428" s="41"/>
      <c r="D428" s="78" t="s">
        <v>124</v>
      </c>
      <c r="E428" s="43" t="s">
        <v>111</v>
      </c>
      <c r="F428" s="44">
        <v>1</v>
      </c>
      <c r="G428" s="45">
        <f>+VLOOKUP(D428,'Precios Repuestos'!$B$3:$F$192,5,FALSE)*F428</f>
        <v>39.89</v>
      </c>
      <c r="H428" s="32">
        <v>1</v>
      </c>
      <c r="I428" s="46"/>
      <c r="J428" s="40"/>
      <c r="K428" s="40"/>
      <c r="L428" s="40"/>
      <c r="M428" s="40"/>
      <c r="N428" s="40"/>
      <c r="O428" s="40"/>
      <c r="P428" s="40"/>
      <c r="Q428" s="40"/>
      <c r="R428" s="40"/>
      <c r="S428" s="40"/>
      <c r="T428" s="40"/>
      <c r="U428" s="40"/>
      <c r="V428" s="40">
        <v>1</v>
      </c>
      <c r="W428" s="40"/>
      <c r="X428" s="40"/>
      <c r="Y428" s="40"/>
      <c r="Z428" s="40"/>
      <c r="AA428" s="40"/>
      <c r="AB428" s="40"/>
      <c r="AC428" s="40"/>
      <c r="AD428" s="34" t="s">
        <v>27</v>
      </c>
    </row>
    <row r="429" spans="1:30" s="35" customFormat="1" ht="12.75" x14ac:dyDescent="0.2">
      <c r="A429" s="39" t="s">
        <v>118</v>
      </c>
      <c r="B429" s="41" t="s">
        <v>53</v>
      </c>
      <c r="C429" s="41"/>
      <c r="D429" s="78" t="s">
        <v>125</v>
      </c>
      <c r="E429" s="43" t="s">
        <v>112</v>
      </c>
      <c r="F429" s="44">
        <v>1</v>
      </c>
      <c r="G429" s="45">
        <f>+VLOOKUP(D429,'Precios Repuestos'!$B$3:$F$192,5,FALSE)*F429</f>
        <v>45.52</v>
      </c>
      <c r="H429" s="32">
        <v>1</v>
      </c>
      <c r="I429" s="46"/>
      <c r="J429" s="40"/>
      <c r="K429" s="40"/>
      <c r="L429" s="40"/>
      <c r="M429" s="40"/>
      <c r="N429" s="40"/>
      <c r="O429" s="40"/>
      <c r="P429" s="40"/>
      <c r="Q429" s="40"/>
      <c r="R429" s="40"/>
      <c r="S429" s="40"/>
      <c r="T429" s="40"/>
      <c r="U429" s="40"/>
      <c r="V429" s="40">
        <v>1</v>
      </c>
      <c r="W429" s="40"/>
      <c r="X429" s="40"/>
      <c r="Y429" s="40"/>
      <c r="Z429" s="40"/>
      <c r="AA429" s="40"/>
      <c r="AB429" s="40"/>
      <c r="AC429" s="40"/>
      <c r="AD429" s="34" t="s">
        <v>27</v>
      </c>
    </row>
    <row r="430" spans="1:30" s="35" customFormat="1" ht="12.75" x14ac:dyDescent="0.2">
      <c r="A430" s="39" t="s">
        <v>118</v>
      </c>
      <c r="B430" s="41" t="s">
        <v>53</v>
      </c>
      <c r="C430" s="41"/>
      <c r="D430" s="78" t="s">
        <v>126</v>
      </c>
      <c r="E430" s="43" t="s">
        <v>60</v>
      </c>
      <c r="F430" s="44">
        <v>1</v>
      </c>
      <c r="G430" s="45">
        <f>+VLOOKUP(D430,'Precios Repuestos'!$B$3:$F$192,5,FALSE)*F430</f>
        <v>21.37</v>
      </c>
      <c r="H430" s="32">
        <v>1</v>
      </c>
      <c r="I430" s="46"/>
      <c r="J430" s="40"/>
      <c r="K430" s="40"/>
      <c r="L430" s="40"/>
      <c r="M430" s="40"/>
      <c r="N430" s="40"/>
      <c r="O430" s="40"/>
      <c r="P430" s="40"/>
      <c r="Q430" s="40"/>
      <c r="R430" s="40"/>
      <c r="S430" s="40"/>
      <c r="T430" s="40"/>
      <c r="U430" s="40"/>
      <c r="V430" s="40">
        <v>1</v>
      </c>
      <c r="W430" s="40"/>
      <c r="X430" s="40"/>
      <c r="Y430" s="40"/>
      <c r="Z430" s="40"/>
      <c r="AA430" s="40"/>
      <c r="AB430" s="40"/>
      <c r="AC430" s="40"/>
      <c r="AD430" s="34" t="s">
        <v>27</v>
      </c>
    </row>
    <row r="431" spans="1:30" s="35" customFormat="1" ht="12.75" x14ac:dyDescent="0.2">
      <c r="A431" s="39" t="s">
        <v>118</v>
      </c>
      <c r="B431" s="41" t="s">
        <v>53</v>
      </c>
      <c r="C431" s="41"/>
      <c r="D431" s="78" t="s">
        <v>61</v>
      </c>
      <c r="E431" s="29" t="s">
        <v>62</v>
      </c>
      <c r="F431" s="44">
        <v>1</v>
      </c>
      <c r="G431" s="45">
        <f>+VLOOKUP(D431,'Precios Repuestos'!$B$3:$F$192,5,FALSE)*F431</f>
        <v>4</v>
      </c>
      <c r="H431" s="32">
        <v>1</v>
      </c>
      <c r="I431" s="46"/>
      <c r="J431" s="40"/>
      <c r="K431" s="40"/>
      <c r="L431" s="40"/>
      <c r="M431" s="40"/>
      <c r="N431" s="40"/>
      <c r="O431" s="40"/>
      <c r="P431" s="40"/>
      <c r="Q431" s="40"/>
      <c r="R431" s="40"/>
      <c r="S431" s="40"/>
      <c r="T431" s="40"/>
      <c r="U431" s="40"/>
      <c r="V431" s="40">
        <v>1</v>
      </c>
      <c r="W431" s="40"/>
      <c r="X431" s="40"/>
      <c r="Y431" s="40"/>
      <c r="Z431" s="40"/>
      <c r="AA431" s="40"/>
      <c r="AB431" s="40"/>
      <c r="AC431" s="40"/>
      <c r="AD431" s="34" t="s">
        <v>27</v>
      </c>
    </row>
    <row r="432" spans="1:30" s="35" customFormat="1" ht="12.75" x14ac:dyDescent="0.2">
      <c r="A432" s="39" t="s">
        <v>118</v>
      </c>
      <c r="B432" s="41" t="s">
        <v>53</v>
      </c>
      <c r="C432" s="41"/>
      <c r="D432" s="78" t="s">
        <v>127</v>
      </c>
      <c r="E432" s="43" t="s">
        <v>91</v>
      </c>
      <c r="F432" s="44">
        <v>1</v>
      </c>
      <c r="G432" s="45">
        <f>+VLOOKUP(D432,'Precios Repuestos'!$B$3:$F$192,5,FALSE)*F432</f>
        <v>15.77</v>
      </c>
      <c r="H432" s="32">
        <v>1</v>
      </c>
      <c r="I432" s="46"/>
      <c r="J432" s="40"/>
      <c r="K432" s="40"/>
      <c r="L432" s="40"/>
      <c r="M432" s="40"/>
      <c r="N432" s="40"/>
      <c r="O432" s="40"/>
      <c r="P432" s="40"/>
      <c r="Q432" s="40"/>
      <c r="R432" s="40"/>
      <c r="S432" s="40"/>
      <c r="T432" s="40"/>
      <c r="U432" s="40"/>
      <c r="V432" s="40">
        <v>1</v>
      </c>
      <c r="W432" s="40"/>
      <c r="X432" s="40"/>
      <c r="Y432" s="40"/>
      <c r="Z432" s="40"/>
      <c r="AA432" s="40"/>
      <c r="AB432" s="40"/>
      <c r="AC432" s="40"/>
      <c r="AD432" s="34" t="s">
        <v>27</v>
      </c>
    </row>
    <row r="433" spans="1:30" s="35" customFormat="1" ht="12.75" x14ac:dyDescent="0.2">
      <c r="A433" s="39" t="s">
        <v>118</v>
      </c>
      <c r="B433" s="41" t="s">
        <v>53</v>
      </c>
      <c r="C433" s="41"/>
      <c r="D433" s="78" t="s">
        <v>128</v>
      </c>
      <c r="E433" s="43" t="s">
        <v>92</v>
      </c>
      <c r="F433" s="44">
        <v>1</v>
      </c>
      <c r="G433" s="45">
        <f>+VLOOKUP(D433,'Precios Repuestos'!$B$3:$F$192,5,FALSE)*F433</f>
        <v>23.13</v>
      </c>
      <c r="H433" s="32">
        <v>1</v>
      </c>
      <c r="I433" s="46"/>
      <c r="J433" s="40"/>
      <c r="K433" s="40"/>
      <c r="L433" s="40"/>
      <c r="M433" s="40"/>
      <c r="N433" s="40"/>
      <c r="O433" s="40"/>
      <c r="P433" s="40"/>
      <c r="Q433" s="40"/>
      <c r="R433" s="40"/>
      <c r="S433" s="40"/>
      <c r="T433" s="40"/>
      <c r="U433" s="40"/>
      <c r="V433" s="40">
        <v>1</v>
      </c>
      <c r="W433" s="40"/>
      <c r="X433" s="40"/>
      <c r="Y433" s="40"/>
      <c r="Z433" s="40"/>
      <c r="AA433" s="40"/>
      <c r="AB433" s="40"/>
      <c r="AC433" s="40"/>
      <c r="AD433" s="34" t="s">
        <v>27</v>
      </c>
    </row>
    <row r="434" spans="1:30" s="35" customFormat="1" ht="12.75" x14ac:dyDescent="0.2">
      <c r="A434" s="39" t="s">
        <v>118</v>
      </c>
      <c r="B434" s="41" t="s">
        <v>53</v>
      </c>
      <c r="C434" s="41"/>
      <c r="D434" s="81">
        <v>89063273</v>
      </c>
      <c r="E434" s="43" t="s">
        <v>64</v>
      </c>
      <c r="F434" s="44">
        <v>4</v>
      </c>
      <c r="G434" s="45">
        <f>+VLOOKUP(D434,'Precios Repuestos'!$B$3:$F$192,5,FALSE)*F434</f>
        <v>10.96</v>
      </c>
      <c r="H434" s="32">
        <v>1</v>
      </c>
      <c r="I434" s="46"/>
      <c r="J434" s="40"/>
      <c r="K434" s="40"/>
      <c r="L434" s="40">
        <v>1</v>
      </c>
      <c r="M434" s="40"/>
      <c r="N434" s="40"/>
      <c r="O434" s="40">
        <v>1</v>
      </c>
      <c r="P434" s="40"/>
      <c r="Q434" s="40"/>
      <c r="R434" s="40">
        <v>1</v>
      </c>
      <c r="S434" s="40"/>
      <c r="T434" s="40"/>
      <c r="U434" s="40">
        <v>1</v>
      </c>
      <c r="V434" s="40"/>
      <c r="W434" s="40"/>
      <c r="X434" s="40">
        <v>1</v>
      </c>
      <c r="Y434" s="40"/>
      <c r="Z434" s="40"/>
      <c r="AA434" s="40">
        <v>1</v>
      </c>
      <c r="AB434" s="40"/>
      <c r="AC434" s="48"/>
      <c r="AD434" s="34" t="s">
        <v>65</v>
      </c>
    </row>
    <row r="435" spans="1:30" s="35" customFormat="1" ht="12.75" x14ac:dyDescent="0.2">
      <c r="A435" s="39" t="s">
        <v>118</v>
      </c>
      <c r="B435" s="41" t="s">
        <v>53</v>
      </c>
      <c r="C435" s="41"/>
      <c r="D435" s="42">
        <v>2601230</v>
      </c>
      <c r="E435" s="43" t="s">
        <v>113</v>
      </c>
      <c r="F435" s="44">
        <v>2</v>
      </c>
      <c r="G435" s="45">
        <f>+VLOOKUP(D435,'Precios Repuestos'!$B$3:$F$192,5,FALSE)*F435</f>
        <v>13.477884615384616</v>
      </c>
      <c r="H435" s="32">
        <v>1</v>
      </c>
      <c r="I435" s="46"/>
      <c r="J435" s="40"/>
      <c r="K435" s="40"/>
      <c r="L435" s="40"/>
      <c r="M435" s="40">
        <v>1</v>
      </c>
      <c r="N435" s="40"/>
      <c r="O435" s="40"/>
      <c r="P435" s="40"/>
      <c r="Q435" s="40">
        <v>1</v>
      </c>
      <c r="R435" s="40"/>
      <c r="S435" s="40"/>
      <c r="T435" s="40"/>
      <c r="U435" s="40">
        <v>1</v>
      </c>
      <c r="V435" s="40"/>
      <c r="W435" s="40"/>
      <c r="X435" s="40"/>
      <c r="Y435" s="40">
        <v>1</v>
      </c>
      <c r="Z435" s="40"/>
      <c r="AA435" s="40"/>
      <c r="AB435" s="40"/>
      <c r="AC435" s="40">
        <v>1</v>
      </c>
      <c r="AD435" s="34" t="s">
        <v>67</v>
      </c>
    </row>
    <row r="436" spans="1:30" s="35" customFormat="1" ht="12.75" x14ac:dyDescent="0.2">
      <c r="A436" s="39" t="s">
        <v>118</v>
      </c>
      <c r="B436" s="41" t="s">
        <v>53</v>
      </c>
      <c r="C436" s="41"/>
      <c r="D436" s="42">
        <v>2601230</v>
      </c>
      <c r="E436" s="43" t="s">
        <v>113</v>
      </c>
      <c r="F436" s="44">
        <v>2</v>
      </c>
      <c r="G436" s="45">
        <f>+VLOOKUP(D436,'Precios Repuestos'!$B$3:$F$192,5,FALSE)*F436</f>
        <v>13.477884615384616</v>
      </c>
      <c r="H436" s="32">
        <v>1</v>
      </c>
      <c r="I436" s="46"/>
      <c r="J436" s="40"/>
      <c r="K436" s="40"/>
      <c r="L436" s="40"/>
      <c r="M436" s="40">
        <v>1</v>
      </c>
      <c r="N436" s="40"/>
      <c r="O436" s="40"/>
      <c r="P436" s="40"/>
      <c r="Q436" s="40">
        <v>1</v>
      </c>
      <c r="R436" s="40"/>
      <c r="S436" s="40"/>
      <c r="T436" s="40"/>
      <c r="U436" s="40">
        <v>1</v>
      </c>
      <c r="V436" s="40"/>
      <c r="W436" s="40"/>
      <c r="X436" s="40"/>
      <c r="Y436" s="40">
        <v>1</v>
      </c>
      <c r="Z436" s="40"/>
      <c r="AA436" s="40"/>
      <c r="AB436" s="40"/>
      <c r="AC436" s="40">
        <v>1</v>
      </c>
      <c r="AD436" s="34" t="s">
        <v>129</v>
      </c>
    </row>
    <row r="437" spans="1:30" s="35" customFormat="1" ht="12.75" x14ac:dyDescent="0.2">
      <c r="A437" s="39" t="s">
        <v>118</v>
      </c>
      <c r="B437" s="41" t="s">
        <v>53</v>
      </c>
      <c r="C437" s="41"/>
      <c r="D437" s="42">
        <v>2601230</v>
      </c>
      <c r="E437" s="43" t="s">
        <v>113</v>
      </c>
      <c r="F437" s="44">
        <v>2</v>
      </c>
      <c r="G437" s="45">
        <f>+VLOOKUP(D437,'Precios Repuestos'!$B$3:$F$192,5,FALSE)*F437</f>
        <v>13.477884615384616</v>
      </c>
      <c r="H437" s="32">
        <v>1</v>
      </c>
      <c r="I437" s="46"/>
      <c r="J437" s="40"/>
      <c r="K437" s="40"/>
      <c r="L437" s="40"/>
      <c r="M437" s="40"/>
      <c r="N437" s="40"/>
      <c r="O437" s="40"/>
      <c r="P437" s="40"/>
      <c r="Q437" s="40">
        <v>1</v>
      </c>
      <c r="R437" s="40"/>
      <c r="S437" s="40"/>
      <c r="T437" s="40"/>
      <c r="U437" s="40"/>
      <c r="V437" s="40"/>
      <c r="W437" s="40"/>
      <c r="X437" s="40"/>
      <c r="Y437" s="40">
        <v>1</v>
      </c>
      <c r="Z437" s="40"/>
      <c r="AA437" s="40"/>
      <c r="AB437" s="40"/>
      <c r="AC437" s="40"/>
      <c r="AD437" s="34" t="s">
        <v>130</v>
      </c>
    </row>
    <row r="438" spans="1:30" s="35" customFormat="1" ht="12.75" x14ac:dyDescent="0.2">
      <c r="A438" s="39" t="s">
        <v>118</v>
      </c>
      <c r="B438" s="41" t="s">
        <v>53</v>
      </c>
      <c r="C438" s="41"/>
      <c r="D438" s="42">
        <v>2601230</v>
      </c>
      <c r="E438" s="43" t="s">
        <v>113</v>
      </c>
      <c r="F438" s="44">
        <v>2</v>
      </c>
      <c r="G438" s="45">
        <f>+VLOOKUP(D438,'Precios Repuestos'!$B$3:$F$192,5,FALSE)*F438</f>
        <v>13.477884615384616</v>
      </c>
      <c r="H438" s="32">
        <v>1</v>
      </c>
      <c r="I438" s="46"/>
      <c r="J438" s="40"/>
      <c r="K438" s="40"/>
      <c r="L438" s="40"/>
      <c r="M438" s="40">
        <v>1</v>
      </c>
      <c r="N438" s="40"/>
      <c r="O438" s="40"/>
      <c r="P438" s="40"/>
      <c r="Q438" s="40">
        <v>1</v>
      </c>
      <c r="R438" s="40"/>
      <c r="S438" s="40"/>
      <c r="T438" s="40"/>
      <c r="U438" s="40">
        <v>1</v>
      </c>
      <c r="V438" s="40"/>
      <c r="W438" s="40"/>
      <c r="X438" s="40"/>
      <c r="Y438" s="40">
        <v>1</v>
      </c>
      <c r="Z438" s="40"/>
      <c r="AA438" s="40"/>
      <c r="AB438" s="40"/>
      <c r="AC438" s="40">
        <v>1</v>
      </c>
      <c r="AD438" s="34" t="s">
        <v>131</v>
      </c>
    </row>
    <row r="439" spans="1:30" s="35" customFormat="1" ht="12.75" x14ac:dyDescent="0.2">
      <c r="A439" s="39" t="s">
        <v>118</v>
      </c>
      <c r="B439" s="41" t="s">
        <v>53</v>
      </c>
      <c r="C439" s="41"/>
      <c r="D439" s="78" t="s">
        <v>68</v>
      </c>
      <c r="E439" s="43" t="s">
        <v>69</v>
      </c>
      <c r="F439" s="44">
        <v>2</v>
      </c>
      <c r="G439" s="45">
        <f>+VLOOKUP(D439,'Precios Repuestos'!$B$3:$F$192,5,FALSE)*F439</f>
        <v>4.8</v>
      </c>
      <c r="H439" s="32">
        <v>1</v>
      </c>
      <c r="I439" s="46"/>
      <c r="J439" s="40"/>
      <c r="K439" s="40"/>
      <c r="L439" s="40"/>
      <c r="M439" s="40"/>
      <c r="N439" s="40">
        <v>1</v>
      </c>
      <c r="O439" s="40"/>
      <c r="P439" s="40"/>
      <c r="Q439" s="40"/>
      <c r="R439" s="40">
        <v>1</v>
      </c>
      <c r="S439" s="40"/>
      <c r="T439" s="40"/>
      <c r="U439" s="40"/>
      <c r="V439" s="40">
        <v>1</v>
      </c>
      <c r="W439" s="40"/>
      <c r="X439" s="40"/>
      <c r="Y439" s="40"/>
      <c r="Z439" s="40">
        <v>1</v>
      </c>
      <c r="AA439" s="40"/>
      <c r="AB439" s="40"/>
      <c r="AC439" s="40"/>
      <c r="AD439" s="34" t="s">
        <v>19</v>
      </c>
    </row>
    <row r="440" spans="1:30" s="35" customFormat="1" ht="12.75" x14ac:dyDescent="0.2">
      <c r="A440" s="39" t="s">
        <v>118</v>
      </c>
      <c r="B440" s="41" t="s">
        <v>53</v>
      </c>
      <c r="C440" s="41"/>
      <c r="D440" s="42">
        <v>2601234</v>
      </c>
      <c r="E440" s="43" t="s">
        <v>95</v>
      </c>
      <c r="F440" s="44">
        <v>1</v>
      </c>
      <c r="G440" s="45">
        <f>+VLOOKUP(D440,'Precios Repuestos'!$B$3:$F$192,5,FALSE)*F440</f>
        <v>9.3090384615384618</v>
      </c>
      <c r="H440" s="32">
        <v>1</v>
      </c>
      <c r="I440" s="46"/>
      <c r="J440" s="40"/>
      <c r="K440" s="40"/>
      <c r="L440" s="40"/>
      <c r="M440" s="40"/>
      <c r="N440" s="40"/>
      <c r="O440" s="40"/>
      <c r="P440" s="40">
        <v>1</v>
      </c>
      <c r="Q440" s="40"/>
      <c r="R440" s="40"/>
      <c r="S440" s="40"/>
      <c r="T440" s="40"/>
      <c r="U440" s="40"/>
      <c r="V440" s="40">
        <v>1</v>
      </c>
      <c r="W440" s="40"/>
      <c r="X440" s="40"/>
      <c r="Y440" s="40"/>
      <c r="Z440" s="40"/>
      <c r="AA440" s="40"/>
      <c r="AB440" s="40">
        <v>1</v>
      </c>
      <c r="AC440" s="40"/>
      <c r="AD440" s="34" t="s">
        <v>96</v>
      </c>
    </row>
    <row r="441" spans="1:30" s="35" customFormat="1" ht="12.75" x14ac:dyDescent="0.2">
      <c r="A441" s="39" t="s">
        <v>118</v>
      </c>
      <c r="B441" s="41" t="s">
        <v>53</v>
      </c>
      <c r="C441" s="41"/>
      <c r="D441" s="78" t="s">
        <v>71</v>
      </c>
      <c r="E441" s="43" t="s">
        <v>72</v>
      </c>
      <c r="F441" s="44">
        <v>1</v>
      </c>
      <c r="G441" s="45">
        <f>+VLOOKUP(D441,'Precios Repuestos'!$B$3:$F$192,5,FALSE)*F441</f>
        <v>6</v>
      </c>
      <c r="H441" s="32">
        <v>1</v>
      </c>
      <c r="I441" s="46"/>
      <c r="J441" s="40"/>
      <c r="K441" s="40"/>
      <c r="L441" s="40"/>
      <c r="M441" s="40"/>
      <c r="N441" s="40">
        <v>1</v>
      </c>
      <c r="O441" s="40"/>
      <c r="P441" s="40"/>
      <c r="Q441" s="40"/>
      <c r="R441" s="40"/>
      <c r="S441" s="40">
        <v>1</v>
      </c>
      <c r="T441" s="40"/>
      <c r="U441" s="40"/>
      <c r="V441" s="40"/>
      <c r="W441" s="40"/>
      <c r="X441" s="40">
        <v>1</v>
      </c>
      <c r="Y441" s="40"/>
      <c r="Z441" s="40"/>
      <c r="AA441" s="40"/>
      <c r="AB441" s="40"/>
      <c r="AC441" s="40">
        <v>1</v>
      </c>
      <c r="AD441" s="34" t="s">
        <v>47</v>
      </c>
    </row>
    <row r="442" spans="1:30" s="35" customFormat="1" ht="12.75" x14ac:dyDescent="0.2">
      <c r="A442" s="39" t="s">
        <v>118</v>
      </c>
      <c r="B442" s="41" t="s">
        <v>53</v>
      </c>
      <c r="C442" s="41"/>
      <c r="D442" s="42">
        <v>88900181</v>
      </c>
      <c r="E442" s="43" t="s">
        <v>73</v>
      </c>
      <c r="F442" s="44">
        <v>1</v>
      </c>
      <c r="G442" s="45">
        <f>+VLOOKUP(D442,'Precios Repuestos'!$B$3:$F$192,5,FALSE)*F442</f>
        <v>6.18</v>
      </c>
      <c r="H442" s="32">
        <v>1</v>
      </c>
      <c r="I442" s="46"/>
      <c r="J442" s="40"/>
      <c r="K442" s="40">
        <v>1</v>
      </c>
      <c r="L442" s="40"/>
      <c r="M442" s="40">
        <v>1</v>
      </c>
      <c r="N442" s="40"/>
      <c r="O442" s="40">
        <v>1</v>
      </c>
      <c r="P442" s="40"/>
      <c r="Q442" s="40">
        <v>1</v>
      </c>
      <c r="R442" s="40"/>
      <c r="S442" s="40">
        <v>1</v>
      </c>
      <c r="T442" s="40"/>
      <c r="U442" s="40">
        <v>1</v>
      </c>
      <c r="V442" s="40"/>
      <c r="W442" s="40">
        <v>1</v>
      </c>
      <c r="X442" s="40"/>
      <c r="Y442" s="40">
        <v>1</v>
      </c>
      <c r="Z442" s="40"/>
      <c r="AA442" s="40">
        <v>1</v>
      </c>
      <c r="AB442" s="40"/>
      <c r="AC442" s="40">
        <v>1</v>
      </c>
      <c r="AD442" s="34" t="s">
        <v>13</v>
      </c>
    </row>
    <row r="443" spans="1:30" s="35" customFormat="1" ht="12.75" x14ac:dyDescent="0.2">
      <c r="A443" s="39" t="s">
        <v>118</v>
      </c>
      <c r="B443" s="41" t="s">
        <v>53</v>
      </c>
      <c r="C443" s="41"/>
      <c r="D443" s="78" t="s">
        <v>74</v>
      </c>
      <c r="E443" s="43" t="s">
        <v>75</v>
      </c>
      <c r="F443" s="44">
        <v>1</v>
      </c>
      <c r="G443" s="45">
        <f>+VLOOKUP(D443,'Precios Repuestos'!$B$3:$F$192,5,FALSE)*F443</f>
        <v>5</v>
      </c>
      <c r="H443" s="32">
        <v>1</v>
      </c>
      <c r="I443" s="46"/>
      <c r="J443" s="40"/>
      <c r="K443" s="40"/>
      <c r="L443" s="40"/>
      <c r="M443" s="40"/>
      <c r="N443" s="40">
        <v>1</v>
      </c>
      <c r="O443" s="40"/>
      <c r="P443" s="40"/>
      <c r="Q443" s="40"/>
      <c r="R443" s="40"/>
      <c r="S443" s="40"/>
      <c r="T443" s="40">
        <v>1</v>
      </c>
      <c r="U443" s="40"/>
      <c r="V443" s="40"/>
      <c r="W443" s="40"/>
      <c r="X443" s="40"/>
      <c r="Y443" s="40"/>
      <c r="Z443" s="40">
        <v>1</v>
      </c>
      <c r="AA443" s="40"/>
      <c r="AB443" s="40"/>
      <c r="AC443" s="40"/>
      <c r="AD443" s="34" t="s">
        <v>41</v>
      </c>
    </row>
    <row r="444" spans="1:30" s="35" customFormat="1" ht="12.75" x14ac:dyDescent="0.2">
      <c r="A444" s="39" t="s">
        <v>118</v>
      </c>
      <c r="B444" s="41" t="s">
        <v>53</v>
      </c>
      <c r="C444" s="41"/>
      <c r="D444" s="42" t="s">
        <v>76</v>
      </c>
      <c r="E444" s="43" t="s">
        <v>77</v>
      </c>
      <c r="F444" s="44">
        <v>1</v>
      </c>
      <c r="G444" s="45">
        <f>+VLOOKUP(D444,'Precios Repuestos'!$B$3:$F$192,5,FALSE)*F444</f>
        <v>2</v>
      </c>
      <c r="H444" s="32">
        <v>1</v>
      </c>
      <c r="I444" s="46"/>
      <c r="J444" s="40"/>
      <c r="K444" s="40">
        <v>1</v>
      </c>
      <c r="L444" s="40">
        <v>1</v>
      </c>
      <c r="M444" s="40">
        <v>1</v>
      </c>
      <c r="N444" s="40">
        <v>1</v>
      </c>
      <c r="O444" s="40">
        <v>1</v>
      </c>
      <c r="P444" s="40">
        <v>1</v>
      </c>
      <c r="Q444" s="40">
        <v>1</v>
      </c>
      <c r="R444" s="40">
        <v>1</v>
      </c>
      <c r="S444" s="40">
        <v>1</v>
      </c>
      <c r="T444" s="40">
        <v>1</v>
      </c>
      <c r="U444" s="40">
        <v>1</v>
      </c>
      <c r="V444" s="40">
        <v>1</v>
      </c>
      <c r="W444" s="40">
        <v>1</v>
      </c>
      <c r="X444" s="40">
        <v>1</v>
      </c>
      <c r="Y444" s="40">
        <v>1</v>
      </c>
      <c r="Z444" s="40">
        <v>1</v>
      </c>
      <c r="AA444" s="40">
        <v>1</v>
      </c>
      <c r="AB444" s="40">
        <v>1</v>
      </c>
      <c r="AC444" s="40">
        <v>1</v>
      </c>
      <c r="AD444" s="34" t="s">
        <v>78</v>
      </c>
    </row>
    <row r="445" spans="1:30" s="35" customFormat="1" ht="12.75" x14ac:dyDescent="0.2">
      <c r="A445" s="50" t="s">
        <v>118</v>
      </c>
      <c r="B445" s="52" t="s">
        <v>79</v>
      </c>
      <c r="C445" s="52"/>
      <c r="D445" s="53"/>
      <c r="E445" s="54" t="s">
        <v>80</v>
      </c>
      <c r="F445" s="44"/>
      <c r="G445" s="55"/>
      <c r="H445" s="55"/>
      <c r="I445" s="55"/>
      <c r="J445" s="55">
        <f>+SUMPRODUCT(J399:J423,$G399:$G423)</f>
        <v>16</v>
      </c>
      <c r="K445" s="55">
        <f t="shared" ref="K445:AC445" si="46">+SUMPRODUCT(K399:K423,$G399:$G423)</f>
        <v>38</v>
      </c>
      <c r="L445" s="55">
        <f t="shared" si="46"/>
        <v>27.5</v>
      </c>
      <c r="M445" s="55">
        <f t="shared" si="46"/>
        <v>70.5</v>
      </c>
      <c r="N445" s="55">
        <f t="shared" si="46"/>
        <v>58.5</v>
      </c>
      <c r="O445" s="55">
        <f t="shared" si="46"/>
        <v>44.5</v>
      </c>
      <c r="P445" s="55">
        <f t="shared" si="46"/>
        <v>51</v>
      </c>
      <c r="Q445" s="55">
        <f t="shared" si="46"/>
        <v>79.8</v>
      </c>
      <c r="R445" s="55">
        <f t="shared" si="46"/>
        <v>42.5</v>
      </c>
      <c r="S445" s="55">
        <f t="shared" si="46"/>
        <v>53</v>
      </c>
      <c r="T445" s="55">
        <f t="shared" si="46"/>
        <v>28.5</v>
      </c>
      <c r="U445" s="55">
        <f t="shared" si="46"/>
        <v>77</v>
      </c>
      <c r="V445" s="55">
        <f t="shared" si="46"/>
        <v>169.5</v>
      </c>
      <c r="W445" s="55">
        <f t="shared" si="46"/>
        <v>38</v>
      </c>
      <c r="X445" s="55">
        <f t="shared" si="46"/>
        <v>42.5</v>
      </c>
      <c r="Y445" s="55">
        <f t="shared" si="46"/>
        <v>79.8</v>
      </c>
      <c r="Z445" s="55">
        <f t="shared" si="46"/>
        <v>43.5</v>
      </c>
      <c r="AA445" s="55">
        <f t="shared" si="46"/>
        <v>44.5</v>
      </c>
      <c r="AB445" s="55">
        <f t="shared" si="46"/>
        <v>51</v>
      </c>
      <c r="AC445" s="55">
        <f t="shared" si="46"/>
        <v>85.5</v>
      </c>
      <c r="AD445" s="34"/>
    </row>
    <row r="446" spans="1:30" s="35" customFormat="1" ht="12.75" x14ac:dyDescent="0.2">
      <c r="A446" s="50" t="s">
        <v>118</v>
      </c>
      <c r="B446" s="52" t="s">
        <v>81</v>
      </c>
      <c r="C446" s="52"/>
      <c r="D446" s="53"/>
      <c r="E446" s="54" t="s">
        <v>82</v>
      </c>
      <c r="F446" s="44"/>
      <c r="G446" s="55"/>
      <c r="H446" s="55"/>
      <c r="I446" s="55"/>
      <c r="J446" s="55">
        <f>+SUMPRODUCT(J424:J444,$G424:$G444)</f>
        <v>36.490240384615383</v>
      </c>
      <c r="K446" s="55">
        <f t="shared" ref="K446:AC446" si="47">+SUMPRODUCT(K424:K444,$G424:$G444)</f>
        <v>53.170240384615383</v>
      </c>
      <c r="L446" s="55">
        <f t="shared" si="47"/>
        <v>76.900240384615387</v>
      </c>
      <c r="M446" s="55">
        <f t="shared" si="47"/>
        <v>93.603894230769214</v>
      </c>
      <c r="N446" s="55">
        <f t="shared" si="47"/>
        <v>81.740240384615376</v>
      </c>
      <c r="O446" s="55">
        <f t="shared" si="47"/>
        <v>64.130240384615377</v>
      </c>
      <c r="P446" s="55">
        <f t="shared" si="47"/>
        <v>75.249278846153842</v>
      </c>
      <c r="Q446" s="55">
        <f t="shared" si="47"/>
        <v>107.08177884615384</v>
      </c>
      <c r="R446" s="55">
        <f t="shared" si="47"/>
        <v>81.700240384615384</v>
      </c>
      <c r="S446" s="55">
        <f t="shared" si="47"/>
        <v>59.170240384615383</v>
      </c>
      <c r="T446" s="55">
        <f t="shared" si="47"/>
        <v>70.940240384615379</v>
      </c>
      <c r="U446" s="55">
        <f t="shared" si="47"/>
        <v>104.56389423076922</v>
      </c>
      <c r="V446" s="55">
        <f t="shared" si="47"/>
        <v>229.72927884615385</v>
      </c>
      <c r="W446" s="55">
        <f t="shared" si="47"/>
        <v>53.170240384615383</v>
      </c>
      <c r="X446" s="55">
        <f t="shared" si="47"/>
        <v>82.900240384615387</v>
      </c>
      <c r="Y446" s="55">
        <f t="shared" si="47"/>
        <v>107.08177884615384</v>
      </c>
      <c r="Z446" s="55">
        <f t="shared" si="47"/>
        <v>75.740240384615376</v>
      </c>
      <c r="AA446" s="55">
        <f t="shared" si="47"/>
        <v>64.130240384615377</v>
      </c>
      <c r="AB446" s="55">
        <f t="shared" si="47"/>
        <v>75.249278846153842</v>
      </c>
      <c r="AC446" s="55">
        <f t="shared" si="47"/>
        <v>99.603894230769214</v>
      </c>
      <c r="AD446" s="34"/>
    </row>
    <row r="447" spans="1:30" s="35" customFormat="1" ht="12.75" x14ac:dyDescent="0.2">
      <c r="A447" s="50" t="s">
        <v>118</v>
      </c>
      <c r="B447" s="52" t="s">
        <v>83</v>
      </c>
      <c r="C447" s="52"/>
      <c r="D447" s="53"/>
      <c r="E447" s="54" t="s">
        <v>84</v>
      </c>
      <c r="F447" s="44"/>
      <c r="G447" s="45"/>
      <c r="H447" s="32"/>
      <c r="I447" s="32"/>
      <c r="J447" s="56">
        <f>+J446+J445</f>
        <v>52.490240384615383</v>
      </c>
      <c r="K447" s="56">
        <f>+K446+K445</f>
        <v>91.170240384615383</v>
      </c>
      <c r="L447" s="56">
        <f t="shared" ref="L447:AC447" si="48">+L446+L445</f>
        <v>104.40024038461539</v>
      </c>
      <c r="M447" s="56">
        <f t="shared" si="48"/>
        <v>164.10389423076921</v>
      </c>
      <c r="N447" s="56">
        <f t="shared" si="48"/>
        <v>140.24024038461539</v>
      </c>
      <c r="O447" s="56">
        <f t="shared" si="48"/>
        <v>108.63024038461538</v>
      </c>
      <c r="P447" s="56">
        <f t="shared" si="48"/>
        <v>126.24927884615384</v>
      </c>
      <c r="Q447" s="56">
        <f t="shared" si="48"/>
        <v>186.88177884615385</v>
      </c>
      <c r="R447" s="56">
        <f t="shared" si="48"/>
        <v>124.20024038461538</v>
      </c>
      <c r="S447" s="56">
        <f t="shared" si="48"/>
        <v>112.17024038461538</v>
      </c>
      <c r="T447" s="56">
        <f t="shared" si="48"/>
        <v>99.440240384615379</v>
      </c>
      <c r="U447" s="56">
        <f t="shared" si="48"/>
        <v>181.56389423076922</v>
      </c>
      <c r="V447" s="56">
        <f t="shared" si="48"/>
        <v>399.22927884615387</v>
      </c>
      <c r="W447" s="56">
        <f t="shared" si="48"/>
        <v>91.170240384615383</v>
      </c>
      <c r="X447" s="56">
        <f t="shared" si="48"/>
        <v>125.40024038461539</v>
      </c>
      <c r="Y447" s="56">
        <f t="shared" si="48"/>
        <v>186.88177884615385</v>
      </c>
      <c r="Z447" s="56">
        <f t="shared" si="48"/>
        <v>119.24024038461538</v>
      </c>
      <c r="AA447" s="56">
        <f t="shared" si="48"/>
        <v>108.63024038461538</v>
      </c>
      <c r="AB447" s="56">
        <f t="shared" si="48"/>
        <v>126.24927884615384</v>
      </c>
      <c r="AC447" s="56">
        <f t="shared" si="48"/>
        <v>185.10389423076921</v>
      </c>
      <c r="AD447" s="34"/>
    </row>
    <row r="448" spans="1:30" s="35" customFormat="1" ht="12.75" x14ac:dyDescent="0.2">
      <c r="A448" s="57" t="s">
        <v>118</v>
      </c>
      <c r="B448" s="52" t="s">
        <v>85</v>
      </c>
      <c r="C448" s="52"/>
      <c r="D448" s="53"/>
      <c r="E448" s="58" t="s">
        <v>86</v>
      </c>
      <c r="F448" s="44"/>
      <c r="G448" s="45"/>
      <c r="H448" s="32"/>
      <c r="I448" s="32"/>
      <c r="J448" s="59">
        <f>+J447*$K$2</f>
        <v>58.789069230769236</v>
      </c>
      <c r="K448" s="59">
        <f t="shared" ref="K448:AC448" si="49">+K447*$K$2</f>
        <v>102.11066923076923</v>
      </c>
      <c r="L448" s="59">
        <f t="shared" si="49"/>
        <v>116.92826923076925</v>
      </c>
      <c r="M448" s="59">
        <f t="shared" si="49"/>
        <v>183.79636153846153</v>
      </c>
      <c r="N448" s="59">
        <f t="shared" si="49"/>
        <v>157.06906923076926</v>
      </c>
      <c r="O448" s="59">
        <f t="shared" si="49"/>
        <v>121.66586923076923</v>
      </c>
      <c r="P448" s="59">
        <f t="shared" si="49"/>
        <v>141.39919230769232</v>
      </c>
      <c r="Q448" s="59">
        <f t="shared" si="49"/>
        <v>209.30759230769235</v>
      </c>
      <c r="R448" s="59">
        <f t="shared" si="49"/>
        <v>139.10426923076923</v>
      </c>
      <c r="S448" s="59">
        <f t="shared" si="49"/>
        <v>125.63066923076924</v>
      </c>
      <c r="T448" s="59">
        <f t="shared" si="49"/>
        <v>111.37306923076923</v>
      </c>
      <c r="U448" s="59">
        <f t="shared" si="49"/>
        <v>203.35156153846154</v>
      </c>
      <c r="V448" s="59">
        <f t="shared" si="49"/>
        <v>447.13679230769236</v>
      </c>
      <c r="W448" s="59">
        <f t="shared" si="49"/>
        <v>102.11066923076923</v>
      </c>
      <c r="X448" s="59">
        <f t="shared" si="49"/>
        <v>140.44826923076926</v>
      </c>
      <c r="Y448" s="59">
        <f t="shared" si="49"/>
        <v>209.30759230769235</v>
      </c>
      <c r="Z448" s="59">
        <f t="shared" si="49"/>
        <v>133.54906923076922</v>
      </c>
      <c r="AA448" s="59">
        <f t="shared" si="49"/>
        <v>121.66586923076923</v>
      </c>
      <c r="AB448" s="59">
        <f t="shared" si="49"/>
        <v>141.39919230769232</v>
      </c>
      <c r="AC448" s="59">
        <f t="shared" si="49"/>
        <v>207.31636153846154</v>
      </c>
      <c r="AD448" s="34"/>
    </row>
    <row r="449" spans="1:30" s="35" customFormat="1" ht="12.75" x14ac:dyDescent="0.2">
      <c r="A449" s="50" t="s">
        <v>132</v>
      </c>
      <c r="B449" s="69"/>
      <c r="C449" s="69"/>
      <c r="D449" s="70"/>
      <c r="E449" s="69"/>
      <c r="F449" s="71"/>
      <c r="G449" s="69"/>
      <c r="H449" s="32"/>
      <c r="I449" s="32"/>
      <c r="J449" s="51"/>
      <c r="K449" s="51"/>
      <c r="L449" s="51"/>
      <c r="M449" s="51"/>
      <c r="N449" s="51"/>
      <c r="O449" s="51"/>
      <c r="P449" s="51"/>
      <c r="Q449" s="51"/>
      <c r="R449" s="51"/>
      <c r="S449" s="51"/>
      <c r="T449" s="51"/>
      <c r="U449" s="51"/>
      <c r="V449" s="51"/>
      <c r="W449" s="51"/>
      <c r="X449" s="51"/>
      <c r="Y449" s="51"/>
      <c r="Z449" s="51"/>
      <c r="AA449" s="51"/>
      <c r="AB449" s="51"/>
      <c r="AC449" s="51"/>
      <c r="AD449" s="34"/>
    </row>
    <row r="450" spans="1:30" s="35" customFormat="1" ht="12.75" x14ac:dyDescent="0.2">
      <c r="A450" s="25" t="s">
        <v>132</v>
      </c>
      <c r="B450" s="27" t="s">
        <v>11</v>
      </c>
      <c r="C450" s="27"/>
      <c r="D450" s="28"/>
      <c r="E450" s="29" t="s">
        <v>12</v>
      </c>
      <c r="F450" s="30">
        <v>0.7</v>
      </c>
      <c r="G450" s="31">
        <f t="shared" ref="G450:G474" si="50">+F450*$F$2</f>
        <v>21</v>
      </c>
      <c r="H450" s="32">
        <v>1</v>
      </c>
      <c r="I450" s="33"/>
      <c r="J450" s="26"/>
      <c r="K450" s="26"/>
      <c r="L450" s="26"/>
      <c r="M450" s="26"/>
      <c r="N450" s="26"/>
      <c r="O450" s="26"/>
      <c r="P450" s="26"/>
      <c r="Q450" s="26"/>
      <c r="R450" s="26"/>
      <c r="S450" s="26"/>
      <c r="T450" s="26"/>
      <c r="U450" s="26"/>
      <c r="V450" s="26"/>
      <c r="W450" s="26"/>
      <c r="X450" s="26"/>
      <c r="Y450" s="26"/>
      <c r="Z450" s="26"/>
      <c r="AA450" s="26"/>
      <c r="AB450" s="26"/>
      <c r="AC450" s="26"/>
      <c r="AD450" s="34" t="s">
        <v>14</v>
      </c>
    </row>
    <row r="451" spans="1:30" s="35" customFormat="1" ht="12.75" x14ac:dyDescent="0.2">
      <c r="A451" s="25" t="s">
        <v>132</v>
      </c>
      <c r="B451" s="27" t="s">
        <v>11</v>
      </c>
      <c r="C451" s="27"/>
      <c r="D451" s="28"/>
      <c r="E451" s="29" t="s">
        <v>15</v>
      </c>
      <c r="F451" s="30">
        <v>0.3</v>
      </c>
      <c r="G451" s="31">
        <f t="shared" si="50"/>
        <v>9</v>
      </c>
      <c r="H451" s="32">
        <v>1</v>
      </c>
      <c r="I451" s="33"/>
      <c r="J451" s="26"/>
      <c r="K451" s="26"/>
      <c r="L451" s="26"/>
      <c r="M451" s="26"/>
      <c r="N451" s="26"/>
      <c r="O451" s="26"/>
      <c r="P451" s="26"/>
      <c r="Q451" s="26"/>
      <c r="R451" s="26"/>
      <c r="S451" s="26"/>
      <c r="T451" s="26"/>
      <c r="U451" s="26"/>
      <c r="V451" s="26"/>
      <c r="W451" s="26"/>
      <c r="X451" s="26"/>
      <c r="Y451" s="26"/>
      <c r="Z451" s="26"/>
      <c r="AA451" s="26"/>
      <c r="AB451" s="26"/>
      <c r="AC451" s="26"/>
      <c r="AD451" s="34" t="s">
        <v>14</v>
      </c>
    </row>
    <row r="452" spans="1:30" s="35" customFormat="1" ht="12.75" x14ac:dyDescent="0.2">
      <c r="A452" s="25" t="s">
        <v>132</v>
      </c>
      <c r="B452" s="27" t="s">
        <v>11</v>
      </c>
      <c r="C452" s="27"/>
      <c r="D452" s="28"/>
      <c r="E452" s="29" t="s">
        <v>16</v>
      </c>
      <c r="F452" s="30">
        <v>0.16666666666666666</v>
      </c>
      <c r="G452" s="31">
        <f t="shared" si="50"/>
        <v>5</v>
      </c>
      <c r="H452" s="32">
        <v>1</v>
      </c>
      <c r="I452" s="33"/>
      <c r="J452" s="26"/>
      <c r="K452" s="26"/>
      <c r="L452" s="26">
        <v>1</v>
      </c>
      <c r="M452" s="26"/>
      <c r="N452" s="26">
        <v>1</v>
      </c>
      <c r="O452" s="26"/>
      <c r="P452" s="26">
        <v>1</v>
      </c>
      <c r="Q452" s="26"/>
      <c r="R452" s="26">
        <v>1</v>
      </c>
      <c r="S452" s="26"/>
      <c r="T452" s="26">
        <v>1</v>
      </c>
      <c r="U452" s="26"/>
      <c r="V452" s="26">
        <v>1</v>
      </c>
      <c r="W452" s="26"/>
      <c r="X452" s="26">
        <v>1</v>
      </c>
      <c r="Y452" s="26"/>
      <c r="Z452" s="26">
        <v>1</v>
      </c>
      <c r="AA452" s="26"/>
      <c r="AB452" s="26">
        <v>1</v>
      </c>
      <c r="AC452" s="26"/>
      <c r="AD452" s="34" t="s">
        <v>17</v>
      </c>
    </row>
    <row r="453" spans="1:30" s="35" customFormat="1" ht="12.75" x14ac:dyDescent="0.2">
      <c r="A453" s="25" t="s">
        <v>132</v>
      </c>
      <c r="B453" s="27" t="s">
        <v>11</v>
      </c>
      <c r="C453" s="27"/>
      <c r="D453" s="28"/>
      <c r="E453" s="29" t="s">
        <v>18</v>
      </c>
      <c r="F453" s="30">
        <v>0.5</v>
      </c>
      <c r="G453" s="31">
        <f t="shared" si="50"/>
        <v>15</v>
      </c>
      <c r="H453" s="32">
        <v>1</v>
      </c>
      <c r="I453" s="33"/>
      <c r="J453" s="26"/>
      <c r="K453" s="26"/>
      <c r="L453" s="26"/>
      <c r="M453" s="26"/>
      <c r="N453" s="26">
        <v>1</v>
      </c>
      <c r="O453" s="26"/>
      <c r="P453" s="26"/>
      <c r="Q453" s="26"/>
      <c r="R453" s="26">
        <v>1</v>
      </c>
      <c r="S453" s="26"/>
      <c r="T453" s="26"/>
      <c r="U453" s="26"/>
      <c r="V453" s="26">
        <v>1</v>
      </c>
      <c r="W453" s="26"/>
      <c r="X453" s="26"/>
      <c r="Y453" s="26"/>
      <c r="Z453" s="26">
        <v>1</v>
      </c>
      <c r="AA453" s="26"/>
      <c r="AB453" s="26"/>
      <c r="AC453" s="26"/>
      <c r="AD453" s="34" t="s">
        <v>21</v>
      </c>
    </row>
    <row r="454" spans="1:30" s="35" customFormat="1" ht="12.75" x14ac:dyDescent="0.2">
      <c r="A454" s="25" t="s">
        <v>132</v>
      </c>
      <c r="B454" s="27" t="s">
        <v>11</v>
      </c>
      <c r="C454" s="27"/>
      <c r="D454" s="28"/>
      <c r="E454" s="29" t="s">
        <v>22</v>
      </c>
      <c r="F454" s="30">
        <v>0.25</v>
      </c>
      <c r="G454" s="31">
        <f t="shared" si="50"/>
        <v>7.5</v>
      </c>
      <c r="H454" s="32">
        <v>1</v>
      </c>
      <c r="I454" s="33"/>
      <c r="J454" s="26"/>
      <c r="K454" s="26"/>
      <c r="L454" s="26"/>
      <c r="M454" s="26">
        <v>1</v>
      </c>
      <c r="N454" s="26"/>
      <c r="O454" s="26"/>
      <c r="P454" s="26"/>
      <c r="Q454" s="26">
        <v>1</v>
      </c>
      <c r="R454" s="26"/>
      <c r="S454" s="26"/>
      <c r="T454" s="26"/>
      <c r="U454" s="26">
        <v>1</v>
      </c>
      <c r="V454" s="26"/>
      <c r="W454" s="26"/>
      <c r="X454" s="26"/>
      <c r="Y454" s="26">
        <v>1</v>
      </c>
      <c r="Z454" s="26"/>
      <c r="AA454" s="26"/>
      <c r="AB454" s="26"/>
      <c r="AC454" s="26">
        <v>1</v>
      </c>
      <c r="AD454" s="34" t="s">
        <v>35</v>
      </c>
    </row>
    <row r="455" spans="1:30" s="35" customFormat="1" ht="12.75" x14ac:dyDescent="0.2">
      <c r="A455" s="25" t="s">
        <v>132</v>
      </c>
      <c r="B455" s="27" t="s">
        <v>11</v>
      </c>
      <c r="C455" s="27"/>
      <c r="D455" s="28"/>
      <c r="E455" s="29" t="s">
        <v>119</v>
      </c>
      <c r="F455" s="30">
        <v>0.33333333333333331</v>
      </c>
      <c r="G455" s="31">
        <f t="shared" si="50"/>
        <v>10</v>
      </c>
      <c r="H455" s="32">
        <v>1</v>
      </c>
      <c r="I455" s="33"/>
      <c r="J455" s="26"/>
      <c r="K455" s="26"/>
      <c r="L455" s="26"/>
      <c r="M455" s="26">
        <v>1</v>
      </c>
      <c r="N455" s="26"/>
      <c r="O455" s="26"/>
      <c r="P455" s="26"/>
      <c r="Q455" s="26">
        <v>1</v>
      </c>
      <c r="R455" s="26"/>
      <c r="S455" s="26"/>
      <c r="T455" s="26"/>
      <c r="U455" s="26">
        <v>1</v>
      </c>
      <c r="V455" s="26"/>
      <c r="W455" s="26"/>
      <c r="X455" s="26"/>
      <c r="Y455" s="26">
        <v>1</v>
      </c>
      <c r="Z455" s="26"/>
      <c r="AA455" s="26"/>
      <c r="AB455" s="26"/>
      <c r="AC455" s="26">
        <v>1</v>
      </c>
      <c r="AD455" s="34" t="s">
        <v>35</v>
      </c>
    </row>
    <row r="456" spans="1:30" s="35" customFormat="1" ht="12.75" x14ac:dyDescent="0.2">
      <c r="A456" s="25" t="s">
        <v>132</v>
      </c>
      <c r="B456" s="27" t="s">
        <v>11</v>
      </c>
      <c r="C456" s="27"/>
      <c r="D456" s="28"/>
      <c r="E456" s="29" t="s">
        <v>120</v>
      </c>
      <c r="F456" s="30">
        <v>0.5</v>
      </c>
      <c r="G456" s="31">
        <f t="shared" si="50"/>
        <v>15</v>
      </c>
      <c r="H456" s="32">
        <v>1</v>
      </c>
      <c r="I456" s="33"/>
      <c r="J456" s="26"/>
      <c r="K456" s="26"/>
      <c r="L456" s="26"/>
      <c r="M456" s="26">
        <v>1</v>
      </c>
      <c r="N456" s="26"/>
      <c r="O456" s="26"/>
      <c r="P456" s="26"/>
      <c r="Q456" s="26">
        <v>1</v>
      </c>
      <c r="R456" s="26"/>
      <c r="S456" s="26"/>
      <c r="T456" s="26"/>
      <c r="U456" s="26">
        <v>1</v>
      </c>
      <c r="V456" s="26"/>
      <c r="W456" s="26"/>
      <c r="X456" s="26"/>
      <c r="Y456" s="26">
        <v>1</v>
      </c>
      <c r="Z456" s="26"/>
      <c r="AA456" s="26"/>
      <c r="AB456" s="26"/>
      <c r="AC456" s="26">
        <v>1</v>
      </c>
      <c r="AD456" s="34" t="s">
        <v>35</v>
      </c>
    </row>
    <row r="457" spans="1:30" s="35" customFormat="1" ht="12.75" x14ac:dyDescent="0.2">
      <c r="A457" s="25" t="s">
        <v>132</v>
      </c>
      <c r="B457" s="27" t="s">
        <v>11</v>
      </c>
      <c r="C457" s="27"/>
      <c r="D457" s="28"/>
      <c r="E457" s="29" t="s">
        <v>121</v>
      </c>
      <c r="F457" s="30">
        <v>0.31</v>
      </c>
      <c r="G457" s="31">
        <f t="shared" si="50"/>
        <v>9.3000000000000007</v>
      </c>
      <c r="H457" s="32">
        <v>1</v>
      </c>
      <c r="I457" s="33"/>
      <c r="J457" s="26"/>
      <c r="K457" s="26"/>
      <c r="L457" s="26"/>
      <c r="M457" s="26"/>
      <c r="N457" s="26"/>
      <c r="O457" s="26"/>
      <c r="P457" s="26"/>
      <c r="Q457" s="26">
        <v>1</v>
      </c>
      <c r="R457" s="26"/>
      <c r="S457" s="26"/>
      <c r="T457" s="26"/>
      <c r="U457" s="26"/>
      <c r="V457" s="26"/>
      <c r="W457" s="26"/>
      <c r="X457" s="26"/>
      <c r="Y457" s="26">
        <v>1</v>
      </c>
      <c r="Z457" s="26"/>
      <c r="AA457" s="26"/>
      <c r="AB457" s="26"/>
      <c r="AC457" s="26"/>
      <c r="AD457" s="34" t="s">
        <v>104</v>
      </c>
    </row>
    <row r="458" spans="1:30" s="35" customFormat="1" ht="12.75" x14ac:dyDescent="0.2">
      <c r="A458" s="25" t="s">
        <v>132</v>
      </c>
      <c r="B458" s="27" t="s">
        <v>11</v>
      </c>
      <c r="C458" s="27"/>
      <c r="D458" s="28"/>
      <c r="E458" s="36" t="s">
        <v>24</v>
      </c>
      <c r="F458" s="30">
        <v>0.35</v>
      </c>
      <c r="G458" s="31">
        <f t="shared" si="50"/>
        <v>10.5</v>
      </c>
      <c r="H458" s="32">
        <v>1</v>
      </c>
      <c r="I458" s="33"/>
      <c r="J458" s="26">
        <v>1</v>
      </c>
      <c r="K458" s="26">
        <v>1</v>
      </c>
      <c r="L458" s="26">
        <v>1</v>
      </c>
      <c r="M458" s="26">
        <v>1</v>
      </c>
      <c r="N458" s="26">
        <v>1</v>
      </c>
      <c r="O458" s="26">
        <v>1</v>
      </c>
      <c r="P458" s="26">
        <v>1</v>
      </c>
      <c r="Q458" s="26">
        <v>1</v>
      </c>
      <c r="R458" s="26">
        <v>1</v>
      </c>
      <c r="S458" s="26">
        <v>1</v>
      </c>
      <c r="T458" s="26">
        <v>1</v>
      </c>
      <c r="U458" s="26">
        <v>1</v>
      </c>
      <c r="V458" s="26">
        <v>1</v>
      </c>
      <c r="W458" s="26">
        <v>1</v>
      </c>
      <c r="X458" s="26">
        <v>1</v>
      </c>
      <c r="Y458" s="26">
        <v>1</v>
      </c>
      <c r="Z458" s="26">
        <v>1</v>
      </c>
      <c r="AA458" s="26">
        <v>1</v>
      </c>
      <c r="AB458" s="26">
        <v>1</v>
      </c>
      <c r="AC458" s="26">
        <v>1</v>
      </c>
      <c r="AD458" s="34" t="s">
        <v>25</v>
      </c>
    </row>
    <row r="459" spans="1:30" s="35" customFormat="1" ht="12.75" x14ac:dyDescent="0.2">
      <c r="A459" s="25" t="s">
        <v>132</v>
      </c>
      <c r="B459" s="27" t="s">
        <v>11</v>
      </c>
      <c r="C459" s="27"/>
      <c r="D459" s="28"/>
      <c r="E459" s="29" t="s">
        <v>26</v>
      </c>
      <c r="F459" s="30">
        <v>0.9</v>
      </c>
      <c r="G459" s="31">
        <f t="shared" si="50"/>
        <v>27</v>
      </c>
      <c r="H459" s="32">
        <v>1</v>
      </c>
      <c r="I459" s="33"/>
      <c r="J459" s="26"/>
      <c r="K459" s="26"/>
      <c r="L459" s="26"/>
      <c r="M459" s="26"/>
      <c r="N459" s="26"/>
      <c r="O459" s="26"/>
      <c r="P459" s="26"/>
      <c r="Q459" s="26"/>
      <c r="R459" s="26"/>
      <c r="S459" s="26"/>
      <c r="T459" s="26"/>
      <c r="U459" s="26"/>
      <c r="V459" s="26">
        <v>1</v>
      </c>
      <c r="W459" s="26"/>
      <c r="X459" s="26"/>
      <c r="Y459" s="26"/>
      <c r="Z459" s="26"/>
      <c r="AA459" s="26"/>
      <c r="AB459" s="26"/>
      <c r="AC459" s="26"/>
      <c r="AD459" s="34" t="s">
        <v>27</v>
      </c>
    </row>
    <row r="460" spans="1:30" s="35" customFormat="1" ht="12.75" x14ac:dyDescent="0.2">
      <c r="A460" s="25" t="s">
        <v>132</v>
      </c>
      <c r="B460" s="27" t="s">
        <v>11</v>
      </c>
      <c r="C460" s="27"/>
      <c r="D460" s="28"/>
      <c r="E460" s="29" t="s">
        <v>28</v>
      </c>
      <c r="F460" s="30">
        <v>1.8</v>
      </c>
      <c r="G460" s="31">
        <f t="shared" si="50"/>
        <v>54</v>
      </c>
      <c r="H460" s="32">
        <v>1</v>
      </c>
      <c r="I460" s="33"/>
      <c r="J460" s="26"/>
      <c r="K460" s="26"/>
      <c r="L460" s="26"/>
      <c r="M460" s="26"/>
      <c r="N460" s="26"/>
      <c r="O460" s="26"/>
      <c r="P460" s="26"/>
      <c r="Q460" s="26"/>
      <c r="R460" s="26"/>
      <c r="S460" s="26"/>
      <c r="T460" s="26"/>
      <c r="U460" s="26"/>
      <c r="V460" s="26">
        <v>1</v>
      </c>
      <c r="W460" s="26"/>
      <c r="X460" s="26"/>
      <c r="Y460" s="26"/>
      <c r="Z460" s="26"/>
      <c r="AA460" s="26"/>
      <c r="AB460" s="26"/>
      <c r="AC460" s="26"/>
      <c r="AD460" s="34" t="s">
        <v>27</v>
      </c>
    </row>
    <row r="461" spans="1:30" s="35" customFormat="1" ht="12.75" x14ac:dyDescent="0.2">
      <c r="A461" s="25" t="s">
        <v>132</v>
      </c>
      <c r="B461" s="27" t="s">
        <v>11</v>
      </c>
      <c r="C461" s="27"/>
      <c r="D461" s="28"/>
      <c r="E461" s="29" t="s">
        <v>29</v>
      </c>
      <c r="F461" s="30">
        <v>0.21666666666666667</v>
      </c>
      <c r="G461" s="31">
        <f t="shared" si="50"/>
        <v>6.5</v>
      </c>
      <c r="H461" s="32">
        <v>1</v>
      </c>
      <c r="I461" s="33"/>
      <c r="J461" s="26"/>
      <c r="K461" s="26"/>
      <c r="L461" s="26">
        <v>1</v>
      </c>
      <c r="M461" s="37"/>
      <c r="N461" s="26"/>
      <c r="O461" s="26">
        <v>1</v>
      </c>
      <c r="P461" s="26"/>
      <c r="Q461" s="26"/>
      <c r="R461" s="26">
        <v>1</v>
      </c>
      <c r="S461" s="26"/>
      <c r="T461" s="37"/>
      <c r="U461" s="26">
        <v>1</v>
      </c>
      <c r="V461" s="37"/>
      <c r="W461" s="26"/>
      <c r="X461" s="37">
        <v>1</v>
      </c>
      <c r="Y461" s="26"/>
      <c r="Z461" s="37"/>
      <c r="AA461" s="26">
        <v>1</v>
      </c>
      <c r="AB461" s="37"/>
      <c r="AC461" s="37"/>
      <c r="AD461" s="34" t="s">
        <v>30</v>
      </c>
    </row>
    <row r="462" spans="1:30" s="35" customFormat="1" ht="12.75" x14ac:dyDescent="0.2">
      <c r="A462" s="25" t="s">
        <v>132</v>
      </c>
      <c r="B462" s="27" t="s">
        <v>11</v>
      </c>
      <c r="C462" s="27"/>
      <c r="D462" s="28"/>
      <c r="E462" s="29" t="s">
        <v>31</v>
      </c>
      <c r="F462" s="30">
        <v>0.11666666666666667</v>
      </c>
      <c r="G462" s="31">
        <f t="shared" si="50"/>
        <v>3.5</v>
      </c>
      <c r="H462" s="32">
        <v>1</v>
      </c>
      <c r="I462" s="33"/>
      <c r="J462" s="26"/>
      <c r="K462" s="26">
        <v>1</v>
      </c>
      <c r="L462" s="26"/>
      <c r="M462" s="26">
        <v>1</v>
      </c>
      <c r="N462" s="26"/>
      <c r="O462" s="26">
        <v>1</v>
      </c>
      <c r="P462" s="26"/>
      <c r="Q462" s="26">
        <v>1</v>
      </c>
      <c r="R462" s="26"/>
      <c r="S462" s="26">
        <v>1</v>
      </c>
      <c r="T462" s="26"/>
      <c r="U462" s="26">
        <v>1</v>
      </c>
      <c r="V462" s="26"/>
      <c r="W462" s="26">
        <v>1</v>
      </c>
      <c r="X462" s="26"/>
      <c r="Y462" s="26">
        <v>1</v>
      </c>
      <c r="Z462" s="26"/>
      <c r="AA462" s="26">
        <v>1</v>
      </c>
      <c r="AB462" s="26"/>
      <c r="AC462" s="26">
        <v>1</v>
      </c>
      <c r="AD462" s="34" t="s">
        <v>13</v>
      </c>
    </row>
    <row r="463" spans="1:30" s="35" customFormat="1" ht="12.75" x14ac:dyDescent="0.2">
      <c r="A463" s="25" t="s">
        <v>132</v>
      </c>
      <c r="B463" s="27" t="s">
        <v>11</v>
      </c>
      <c r="C463" s="27"/>
      <c r="D463" s="28"/>
      <c r="E463" s="29" t="s">
        <v>32</v>
      </c>
      <c r="F463" s="30">
        <v>1</v>
      </c>
      <c r="G463" s="31">
        <f t="shared" si="50"/>
        <v>30</v>
      </c>
      <c r="H463" s="32">
        <v>1</v>
      </c>
      <c r="I463" s="33"/>
      <c r="J463" s="26"/>
      <c r="K463" s="26"/>
      <c r="L463" s="26"/>
      <c r="M463" s="26"/>
      <c r="N463" s="26"/>
      <c r="O463" s="26"/>
      <c r="P463" s="26">
        <v>1</v>
      </c>
      <c r="Q463" s="26"/>
      <c r="R463" s="26"/>
      <c r="S463" s="26"/>
      <c r="T463" s="26"/>
      <c r="U463" s="26"/>
      <c r="V463" s="26">
        <v>1</v>
      </c>
      <c r="W463" s="26"/>
      <c r="X463" s="26"/>
      <c r="Y463" s="26"/>
      <c r="Z463" s="26"/>
      <c r="AA463" s="26"/>
      <c r="AB463" s="26">
        <v>1</v>
      </c>
      <c r="AC463" s="26"/>
      <c r="AD463" s="34" t="s">
        <v>20</v>
      </c>
    </row>
    <row r="464" spans="1:30" s="35" customFormat="1" ht="12.75" x14ac:dyDescent="0.2">
      <c r="A464" s="25" t="s">
        <v>132</v>
      </c>
      <c r="B464" s="27" t="s">
        <v>11</v>
      </c>
      <c r="C464" s="27"/>
      <c r="D464" s="28"/>
      <c r="E464" s="38" t="s">
        <v>34</v>
      </c>
      <c r="F464" s="30">
        <v>0</v>
      </c>
      <c r="G464" s="31">
        <f t="shared" si="50"/>
        <v>0</v>
      </c>
      <c r="H464" s="32">
        <v>1</v>
      </c>
      <c r="I464" s="33"/>
      <c r="J464" s="26"/>
      <c r="K464" s="26"/>
      <c r="L464" s="26"/>
      <c r="M464" s="26"/>
      <c r="N464" s="26"/>
      <c r="O464" s="26"/>
      <c r="P464" s="26"/>
      <c r="Q464" s="26"/>
      <c r="R464" s="26"/>
      <c r="S464" s="26"/>
      <c r="T464" s="26"/>
      <c r="U464" s="26"/>
      <c r="V464" s="26"/>
      <c r="W464" s="26"/>
      <c r="X464" s="26"/>
      <c r="Y464" s="26"/>
      <c r="Z464" s="26"/>
      <c r="AA464" s="26"/>
      <c r="AB464" s="26"/>
      <c r="AC464" s="26"/>
      <c r="AD464" s="34" t="s">
        <v>36</v>
      </c>
    </row>
    <row r="465" spans="1:30" s="35" customFormat="1" ht="12.75" x14ac:dyDescent="0.2">
      <c r="A465" s="25" t="s">
        <v>132</v>
      </c>
      <c r="B465" s="27" t="s">
        <v>11</v>
      </c>
      <c r="C465" s="27"/>
      <c r="D465" s="28"/>
      <c r="E465" s="29" t="s">
        <v>37</v>
      </c>
      <c r="F465" s="30">
        <v>0.5</v>
      </c>
      <c r="G465" s="31">
        <f t="shared" si="50"/>
        <v>15</v>
      </c>
      <c r="H465" s="32">
        <v>1</v>
      </c>
      <c r="I465" s="33"/>
      <c r="J465" s="26"/>
      <c r="K465" s="26"/>
      <c r="L465" s="26"/>
      <c r="M465" s="26"/>
      <c r="N465" s="26"/>
      <c r="O465" s="26"/>
      <c r="P465" s="26"/>
      <c r="Q465" s="26"/>
      <c r="R465" s="26"/>
      <c r="S465" s="26"/>
      <c r="T465" s="26"/>
      <c r="U465" s="26"/>
      <c r="V465" s="26">
        <v>1</v>
      </c>
      <c r="W465" s="26"/>
      <c r="X465" s="26"/>
      <c r="Y465" s="26"/>
      <c r="Z465" s="26"/>
      <c r="AA465" s="26"/>
      <c r="AB465" s="26"/>
      <c r="AC465" s="26"/>
      <c r="AD465" s="34" t="s">
        <v>27</v>
      </c>
    </row>
    <row r="466" spans="1:30" s="35" customFormat="1" ht="12.75" x14ac:dyDescent="0.2">
      <c r="A466" s="25" t="s">
        <v>132</v>
      </c>
      <c r="B466" s="27" t="s">
        <v>11</v>
      </c>
      <c r="C466" s="27"/>
      <c r="D466" s="28"/>
      <c r="E466" s="29" t="s">
        <v>38</v>
      </c>
      <c r="F466" s="30">
        <v>0.25</v>
      </c>
      <c r="G466" s="31">
        <f t="shared" si="50"/>
        <v>7.5</v>
      </c>
      <c r="H466" s="32">
        <v>1</v>
      </c>
      <c r="I466" s="33"/>
      <c r="J466" s="26"/>
      <c r="K466" s="26"/>
      <c r="L466" s="26"/>
      <c r="M466" s="26"/>
      <c r="N466" s="26"/>
      <c r="O466" s="26"/>
      <c r="P466" s="26"/>
      <c r="Q466" s="26"/>
      <c r="R466" s="26"/>
      <c r="S466" s="26"/>
      <c r="T466" s="26"/>
      <c r="U466" s="26"/>
      <c r="V466" s="26">
        <v>1</v>
      </c>
      <c r="W466" s="26"/>
      <c r="X466" s="26"/>
      <c r="Y466" s="26"/>
      <c r="Z466" s="26"/>
      <c r="AA466" s="26"/>
      <c r="AB466" s="26"/>
      <c r="AC466" s="26"/>
      <c r="AD466" s="34" t="s">
        <v>27</v>
      </c>
    </row>
    <row r="467" spans="1:30" s="35" customFormat="1" ht="12.75" x14ac:dyDescent="0.2">
      <c r="A467" s="25" t="s">
        <v>132</v>
      </c>
      <c r="B467" s="27" t="s">
        <v>11</v>
      </c>
      <c r="C467" s="27"/>
      <c r="D467" s="28"/>
      <c r="E467" s="29" t="s">
        <v>39</v>
      </c>
      <c r="F467" s="30">
        <v>0.2</v>
      </c>
      <c r="G467" s="31">
        <f t="shared" si="50"/>
        <v>6</v>
      </c>
      <c r="H467" s="32">
        <v>1</v>
      </c>
      <c r="I467" s="33"/>
      <c r="J467" s="26"/>
      <c r="K467" s="26"/>
      <c r="L467" s="26"/>
      <c r="M467" s="26"/>
      <c r="N467" s="26"/>
      <c r="O467" s="26"/>
      <c r="P467" s="26"/>
      <c r="Q467" s="26"/>
      <c r="R467" s="26"/>
      <c r="S467" s="26"/>
      <c r="T467" s="26"/>
      <c r="U467" s="26"/>
      <c r="V467" s="26"/>
      <c r="W467" s="26"/>
      <c r="X467" s="26"/>
      <c r="Y467" s="26"/>
      <c r="Z467" s="26"/>
      <c r="AA467" s="26"/>
      <c r="AB467" s="26"/>
      <c r="AC467" s="26"/>
      <c r="AD467" s="34" t="s">
        <v>14</v>
      </c>
    </row>
    <row r="468" spans="1:30" s="35" customFormat="1" ht="12.75" x14ac:dyDescent="0.2">
      <c r="A468" s="25" t="s">
        <v>132</v>
      </c>
      <c r="B468" s="27" t="s">
        <v>11</v>
      </c>
      <c r="C468" s="27"/>
      <c r="D468" s="28"/>
      <c r="E468" s="29" t="s">
        <v>40</v>
      </c>
      <c r="F468" s="30">
        <v>0.25</v>
      </c>
      <c r="G468" s="31">
        <f t="shared" si="50"/>
        <v>7.5</v>
      </c>
      <c r="H468" s="32">
        <v>1</v>
      </c>
      <c r="I468" s="33"/>
      <c r="J468" s="26"/>
      <c r="K468" s="26"/>
      <c r="L468" s="26"/>
      <c r="M468" s="26"/>
      <c r="N468" s="26">
        <v>1</v>
      </c>
      <c r="O468" s="26"/>
      <c r="P468" s="26"/>
      <c r="Q468" s="26"/>
      <c r="R468" s="26"/>
      <c r="S468" s="26"/>
      <c r="T468" s="26">
        <v>1</v>
      </c>
      <c r="U468" s="26"/>
      <c r="V468" s="26"/>
      <c r="W468" s="26"/>
      <c r="X468" s="26"/>
      <c r="Y468" s="26"/>
      <c r="Z468" s="26">
        <v>1</v>
      </c>
      <c r="AA468" s="26"/>
      <c r="AB468" s="26"/>
      <c r="AC468" s="26"/>
      <c r="AD468" s="34" t="s">
        <v>41</v>
      </c>
    </row>
    <row r="469" spans="1:30" s="35" customFormat="1" ht="12.75" x14ac:dyDescent="0.2">
      <c r="A469" s="25" t="s">
        <v>132</v>
      </c>
      <c r="B469" s="27" t="s">
        <v>11</v>
      </c>
      <c r="C469" s="27"/>
      <c r="D469" s="28"/>
      <c r="E469" s="29" t="s">
        <v>42</v>
      </c>
      <c r="F469" s="30">
        <v>2</v>
      </c>
      <c r="G469" s="31">
        <f t="shared" si="50"/>
        <v>60</v>
      </c>
      <c r="H469" s="32">
        <v>1</v>
      </c>
      <c r="I469" s="33"/>
      <c r="J469" s="26"/>
      <c r="K469" s="26"/>
      <c r="L469" s="26"/>
      <c r="M469" s="26"/>
      <c r="N469" s="26"/>
      <c r="O469" s="26"/>
      <c r="P469" s="26"/>
      <c r="Q469" s="26"/>
      <c r="R469" s="26"/>
      <c r="S469" s="26"/>
      <c r="T469" s="26"/>
      <c r="U469" s="26"/>
      <c r="V469" s="26"/>
      <c r="W469" s="26"/>
      <c r="X469" s="26"/>
      <c r="Y469" s="26"/>
      <c r="Z469" s="26"/>
      <c r="AA469" s="26"/>
      <c r="AB469" s="26"/>
      <c r="AC469" s="26"/>
      <c r="AD469" s="34" t="s">
        <v>14</v>
      </c>
    </row>
    <row r="470" spans="1:30" s="35" customFormat="1" ht="12.75" x14ac:dyDescent="0.2">
      <c r="A470" s="25" t="s">
        <v>132</v>
      </c>
      <c r="B470" s="27" t="s">
        <v>11</v>
      </c>
      <c r="C470" s="27"/>
      <c r="D470" s="28"/>
      <c r="E470" s="29" t="s">
        <v>43</v>
      </c>
      <c r="F470" s="30">
        <v>0</v>
      </c>
      <c r="G470" s="31">
        <f t="shared" si="50"/>
        <v>0</v>
      </c>
      <c r="H470" s="32">
        <v>1</v>
      </c>
      <c r="I470" s="33"/>
      <c r="J470" s="26"/>
      <c r="K470" s="26">
        <v>1</v>
      </c>
      <c r="L470" s="26"/>
      <c r="M470" s="26">
        <v>1</v>
      </c>
      <c r="N470" s="26"/>
      <c r="O470" s="26">
        <v>1</v>
      </c>
      <c r="P470" s="26"/>
      <c r="Q470" s="26">
        <v>1</v>
      </c>
      <c r="R470" s="26"/>
      <c r="S470" s="26">
        <v>1</v>
      </c>
      <c r="T470" s="26"/>
      <c r="U470" s="26">
        <v>1</v>
      </c>
      <c r="V470" s="26"/>
      <c r="W470" s="26">
        <v>1</v>
      </c>
      <c r="X470" s="26"/>
      <c r="Y470" s="26">
        <v>1</v>
      </c>
      <c r="Z470" s="26"/>
      <c r="AA470" s="26">
        <v>1</v>
      </c>
      <c r="AB470" s="26"/>
      <c r="AC470" s="26">
        <v>1</v>
      </c>
      <c r="AD470" s="34" t="s">
        <v>44</v>
      </c>
    </row>
    <row r="471" spans="1:30" s="35" customFormat="1" ht="12.75" x14ac:dyDescent="0.2">
      <c r="A471" s="25" t="s">
        <v>132</v>
      </c>
      <c r="B471" s="27" t="s">
        <v>11</v>
      </c>
      <c r="C471" s="27"/>
      <c r="D471" s="28"/>
      <c r="E471" s="29" t="s">
        <v>45</v>
      </c>
      <c r="F471" s="30">
        <v>0.8</v>
      </c>
      <c r="G471" s="31">
        <f t="shared" si="50"/>
        <v>24</v>
      </c>
      <c r="H471" s="32">
        <v>1</v>
      </c>
      <c r="I471" s="33"/>
      <c r="J471" s="26"/>
      <c r="K471" s="26">
        <v>1</v>
      </c>
      <c r="L471" s="26"/>
      <c r="M471" s="26">
        <v>1</v>
      </c>
      <c r="N471" s="26"/>
      <c r="O471" s="26">
        <v>1</v>
      </c>
      <c r="P471" s="26"/>
      <c r="Q471" s="26">
        <v>1</v>
      </c>
      <c r="R471" s="26"/>
      <c r="S471" s="26">
        <v>1</v>
      </c>
      <c r="T471" s="26"/>
      <c r="U471" s="26">
        <v>1</v>
      </c>
      <c r="V471" s="26"/>
      <c r="W471" s="26">
        <v>1</v>
      </c>
      <c r="X471" s="26"/>
      <c r="Y471" s="26">
        <v>1</v>
      </c>
      <c r="Z471" s="26"/>
      <c r="AA471" s="26">
        <v>1</v>
      </c>
      <c r="AB471" s="26"/>
      <c r="AC471" s="26">
        <v>1</v>
      </c>
      <c r="AD471" s="34" t="s">
        <v>13</v>
      </c>
    </row>
    <row r="472" spans="1:30" s="35" customFormat="1" ht="12.75" x14ac:dyDescent="0.2">
      <c r="A472" s="25" t="s">
        <v>132</v>
      </c>
      <c r="B472" s="27" t="s">
        <v>11</v>
      </c>
      <c r="C472" s="27"/>
      <c r="D472" s="28"/>
      <c r="E472" s="29" t="s">
        <v>46</v>
      </c>
      <c r="F472" s="30">
        <v>0.5</v>
      </c>
      <c r="G472" s="31">
        <f t="shared" si="50"/>
        <v>15</v>
      </c>
      <c r="H472" s="32">
        <v>1</v>
      </c>
      <c r="I472" s="33"/>
      <c r="J472" s="26"/>
      <c r="K472" s="26"/>
      <c r="L472" s="26"/>
      <c r="M472" s="26"/>
      <c r="N472" s="26">
        <v>1</v>
      </c>
      <c r="O472" s="26"/>
      <c r="P472" s="26"/>
      <c r="Q472" s="26"/>
      <c r="R472" s="26"/>
      <c r="S472" s="26">
        <v>1</v>
      </c>
      <c r="T472" s="26"/>
      <c r="U472" s="26"/>
      <c r="V472" s="26"/>
      <c r="W472" s="26"/>
      <c r="X472" s="26">
        <v>1</v>
      </c>
      <c r="Y472" s="26"/>
      <c r="Z472" s="26"/>
      <c r="AA472" s="26"/>
      <c r="AB472" s="26"/>
      <c r="AC472" s="26">
        <v>1</v>
      </c>
      <c r="AD472" s="34" t="s">
        <v>48</v>
      </c>
    </row>
    <row r="473" spans="1:30" s="35" customFormat="1" ht="12.75" x14ac:dyDescent="0.2">
      <c r="A473" s="25" t="s">
        <v>132</v>
      </c>
      <c r="B473" s="27" t="s">
        <v>11</v>
      </c>
      <c r="C473" s="27"/>
      <c r="D473" s="28"/>
      <c r="E473" s="29" t="s">
        <v>49</v>
      </c>
      <c r="F473" s="30">
        <v>0.18333333333333332</v>
      </c>
      <c r="G473" s="31">
        <f t="shared" si="50"/>
        <v>5.5</v>
      </c>
      <c r="H473" s="32">
        <v>1</v>
      </c>
      <c r="I473" s="33"/>
      <c r="J473" s="26">
        <v>1</v>
      </c>
      <c r="K473" s="26"/>
      <c r="L473" s="26">
        <v>1</v>
      </c>
      <c r="M473" s="26"/>
      <c r="N473" s="26">
        <v>1</v>
      </c>
      <c r="O473" s="26"/>
      <c r="P473" s="26">
        <v>1</v>
      </c>
      <c r="Q473" s="26"/>
      <c r="R473" s="26">
        <v>1</v>
      </c>
      <c r="S473" s="26"/>
      <c r="T473" s="26">
        <v>1</v>
      </c>
      <c r="U473" s="26"/>
      <c r="V473" s="26">
        <v>1</v>
      </c>
      <c r="W473" s="26"/>
      <c r="X473" s="26">
        <v>1</v>
      </c>
      <c r="Y473" s="26"/>
      <c r="Z473" s="26">
        <v>1</v>
      </c>
      <c r="AA473" s="26"/>
      <c r="AB473" s="26">
        <v>1</v>
      </c>
      <c r="AC473" s="26"/>
      <c r="AD473" s="34" t="s">
        <v>50</v>
      </c>
    </row>
    <row r="474" spans="1:30" s="35" customFormat="1" ht="12.75" x14ac:dyDescent="0.2">
      <c r="A474" s="25" t="s">
        <v>132</v>
      </c>
      <c r="B474" s="27" t="s">
        <v>11</v>
      </c>
      <c r="C474" s="27"/>
      <c r="D474" s="28"/>
      <c r="E474" s="29" t="s">
        <v>51</v>
      </c>
      <c r="F474" s="30">
        <v>0.16666666666666666</v>
      </c>
      <c r="G474" s="31">
        <f t="shared" si="50"/>
        <v>5</v>
      </c>
      <c r="H474" s="32">
        <v>1</v>
      </c>
      <c r="I474" s="33"/>
      <c r="J474" s="26"/>
      <c r="K474" s="26"/>
      <c r="L474" s="26"/>
      <c r="M474" s="26"/>
      <c r="N474" s="26"/>
      <c r="O474" s="26"/>
      <c r="P474" s="26"/>
      <c r="Q474" s="26"/>
      <c r="R474" s="26"/>
      <c r="S474" s="26"/>
      <c r="T474" s="26"/>
      <c r="U474" s="26"/>
      <c r="V474" s="26"/>
      <c r="W474" s="26"/>
      <c r="X474" s="26"/>
      <c r="Y474" s="26"/>
      <c r="Z474" s="26"/>
      <c r="AA474" s="26"/>
      <c r="AB474" s="26"/>
      <c r="AC474" s="26"/>
      <c r="AD474" s="34" t="s">
        <v>14</v>
      </c>
    </row>
    <row r="475" spans="1:30" s="35" customFormat="1" ht="12.75" x14ac:dyDescent="0.2">
      <c r="A475" s="39" t="s">
        <v>132</v>
      </c>
      <c r="B475" s="41" t="s">
        <v>53</v>
      </c>
      <c r="C475" s="41"/>
      <c r="D475" s="42">
        <v>95620989</v>
      </c>
      <c r="E475" s="43" t="s">
        <v>54</v>
      </c>
      <c r="F475" s="44">
        <v>1</v>
      </c>
      <c r="G475" s="45">
        <f>+VLOOKUP(D475,'Precios Repuestos'!$B$3:$F$192,5,FALSE)*F475</f>
        <v>4.4000000000000004</v>
      </c>
      <c r="H475" s="32">
        <v>1</v>
      </c>
      <c r="I475" s="46"/>
      <c r="J475" s="40">
        <v>1</v>
      </c>
      <c r="K475" s="40">
        <v>1</v>
      </c>
      <c r="L475" s="40">
        <v>1</v>
      </c>
      <c r="M475" s="40">
        <v>1</v>
      </c>
      <c r="N475" s="40">
        <v>1</v>
      </c>
      <c r="O475" s="40">
        <v>1</v>
      </c>
      <c r="P475" s="40">
        <v>1</v>
      </c>
      <c r="Q475" s="40">
        <v>1</v>
      </c>
      <c r="R475" s="40">
        <v>1</v>
      </c>
      <c r="S475" s="40">
        <v>1</v>
      </c>
      <c r="T475" s="40">
        <v>1</v>
      </c>
      <c r="U475" s="40">
        <v>1</v>
      </c>
      <c r="V475" s="40">
        <v>1</v>
      </c>
      <c r="W475" s="40">
        <v>1</v>
      </c>
      <c r="X475" s="40">
        <v>1</v>
      </c>
      <c r="Y475" s="40">
        <v>1</v>
      </c>
      <c r="Z475" s="40">
        <v>1</v>
      </c>
      <c r="AA475" s="40">
        <v>1</v>
      </c>
      <c r="AB475" s="40">
        <v>1</v>
      </c>
      <c r="AC475" s="40">
        <v>1</v>
      </c>
      <c r="AD475" s="34" t="s">
        <v>25</v>
      </c>
    </row>
    <row r="476" spans="1:30" s="35" customFormat="1" ht="12.75" x14ac:dyDescent="0.2">
      <c r="A476" s="39" t="s">
        <v>132</v>
      </c>
      <c r="B476" s="41" t="s">
        <v>53</v>
      </c>
      <c r="C476" s="41"/>
      <c r="D476" s="78">
        <v>2601223</v>
      </c>
      <c r="E476" s="47" t="s">
        <v>55</v>
      </c>
      <c r="F476" s="44">
        <v>5</v>
      </c>
      <c r="G476" s="45">
        <f>+VLOOKUP(D476,'Precios Repuestos'!$B$3:$F$192,5,FALSE)*F476</f>
        <v>33.437259615384612</v>
      </c>
      <c r="H476" s="32">
        <v>1</v>
      </c>
      <c r="I476" s="46"/>
      <c r="J476" s="40">
        <v>1</v>
      </c>
      <c r="K476" s="40">
        <v>1</v>
      </c>
      <c r="L476" s="40">
        <v>1</v>
      </c>
      <c r="M476" s="40">
        <v>1</v>
      </c>
      <c r="N476" s="40">
        <v>1</v>
      </c>
      <c r="O476" s="40">
        <v>1</v>
      </c>
      <c r="P476" s="40">
        <v>1</v>
      </c>
      <c r="Q476" s="40">
        <v>1</v>
      </c>
      <c r="R476" s="40">
        <v>1</v>
      </c>
      <c r="S476" s="40">
        <v>1</v>
      </c>
      <c r="T476" s="40">
        <v>1</v>
      </c>
      <c r="U476" s="40">
        <v>1</v>
      </c>
      <c r="V476" s="40">
        <v>1</v>
      </c>
      <c r="W476" s="40">
        <v>1</v>
      </c>
      <c r="X476" s="40">
        <v>1</v>
      </c>
      <c r="Y476" s="40">
        <v>1</v>
      </c>
      <c r="Z476" s="40">
        <v>1</v>
      </c>
      <c r="AA476" s="40">
        <v>1</v>
      </c>
      <c r="AB476" s="40">
        <v>1</v>
      </c>
      <c r="AC476" s="40">
        <v>1</v>
      </c>
      <c r="AD476" s="34" t="s">
        <v>56</v>
      </c>
    </row>
    <row r="477" spans="1:30" s="35" customFormat="1" ht="12.75" x14ac:dyDescent="0.2">
      <c r="A477" s="39" t="s">
        <v>132</v>
      </c>
      <c r="B477" s="41" t="s">
        <v>53</v>
      </c>
      <c r="C477" s="41"/>
      <c r="D477" s="78" t="s">
        <v>134</v>
      </c>
      <c r="E477" s="43" t="s">
        <v>57</v>
      </c>
      <c r="F477" s="44">
        <v>1</v>
      </c>
      <c r="G477" s="45">
        <f>+VLOOKUP(D477,'Precios Repuestos'!$B$3:$F$192,5,FALSE)*F477</f>
        <v>8.1300000000000008</v>
      </c>
      <c r="H477" s="32">
        <v>1</v>
      </c>
      <c r="I477" s="46"/>
      <c r="J477" s="40"/>
      <c r="K477" s="40"/>
      <c r="L477" s="40">
        <v>1</v>
      </c>
      <c r="M477" s="40"/>
      <c r="N477" s="40">
        <v>1</v>
      </c>
      <c r="O477" s="40"/>
      <c r="P477" s="40">
        <v>1</v>
      </c>
      <c r="Q477" s="40"/>
      <c r="R477" s="40">
        <v>1</v>
      </c>
      <c r="S477" s="40"/>
      <c r="T477" s="40">
        <v>1</v>
      </c>
      <c r="U477" s="40"/>
      <c r="V477" s="40">
        <v>1</v>
      </c>
      <c r="W477" s="40"/>
      <c r="X477" s="40">
        <v>1</v>
      </c>
      <c r="Y477" s="40"/>
      <c r="Z477" s="40">
        <v>1</v>
      </c>
      <c r="AA477" s="40"/>
      <c r="AB477" s="40">
        <v>1</v>
      </c>
      <c r="AC477" s="40"/>
      <c r="AD477" s="34" t="s">
        <v>17</v>
      </c>
    </row>
    <row r="478" spans="1:30" s="35" customFormat="1" ht="12.75" x14ac:dyDescent="0.2">
      <c r="A478" s="39" t="s">
        <v>132</v>
      </c>
      <c r="B478" s="41" t="s">
        <v>53</v>
      </c>
      <c r="C478" s="41"/>
      <c r="D478" s="78">
        <v>95622340</v>
      </c>
      <c r="E478" s="43" t="s">
        <v>58</v>
      </c>
      <c r="F478" s="44">
        <v>1</v>
      </c>
      <c r="G478" s="45">
        <f>+VLOOKUP(D478,'Precios Repuestos'!$B$3:$F$192,5,FALSE)*F478</f>
        <v>11.1</v>
      </c>
      <c r="H478" s="32">
        <v>1</v>
      </c>
      <c r="I478" s="46"/>
      <c r="J478" s="40"/>
      <c r="K478" s="40">
        <v>1</v>
      </c>
      <c r="L478" s="40"/>
      <c r="M478" s="40">
        <v>1</v>
      </c>
      <c r="N478" s="40"/>
      <c r="O478" s="40">
        <v>1</v>
      </c>
      <c r="P478" s="40"/>
      <c r="Q478" s="40">
        <v>1</v>
      </c>
      <c r="R478" s="40"/>
      <c r="S478" s="40">
        <v>1</v>
      </c>
      <c r="T478" s="40"/>
      <c r="U478" s="40">
        <v>1</v>
      </c>
      <c r="V478" s="40"/>
      <c r="W478" s="40">
        <v>1</v>
      </c>
      <c r="X478" s="40"/>
      <c r="Y478" s="40">
        <v>1</v>
      </c>
      <c r="Z478" s="40"/>
      <c r="AA478" s="40">
        <v>1</v>
      </c>
      <c r="AB478" s="40"/>
      <c r="AC478" s="40">
        <v>1</v>
      </c>
      <c r="AD478" s="34" t="s">
        <v>13</v>
      </c>
    </row>
    <row r="479" spans="1:30" s="35" customFormat="1" ht="12.75" x14ac:dyDescent="0.2">
      <c r="A479" s="39" t="s">
        <v>132</v>
      </c>
      <c r="B479" s="41" t="s">
        <v>53</v>
      </c>
      <c r="C479" s="41"/>
      <c r="D479" s="78" t="s">
        <v>124</v>
      </c>
      <c r="E479" s="43" t="s">
        <v>111</v>
      </c>
      <c r="F479" s="44">
        <v>1</v>
      </c>
      <c r="G479" s="45">
        <f>+VLOOKUP(D479,'Precios Repuestos'!$B$3:$F$192,5,FALSE)*F479</f>
        <v>39.89</v>
      </c>
      <c r="H479" s="32">
        <v>1</v>
      </c>
      <c r="I479" s="46"/>
      <c r="J479" s="40"/>
      <c r="K479" s="40"/>
      <c r="L479" s="40"/>
      <c r="M479" s="40"/>
      <c r="N479" s="40"/>
      <c r="O479" s="40"/>
      <c r="P479" s="40"/>
      <c r="Q479" s="40"/>
      <c r="R479" s="40"/>
      <c r="S479" s="40"/>
      <c r="T479" s="40"/>
      <c r="U479" s="40"/>
      <c r="V479" s="40">
        <v>1</v>
      </c>
      <c r="W479" s="40"/>
      <c r="X479" s="40"/>
      <c r="Y479" s="40"/>
      <c r="Z479" s="40"/>
      <c r="AA479" s="40"/>
      <c r="AB479" s="40"/>
      <c r="AC479" s="40"/>
      <c r="AD479" s="34" t="s">
        <v>27</v>
      </c>
    </row>
    <row r="480" spans="1:30" s="35" customFormat="1" ht="12.75" x14ac:dyDescent="0.2">
      <c r="A480" s="39" t="s">
        <v>132</v>
      </c>
      <c r="B480" s="41" t="s">
        <v>53</v>
      </c>
      <c r="C480" s="41"/>
      <c r="D480" s="78" t="s">
        <v>125</v>
      </c>
      <c r="E480" s="43" t="s">
        <v>112</v>
      </c>
      <c r="F480" s="44">
        <v>1</v>
      </c>
      <c r="G480" s="45">
        <f>+VLOOKUP(D480,'Precios Repuestos'!$B$3:$F$192,5,FALSE)*F480</f>
        <v>45.52</v>
      </c>
      <c r="H480" s="32">
        <v>1</v>
      </c>
      <c r="I480" s="46"/>
      <c r="J480" s="40"/>
      <c r="K480" s="40"/>
      <c r="L480" s="40"/>
      <c r="M480" s="40"/>
      <c r="N480" s="40"/>
      <c r="O480" s="40"/>
      <c r="P480" s="40"/>
      <c r="Q480" s="40"/>
      <c r="R480" s="40"/>
      <c r="S480" s="40"/>
      <c r="T480" s="40"/>
      <c r="U480" s="40"/>
      <c r="V480" s="40">
        <v>1</v>
      </c>
      <c r="W480" s="40"/>
      <c r="X480" s="40"/>
      <c r="Y480" s="40"/>
      <c r="Z480" s="40"/>
      <c r="AA480" s="40"/>
      <c r="AB480" s="40"/>
      <c r="AC480" s="40"/>
      <c r="AD480" s="34" t="s">
        <v>27</v>
      </c>
    </row>
    <row r="481" spans="1:30" s="35" customFormat="1" ht="12.75" x14ac:dyDescent="0.2">
      <c r="A481" s="39" t="s">
        <v>132</v>
      </c>
      <c r="B481" s="41" t="s">
        <v>53</v>
      </c>
      <c r="C481" s="41"/>
      <c r="D481" s="78" t="s">
        <v>135</v>
      </c>
      <c r="E481" s="43" t="s">
        <v>60</v>
      </c>
      <c r="F481" s="44">
        <v>1</v>
      </c>
      <c r="G481" s="45">
        <f>+VLOOKUP(D481,'Precios Repuestos'!$B$3:$F$192,5,FALSE)*F481</f>
        <v>22.26</v>
      </c>
      <c r="H481" s="32">
        <v>1</v>
      </c>
      <c r="I481" s="46"/>
      <c r="J481" s="40"/>
      <c r="K481" s="40"/>
      <c r="L481" s="40"/>
      <c r="M481" s="40"/>
      <c r="N481" s="40"/>
      <c r="O481" s="40"/>
      <c r="P481" s="40"/>
      <c r="Q481" s="40"/>
      <c r="R481" s="40"/>
      <c r="S481" s="40"/>
      <c r="T481" s="40"/>
      <c r="U481" s="40"/>
      <c r="V481" s="40">
        <v>1</v>
      </c>
      <c r="W481" s="40"/>
      <c r="X481" s="40"/>
      <c r="Y481" s="40"/>
      <c r="Z481" s="40"/>
      <c r="AA481" s="40"/>
      <c r="AB481" s="40"/>
      <c r="AC481" s="40"/>
      <c r="AD481" s="34" t="s">
        <v>27</v>
      </c>
    </row>
    <row r="482" spans="1:30" s="35" customFormat="1" ht="12.75" x14ac:dyDescent="0.2">
      <c r="A482" s="39" t="s">
        <v>132</v>
      </c>
      <c r="B482" s="41" t="s">
        <v>53</v>
      </c>
      <c r="C482" s="41"/>
      <c r="D482" s="78" t="s">
        <v>61</v>
      </c>
      <c r="E482" s="29" t="s">
        <v>62</v>
      </c>
      <c r="F482" s="44">
        <v>1</v>
      </c>
      <c r="G482" s="45">
        <f>+VLOOKUP(D482,'Precios Repuestos'!$B$3:$F$192,5,FALSE)*F482</f>
        <v>4</v>
      </c>
      <c r="H482" s="32">
        <v>1</v>
      </c>
      <c r="I482" s="46"/>
      <c r="J482" s="40"/>
      <c r="K482" s="40"/>
      <c r="L482" s="40"/>
      <c r="M482" s="40"/>
      <c r="N482" s="40"/>
      <c r="O482" s="40"/>
      <c r="P482" s="40"/>
      <c r="Q482" s="40"/>
      <c r="R482" s="40"/>
      <c r="S482" s="40"/>
      <c r="T482" s="40"/>
      <c r="U482" s="40"/>
      <c r="V482" s="40">
        <v>1</v>
      </c>
      <c r="W482" s="40"/>
      <c r="X482" s="40"/>
      <c r="Y482" s="40"/>
      <c r="Z482" s="40"/>
      <c r="AA482" s="40"/>
      <c r="AB482" s="40"/>
      <c r="AC482" s="40"/>
      <c r="AD482" s="34" t="s">
        <v>27</v>
      </c>
    </row>
    <row r="483" spans="1:30" s="35" customFormat="1" ht="12.75" x14ac:dyDescent="0.2">
      <c r="A483" s="39" t="s">
        <v>132</v>
      </c>
      <c r="B483" s="41" t="s">
        <v>53</v>
      </c>
      <c r="C483" s="41"/>
      <c r="D483" s="78" t="s">
        <v>127</v>
      </c>
      <c r="E483" s="43" t="s">
        <v>63</v>
      </c>
      <c r="F483" s="44">
        <v>1</v>
      </c>
      <c r="G483" s="45">
        <f>+VLOOKUP(D483,'Precios Repuestos'!$B$3:$F$192,5,FALSE)*F483</f>
        <v>15.77</v>
      </c>
      <c r="H483" s="32">
        <v>1</v>
      </c>
      <c r="I483" s="46"/>
      <c r="J483" s="40"/>
      <c r="K483" s="40"/>
      <c r="L483" s="40"/>
      <c r="M483" s="40"/>
      <c r="N483" s="40"/>
      <c r="O483" s="40"/>
      <c r="P483" s="40"/>
      <c r="Q483" s="40"/>
      <c r="R483" s="40"/>
      <c r="S483" s="40"/>
      <c r="T483" s="40"/>
      <c r="U483" s="40"/>
      <c r="V483" s="40">
        <v>1</v>
      </c>
      <c r="W483" s="40"/>
      <c r="X483" s="40"/>
      <c r="Y483" s="40"/>
      <c r="Z483" s="40"/>
      <c r="AA483" s="40"/>
      <c r="AB483" s="40"/>
      <c r="AC483" s="40"/>
      <c r="AD483" s="34" t="s">
        <v>27</v>
      </c>
    </row>
    <row r="484" spans="1:30" s="35" customFormat="1" ht="12.75" x14ac:dyDescent="0.2">
      <c r="A484" s="39" t="s">
        <v>132</v>
      </c>
      <c r="B484" s="41" t="s">
        <v>53</v>
      </c>
      <c r="C484" s="41"/>
      <c r="D484" s="81">
        <v>89063273</v>
      </c>
      <c r="E484" s="43" t="s">
        <v>64</v>
      </c>
      <c r="F484" s="44">
        <v>4</v>
      </c>
      <c r="G484" s="45">
        <f>+VLOOKUP(D484,'Precios Repuestos'!$B$3:$F$192,5,FALSE)*F484</f>
        <v>10.96</v>
      </c>
      <c r="H484" s="32">
        <v>1</v>
      </c>
      <c r="I484" s="46"/>
      <c r="J484" s="40"/>
      <c r="K484" s="40"/>
      <c r="L484" s="40">
        <v>1</v>
      </c>
      <c r="M484" s="40"/>
      <c r="N484" s="40"/>
      <c r="O484" s="40">
        <v>1</v>
      </c>
      <c r="P484" s="40"/>
      <c r="Q484" s="40"/>
      <c r="R484" s="40">
        <v>1</v>
      </c>
      <c r="S484" s="40"/>
      <c r="T484" s="40"/>
      <c r="U484" s="40">
        <v>1</v>
      </c>
      <c r="V484" s="40"/>
      <c r="W484" s="40"/>
      <c r="X484" s="40">
        <v>1</v>
      </c>
      <c r="Y484" s="40"/>
      <c r="Z484" s="40"/>
      <c r="AA484" s="40">
        <v>1</v>
      </c>
      <c r="AB484" s="40"/>
      <c r="AC484" s="48"/>
      <c r="AD484" s="34" t="s">
        <v>65</v>
      </c>
    </row>
    <row r="485" spans="1:30" s="35" customFormat="1" ht="12.75" x14ac:dyDescent="0.2">
      <c r="A485" s="39" t="s">
        <v>132</v>
      </c>
      <c r="B485" s="41" t="s">
        <v>53</v>
      </c>
      <c r="C485" s="41"/>
      <c r="D485" s="42">
        <v>2602458</v>
      </c>
      <c r="E485" s="49" t="s">
        <v>66</v>
      </c>
      <c r="F485" s="44">
        <v>2</v>
      </c>
      <c r="G485" s="45">
        <f>+VLOOKUP(D485,'Precios Repuestos'!$B$3:$F$192,5,FALSE)*F485</f>
        <v>21.904807692307692</v>
      </c>
      <c r="H485" s="32">
        <v>1</v>
      </c>
      <c r="I485" s="46"/>
      <c r="J485" s="40"/>
      <c r="K485" s="40"/>
      <c r="L485" s="40"/>
      <c r="M485" s="40">
        <v>1</v>
      </c>
      <c r="N485" s="40"/>
      <c r="O485" s="40"/>
      <c r="P485" s="40"/>
      <c r="Q485" s="40">
        <v>1</v>
      </c>
      <c r="R485" s="40"/>
      <c r="S485" s="40"/>
      <c r="T485" s="40"/>
      <c r="U485" s="40">
        <v>1</v>
      </c>
      <c r="V485" s="40"/>
      <c r="W485" s="40"/>
      <c r="X485" s="40"/>
      <c r="Y485" s="40">
        <v>1</v>
      </c>
      <c r="Z485" s="40"/>
      <c r="AA485" s="40"/>
      <c r="AB485" s="40"/>
      <c r="AC485" s="40">
        <v>1</v>
      </c>
      <c r="AD485" s="34" t="s">
        <v>67</v>
      </c>
    </row>
    <row r="486" spans="1:30" s="35" customFormat="1" ht="12.75" x14ac:dyDescent="0.2">
      <c r="A486" s="39" t="s">
        <v>132</v>
      </c>
      <c r="B486" s="41" t="s">
        <v>53</v>
      </c>
      <c r="C486" s="41"/>
      <c r="D486" s="42">
        <v>2601230</v>
      </c>
      <c r="E486" s="43" t="s">
        <v>113</v>
      </c>
      <c r="F486" s="44">
        <v>2</v>
      </c>
      <c r="G486" s="45">
        <f>+VLOOKUP(D486,'Precios Repuestos'!$B$3:$F$192,5,FALSE)*F486</f>
        <v>13.477884615384616</v>
      </c>
      <c r="H486" s="32">
        <v>1</v>
      </c>
      <c r="I486" s="46"/>
      <c r="J486" s="40"/>
      <c r="K486" s="40"/>
      <c r="L486" s="40"/>
      <c r="M486" s="40">
        <v>1</v>
      </c>
      <c r="N486" s="40"/>
      <c r="O486" s="40"/>
      <c r="P486" s="40"/>
      <c r="Q486" s="40">
        <v>1</v>
      </c>
      <c r="R486" s="40"/>
      <c r="S486" s="40"/>
      <c r="T486" s="40"/>
      <c r="U486" s="40">
        <v>1</v>
      </c>
      <c r="V486" s="40"/>
      <c r="W486" s="40"/>
      <c r="X486" s="40"/>
      <c r="Y486" s="40">
        <v>1</v>
      </c>
      <c r="Z486" s="40"/>
      <c r="AA486" s="40"/>
      <c r="AB486" s="40"/>
      <c r="AC486" s="40">
        <v>1</v>
      </c>
      <c r="AD486" s="34" t="s">
        <v>129</v>
      </c>
    </row>
    <row r="487" spans="1:30" s="35" customFormat="1" ht="12.75" x14ac:dyDescent="0.2">
      <c r="A487" s="39" t="s">
        <v>132</v>
      </c>
      <c r="B487" s="41" t="s">
        <v>53</v>
      </c>
      <c r="C487" s="41"/>
      <c r="D487" s="42">
        <v>2601230</v>
      </c>
      <c r="E487" s="43" t="s">
        <v>113</v>
      </c>
      <c r="F487" s="44">
        <v>2</v>
      </c>
      <c r="G487" s="45">
        <f>+VLOOKUP(D487,'Precios Repuestos'!$B$3:$F$192,5,FALSE)*F487</f>
        <v>13.477884615384616</v>
      </c>
      <c r="H487" s="32">
        <v>1</v>
      </c>
      <c r="I487" s="46"/>
      <c r="J487" s="40"/>
      <c r="K487" s="40"/>
      <c r="L487" s="40"/>
      <c r="M487" s="40"/>
      <c r="N487" s="40"/>
      <c r="O487" s="40"/>
      <c r="P487" s="40"/>
      <c r="Q487" s="40">
        <v>1</v>
      </c>
      <c r="R487" s="40"/>
      <c r="S487" s="40"/>
      <c r="T487" s="40"/>
      <c r="U487" s="40"/>
      <c r="V487" s="40"/>
      <c r="W487" s="40"/>
      <c r="X487" s="40"/>
      <c r="Y487" s="40">
        <v>1</v>
      </c>
      <c r="Z487" s="40"/>
      <c r="AA487" s="40"/>
      <c r="AB487" s="40"/>
      <c r="AC487" s="40"/>
      <c r="AD487" s="34" t="s">
        <v>130</v>
      </c>
    </row>
    <row r="488" spans="1:30" s="35" customFormat="1" ht="12.75" x14ac:dyDescent="0.2">
      <c r="A488" s="39" t="s">
        <v>132</v>
      </c>
      <c r="B488" s="41" t="s">
        <v>53</v>
      </c>
      <c r="C488" s="41"/>
      <c r="D488" s="42">
        <v>2601230</v>
      </c>
      <c r="E488" s="43" t="s">
        <v>113</v>
      </c>
      <c r="F488" s="44">
        <v>2</v>
      </c>
      <c r="G488" s="45">
        <f>+VLOOKUP(D488,'Precios Repuestos'!$B$3:$F$192,5,FALSE)*F488</f>
        <v>13.477884615384616</v>
      </c>
      <c r="H488" s="32">
        <v>1</v>
      </c>
      <c r="I488" s="46"/>
      <c r="J488" s="40"/>
      <c r="K488" s="40"/>
      <c r="L488" s="40"/>
      <c r="M488" s="40">
        <v>1</v>
      </c>
      <c r="N488" s="40"/>
      <c r="O488" s="40"/>
      <c r="P488" s="40"/>
      <c r="Q488" s="40">
        <v>1</v>
      </c>
      <c r="R488" s="40"/>
      <c r="S488" s="40"/>
      <c r="T488" s="40"/>
      <c r="U488" s="40">
        <v>1</v>
      </c>
      <c r="V488" s="40"/>
      <c r="W488" s="40"/>
      <c r="X488" s="40"/>
      <c r="Y488" s="40">
        <v>1</v>
      </c>
      <c r="Z488" s="40"/>
      <c r="AA488" s="40"/>
      <c r="AB488" s="40"/>
      <c r="AC488" s="40">
        <v>1</v>
      </c>
      <c r="AD488" s="34" t="s">
        <v>131</v>
      </c>
    </row>
    <row r="489" spans="1:30" s="35" customFormat="1" ht="12.75" x14ac:dyDescent="0.2">
      <c r="A489" s="39" t="s">
        <v>132</v>
      </c>
      <c r="B489" s="41" t="s">
        <v>53</v>
      </c>
      <c r="C489" s="41"/>
      <c r="D489" s="78" t="s">
        <v>136</v>
      </c>
      <c r="E489" s="43" t="s">
        <v>70</v>
      </c>
      <c r="F489" s="44">
        <v>1</v>
      </c>
      <c r="G489" s="45">
        <f>+VLOOKUP(D489,'Precios Repuestos'!$B$3:$F$192,5,FALSE)*F489</f>
        <v>24.98</v>
      </c>
      <c r="H489" s="32">
        <v>1</v>
      </c>
      <c r="I489" s="46"/>
      <c r="J489" s="40"/>
      <c r="K489" s="40"/>
      <c r="L489" s="40"/>
      <c r="M489" s="40"/>
      <c r="N489" s="40"/>
      <c r="O489" s="40"/>
      <c r="P489" s="40"/>
      <c r="Q489" s="40"/>
      <c r="R489" s="40"/>
      <c r="S489" s="40"/>
      <c r="T489" s="40"/>
      <c r="U489" s="40"/>
      <c r="V489" s="40"/>
      <c r="W489" s="40"/>
      <c r="X489" s="40"/>
      <c r="Y489" s="40"/>
      <c r="Z489" s="40"/>
      <c r="AA489" s="40"/>
      <c r="AB489" s="40"/>
      <c r="AC489" s="40"/>
      <c r="AD489" s="34" t="s">
        <v>19</v>
      </c>
    </row>
    <row r="490" spans="1:30" s="35" customFormat="1" ht="12.75" x14ac:dyDescent="0.2">
      <c r="A490" s="39" t="s">
        <v>132</v>
      </c>
      <c r="B490" s="41" t="s">
        <v>53</v>
      </c>
      <c r="C490" s="41"/>
      <c r="D490" s="78" t="s">
        <v>68</v>
      </c>
      <c r="E490" s="43" t="s">
        <v>69</v>
      </c>
      <c r="F490" s="44">
        <v>2</v>
      </c>
      <c r="G490" s="45">
        <f>+VLOOKUP(D490,'Precios Repuestos'!$B$3:$F$192,5,FALSE)*F490</f>
        <v>4.8</v>
      </c>
      <c r="H490" s="32">
        <v>1</v>
      </c>
      <c r="I490" s="46"/>
      <c r="J490" s="40"/>
      <c r="K490" s="40"/>
      <c r="L490" s="40"/>
      <c r="M490" s="40"/>
      <c r="N490" s="40">
        <v>1</v>
      </c>
      <c r="O490" s="40"/>
      <c r="P490" s="40"/>
      <c r="Q490" s="40"/>
      <c r="R490" s="40">
        <v>1</v>
      </c>
      <c r="S490" s="40"/>
      <c r="T490" s="40"/>
      <c r="U490" s="40"/>
      <c r="V490" s="40">
        <v>1</v>
      </c>
      <c r="W490" s="40"/>
      <c r="X490" s="40"/>
      <c r="Y490" s="40"/>
      <c r="Z490" s="40">
        <v>1</v>
      </c>
      <c r="AA490" s="40"/>
      <c r="AB490" s="40"/>
      <c r="AC490" s="40"/>
      <c r="AD490" s="34" t="s">
        <v>19</v>
      </c>
    </row>
    <row r="491" spans="1:30" s="35" customFormat="1" ht="12.75" x14ac:dyDescent="0.2">
      <c r="A491" s="39" t="s">
        <v>132</v>
      </c>
      <c r="B491" s="41" t="s">
        <v>53</v>
      </c>
      <c r="C491" s="41"/>
      <c r="D491" s="42">
        <v>2601234</v>
      </c>
      <c r="E491" s="43" t="s">
        <v>95</v>
      </c>
      <c r="F491" s="44">
        <v>1</v>
      </c>
      <c r="G491" s="45">
        <f>+VLOOKUP(D491,'Precios Repuestos'!$B$3:$F$192,5,FALSE)*F491</f>
        <v>9.3090384615384618</v>
      </c>
      <c r="H491" s="32">
        <v>1</v>
      </c>
      <c r="I491" s="46"/>
      <c r="J491" s="40"/>
      <c r="K491" s="40"/>
      <c r="L491" s="40"/>
      <c r="M491" s="40"/>
      <c r="N491" s="40"/>
      <c r="O491" s="40"/>
      <c r="P491" s="40">
        <v>1</v>
      </c>
      <c r="Q491" s="40"/>
      <c r="R491" s="40"/>
      <c r="S491" s="40"/>
      <c r="T491" s="40"/>
      <c r="U491" s="40"/>
      <c r="V491" s="40">
        <v>1</v>
      </c>
      <c r="W491" s="40"/>
      <c r="X491" s="40"/>
      <c r="Y491" s="40"/>
      <c r="Z491" s="40"/>
      <c r="AA491" s="40"/>
      <c r="AB491" s="40">
        <v>1</v>
      </c>
      <c r="AC491" s="40"/>
      <c r="AD491" s="34" t="s">
        <v>96</v>
      </c>
    </row>
    <row r="492" spans="1:30" s="35" customFormat="1" ht="12.75" x14ac:dyDescent="0.2">
      <c r="A492" s="39" t="s">
        <v>132</v>
      </c>
      <c r="B492" s="41" t="s">
        <v>53</v>
      </c>
      <c r="C492" s="41"/>
      <c r="D492" s="78" t="s">
        <v>71</v>
      </c>
      <c r="E492" s="43" t="s">
        <v>72</v>
      </c>
      <c r="F492" s="44">
        <v>1</v>
      </c>
      <c r="G492" s="45">
        <f>+VLOOKUP(D492,'Precios Repuestos'!$B$3:$F$192,5,FALSE)*F492</f>
        <v>6</v>
      </c>
      <c r="H492" s="32">
        <v>1</v>
      </c>
      <c r="I492" s="46"/>
      <c r="J492" s="40"/>
      <c r="K492" s="40"/>
      <c r="L492" s="40"/>
      <c r="M492" s="40"/>
      <c r="N492" s="40">
        <v>1</v>
      </c>
      <c r="O492" s="40"/>
      <c r="P492" s="40"/>
      <c r="Q492" s="40"/>
      <c r="R492" s="40"/>
      <c r="S492" s="40">
        <v>1</v>
      </c>
      <c r="T492" s="40"/>
      <c r="U492" s="40"/>
      <c r="V492" s="40"/>
      <c r="W492" s="40"/>
      <c r="X492" s="40">
        <v>1</v>
      </c>
      <c r="Y492" s="40"/>
      <c r="Z492" s="40"/>
      <c r="AA492" s="40"/>
      <c r="AB492" s="40"/>
      <c r="AC492" s="40">
        <v>1</v>
      </c>
      <c r="AD492" s="34" t="s">
        <v>47</v>
      </c>
    </row>
    <row r="493" spans="1:30" s="35" customFormat="1" ht="12.75" x14ac:dyDescent="0.2">
      <c r="A493" s="39" t="s">
        <v>132</v>
      </c>
      <c r="B493" s="41" t="s">
        <v>53</v>
      </c>
      <c r="C493" s="41"/>
      <c r="D493" s="42">
        <v>88900181</v>
      </c>
      <c r="E493" s="43" t="s">
        <v>73</v>
      </c>
      <c r="F493" s="44">
        <v>1</v>
      </c>
      <c r="G493" s="45">
        <f>+VLOOKUP(D493,'Precios Repuestos'!$B$3:$F$192,5,FALSE)*F493</f>
        <v>6.18</v>
      </c>
      <c r="H493" s="32">
        <v>1</v>
      </c>
      <c r="I493" s="46"/>
      <c r="J493" s="40"/>
      <c r="K493" s="40">
        <v>1</v>
      </c>
      <c r="L493" s="40"/>
      <c r="M493" s="40">
        <v>1</v>
      </c>
      <c r="N493" s="40"/>
      <c r="O493" s="40">
        <v>1</v>
      </c>
      <c r="P493" s="40"/>
      <c r="Q493" s="40">
        <v>1</v>
      </c>
      <c r="R493" s="40"/>
      <c r="S493" s="40">
        <v>1</v>
      </c>
      <c r="T493" s="40"/>
      <c r="U493" s="40">
        <v>1</v>
      </c>
      <c r="V493" s="40"/>
      <c r="W493" s="40">
        <v>1</v>
      </c>
      <c r="X493" s="40"/>
      <c r="Y493" s="40">
        <v>1</v>
      </c>
      <c r="Z493" s="40"/>
      <c r="AA493" s="40">
        <v>1</v>
      </c>
      <c r="AB493" s="40"/>
      <c r="AC493" s="40">
        <v>1</v>
      </c>
      <c r="AD493" s="34" t="s">
        <v>13</v>
      </c>
    </row>
    <row r="494" spans="1:30" s="35" customFormat="1" ht="12.75" x14ac:dyDescent="0.2">
      <c r="A494" s="39" t="s">
        <v>132</v>
      </c>
      <c r="B494" s="41" t="s">
        <v>53</v>
      </c>
      <c r="C494" s="41"/>
      <c r="D494" s="78" t="s">
        <v>74</v>
      </c>
      <c r="E494" s="43" t="s">
        <v>75</v>
      </c>
      <c r="F494" s="44">
        <v>1</v>
      </c>
      <c r="G494" s="45">
        <f>+VLOOKUP(D494,'Precios Repuestos'!$B$3:$F$192,5,FALSE)*F494</f>
        <v>5</v>
      </c>
      <c r="H494" s="32">
        <v>1</v>
      </c>
      <c r="I494" s="46"/>
      <c r="J494" s="40"/>
      <c r="K494" s="40"/>
      <c r="L494" s="40"/>
      <c r="M494" s="40"/>
      <c r="N494" s="40">
        <v>1</v>
      </c>
      <c r="O494" s="40"/>
      <c r="P494" s="40"/>
      <c r="Q494" s="40"/>
      <c r="R494" s="40"/>
      <c r="S494" s="40"/>
      <c r="T494" s="40">
        <v>1</v>
      </c>
      <c r="U494" s="40"/>
      <c r="V494" s="40"/>
      <c r="W494" s="40"/>
      <c r="X494" s="40"/>
      <c r="Y494" s="40"/>
      <c r="Z494" s="40">
        <v>1</v>
      </c>
      <c r="AA494" s="40"/>
      <c r="AB494" s="40"/>
      <c r="AC494" s="40"/>
      <c r="AD494" s="34" t="s">
        <v>41</v>
      </c>
    </row>
    <row r="495" spans="1:30" s="35" customFormat="1" ht="12.75" x14ac:dyDescent="0.2">
      <c r="A495" s="39" t="s">
        <v>132</v>
      </c>
      <c r="B495" s="41" t="s">
        <v>53</v>
      </c>
      <c r="C495" s="41"/>
      <c r="D495" s="42" t="s">
        <v>76</v>
      </c>
      <c r="E495" s="43" t="s">
        <v>77</v>
      </c>
      <c r="F495" s="44">
        <v>1</v>
      </c>
      <c r="G495" s="45">
        <f>+VLOOKUP(D495,'Precios Repuestos'!$B$3:$F$192,5,FALSE)*F495</f>
        <v>2</v>
      </c>
      <c r="H495" s="32">
        <v>1</v>
      </c>
      <c r="I495" s="46"/>
      <c r="J495" s="40"/>
      <c r="K495" s="40">
        <v>1</v>
      </c>
      <c r="L495" s="40">
        <v>1</v>
      </c>
      <c r="M495" s="40">
        <v>1</v>
      </c>
      <c r="N495" s="40">
        <v>1</v>
      </c>
      <c r="O495" s="40">
        <v>1</v>
      </c>
      <c r="P495" s="40">
        <v>1</v>
      </c>
      <c r="Q495" s="40">
        <v>1</v>
      </c>
      <c r="R495" s="40">
        <v>1</v>
      </c>
      <c r="S495" s="40">
        <v>1</v>
      </c>
      <c r="T495" s="40">
        <v>1</v>
      </c>
      <c r="U495" s="40">
        <v>1</v>
      </c>
      <c r="V495" s="40">
        <v>1</v>
      </c>
      <c r="W495" s="40">
        <v>1</v>
      </c>
      <c r="X495" s="40">
        <v>1</v>
      </c>
      <c r="Y495" s="40">
        <v>1</v>
      </c>
      <c r="Z495" s="40">
        <v>1</v>
      </c>
      <c r="AA495" s="40">
        <v>1</v>
      </c>
      <c r="AB495" s="40">
        <v>1</v>
      </c>
      <c r="AC495" s="40">
        <v>1</v>
      </c>
      <c r="AD495" s="34" t="s">
        <v>78</v>
      </c>
    </row>
    <row r="496" spans="1:30" s="35" customFormat="1" ht="12.75" x14ac:dyDescent="0.2">
      <c r="A496" s="50" t="s">
        <v>132</v>
      </c>
      <c r="B496" s="52" t="s">
        <v>79</v>
      </c>
      <c r="C496" s="52"/>
      <c r="D496" s="53"/>
      <c r="E496" s="54" t="s">
        <v>80</v>
      </c>
      <c r="F496" s="44"/>
      <c r="G496" s="45"/>
      <c r="H496" s="32"/>
      <c r="I496" s="32"/>
      <c r="J496" s="55">
        <f t="shared" ref="J496:AC496" si="51">+SUMPRODUCT(J450:J474,$G450:$G474)</f>
        <v>16</v>
      </c>
      <c r="K496" s="55">
        <f t="shared" si="51"/>
        <v>38</v>
      </c>
      <c r="L496" s="55">
        <f t="shared" si="51"/>
        <v>27.5</v>
      </c>
      <c r="M496" s="55">
        <f t="shared" si="51"/>
        <v>70.5</v>
      </c>
      <c r="N496" s="55">
        <f t="shared" si="51"/>
        <v>58.5</v>
      </c>
      <c r="O496" s="55">
        <f t="shared" si="51"/>
        <v>44.5</v>
      </c>
      <c r="P496" s="55">
        <f t="shared" si="51"/>
        <v>51</v>
      </c>
      <c r="Q496" s="55">
        <f t="shared" si="51"/>
        <v>79.8</v>
      </c>
      <c r="R496" s="55">
        <f t="shared" si="51"/>
        <v>42.5</v>
      </c>
      <c r="S496" s="55">
        <f t="shared" si="51"/>
        <v>53</v>
      </c>
      <c r="T496" s="55">
        <f t="shared" si="51"/>
        <v>28.5</v>
      </c>
      <c r="U496" s="55">
        <f t="shared" si="51"/>
        <v>77</v>
      </c>
      <c r="V496" s="55">
        <f t="shared" si="51"/>
        <v>169.5</v>
      </c>
      <c r="W496" s="55">
        <f t="shared" si="51"/>
        <v>38</v>
      </c>
      <c r="X496" s="55">
        <f t="shared" si="51"/>
        <v>42.5</v>
      </c>
      <c r="Y496" s="55">
        <f t="shared" si="51"/>
        <v>79.8</v>
      </c>
      <c r="Z496" s="55">
        <f t="shared" si="51"/>
        <v>43.5</v>
      </c>
      <c r="AA496" s="55">
        <f t="shared" si="51"/>
        <v>44.5</v>
      </c>
      <c r="AB496" s="55">
        <f t="shared" si="51"/>
        <v>51</v>
      </c>
      <c r="AC496" s="55">
        <f t="shared" si="51"/>
        <v>85.5</v>
      </c>
      <c r="AD496" s="34"/>
    </row>
    <row r="497" spans="1:30" s="35" customFormat="1" ht="12.75" x14ac:dyDescent="0.2">
      <c r="A497" s="50" t="s">
        <v>132</v>
      </c>
      <c r="B497" s="52" t="s">
        <v>81</v>
      </c>
      <c r="C497" s="52"/>
      <c r="D497" s="53"/>
      <c r="E497" s="54" t="s">
        <v>82</v>
      </c>
      <c r="F497" s="44"/>
      <c r="G497" s="45"/>
      <c r="H497" s="32"/>
      <c r="I497" s="32"/>
      <c r="J497" s="55">
        <f>+SUMPRODUCT(J475:J495,$G475:$G495)</f>
        <v>37.83725961538461</v>
      </c>
      <c r="K497" s="55">
        <f t="shared" ref="K497:AC497" si="52">+SUMPRODUCT(K475:K495,$G475:$G495)</f>
        <v>57.117259615384611</v>
      </c>
      <c r="L497" s="55">
        <f t="shared" si="52"/>
        <v>58.927259615384614</v>
      </c>
      <c r="M497" s="55">
        <f t="shared" si="52"/>
        <v>105.97783653846153</v>
      </c>
      <c r="N497" s="55">
        <f t="shared" si="52"/>
        <v>63.76725961538461</v>
      </c>
      <c r="O497" s="55">
        <f t="shared" si="52"/>
        <v>68.077259615384605</v>
      </c>
      <c r="P497" s="55">
        <f t="shared" si="52"/>
        <v>57.276298076923077</v>
      </c>
      <c r="Q497" s="55">
        <f t="shared" si="52"/>
        <v>119.45572115384613</v>
      </c>
      <c r="R497" s="55">
        <f t="shared" si="52"/>
        <v>63.727259615384611</v>
      </c>
      <c r="S497" s="55">
        <f t="shared" si="52"/>
        <v>63.117259615384611</v>
      </c>
      <c r="T497" s="55">
        <f t="shared" si="52"/>
        <v>52.967259615384613</v>
      </c>
      <c r="U497" s="55">
        <f t="shared" si="52"/>
        <v>116.93783653846154</v>
      </c>
      <c r="V497" s="55">
        <f t="shared" si="52"/>
        <v>189.51629807692308</v>
      </c>
      <c r="W497" s="55">
        <f t="shared" si="52"/>
        <v>57.117259615384611</v>
      </c>
      <c r="X497" s="55">
        <f t="shared" si="52"/>
        <v>64.927259615384614</v>
      </c>
      <c r="Y497" s="55">
        <f t="shared" si="52"/>
        <v>119.45572115384613</v>
      </c>
      <c r="Z497" s="55">
        <f t="shared" si="52"/>
        <v>57.76725961538461</v>
      </c>
      <c r="AA497" s="55">
        <f t="shared" si="52"/>
        <v>68.077259615384605</v>
      </c>
      <c r="AB497" s="55">
        <f t="shared" si="52"/>
        <v>57.276298076923077</v>
      </c>
      <c r="AC497" s="55">
        <f t="shared" si="52"/>
        <v>111.97783653846153</v>
      </c>
      <c r="AD497" s="34"/>
    </row>
    <row r="498" spans="1:30" s="35" customFormat="1" ht="12.75" x14ac:dyDescent="0.2">
      <c r="A498" s="50" t="s">
        <v>132</v>
      </c>
      <c r="B498" s="52" t="s">
        <v>83</v>
      </c>
      <c r="C498" s="52"/>
      <c r="D498" s="53"/>
      <c r="E498" s="54" t="s">
        <v>84</v>
      </c>
      <c r="F498" s="44"/>
      <c r="G498" s="45"/>
      <c r="H498" s="32"/>
      <c r="I498" s="32"/>
      <c r="J498" s="56">
        <f>+J497+J496</f>
        <v>53.83725961538461</v>
      </c>
      <c r="K498" s="56">
        <f t="shared" ref="K498:AC498" si="53">+K497+K496</f>
        <v>95.117259615384611</v>
      </c>
      <c r="L498" s="56">
        <f t="shared" si="53"/>
        <v>86.427259615384614</v>
      </c>
      <c r="M498" s="56">
        <f t="shared" si="53"/>
        <v>176.47783653846153</v>
      </c>
      <c r="N498" s="56">
        <f t="shared" si="53"/>
        <v>122.2672596153846</v>
      </c>
      <c r="O498" s="56">
        <f t="shared" si="53"/>
        <v>112.57725961538461</v>
      </c>
      <c r="P498" s="56">
        <f t="shared" si="53"/>
        <v>108.27629807692307</v>
      </c>
      <c r="Q498" s="56">
        <f t="shared" si="53"/>
        <v>199.25572115384614</v>
      </c>
      <c r="R498" s="56">
        <f t="shared" si="53"/>
        <v>106.22725961538461</v>
      </c>
      <c r="S498" s="56">
        <f t="shared" si="53"/>
        <v>116.11725961538461</v>
      </c>
      <c r="T498" s="56">
        <f t="shared" si="53"/>
        <v>81.46725961538462</v>
      </c>
      <c r="U498" s="56">
        <f t="shared" si="53"/>
        <v>193.93783653846154</v>
      </c>
      <c r="V498" s="56">
        <f t="shared" si="53"/>
        <v>359.01629807692308</v>
      </c>
      <c r="W498" s="56">
        <f t="shared" si="53"/>
        <v>95.117259615384611</v>
      </c>
      <c r="X498" s="56">
        <f t="shared" si="53"/>
        <v>107.42725961538461</v>
      </c>
      <c r="Y498" s="56">
        <f t="shared" si="53"/>
        <v>199.25572115384614</v>
      </c>
      <c r="Z498" s="56">
        <f t="shared" si="53"/>
        <v>101.2672596153846</v>
      </c>
      <c r="AA498" s="56">
        <f t="shared" si="53"/>
        <v>112.57725961538461</v>
      </c>
      <c r="AB498" s="56">
        <f t="shared" si="53"/>
        <v>108.27629807692307</v>
      </c>
      <c r="AC498" s="56">
        <f t="shared" si="53"/>
        <v>197.47783653846153</v>
      </c>
      <c r="AD498" s="34"/>
    </row>
    <row r="499" spans="1:30" s="35" customFormat="1" ht="12.75" x14ac:dyDescent="0.2">
      <c r="A499" s="57" t="s">
        <v>132</v>
      </c>
      <c r="B499" s="52" t="s">
        <v>85</v>
      </c>
      <c r="C499" s="52"/>
      <c r="D499" s="53"/>
      <c r="E499" s="58" t="s">
        <v>86</v>
      </c>
      <c r="F499" s="44"/>
      <c r="G499" s="45"/>
      <c r="H499" s="32"/>
      <c r="I499" s="32"/>
      <c r="J499" s="59">
        <f>+J498*$K$2</f>
        <v>60.297730769230768</v>
      </c>
      <c r="K499" s="59">
        <f t="shared" ref="K499:AC499" si="54">+K498*$K$2</f>
        <v>106.53133076923078</v>
      </c>
      <c r="L499" s="59">
        <f t="shared" si="54"/>
        <v>96.79853076923078</v>
      </c>
      <c r="M499" s="59">
        <f t="shared" si="54"/>
        <v>197.65517692307694</v>
      </c>
      <c r="N499" s="59">
        <f t="shared" si="54"/>
        <v>136.93933076923076</v>
      </c>
      <c r="O499" s="59">
        <f t="shared" si="54"/>
        <v>126.08653076923078</v>
      </c>
      <c r="P499" s="59">
        <f t="shared" si="54"/>
        <v>121.26945384615385</v>
      </c>
      <c r="Q499" s="59">
        <f t="shared" si="54"/>
        <v>223.1664076923077</v>
      </c>
      <c r="R499" s="59">
        <f t="shared" si="54"/>
        <v>118.97453076923078</v>
      </c>
      <c r="S499" s="59">
        <f t="shared" si="54"/>
        <v>130.05133076923079</v>
      </c>
      <c r="T499" s="59">
        <f t="shared" si="54"/>
        <v>91.243330769230781</v>
      </c>
      <c r="U499" s="59">
        <f t="shared" si="54"/>
        <v>217.21037692307695</v>
      </c>
      <c r="V499" s="59">
        <f t="shared" si="54"/>
        <v>402.09825384615391</v>
      </c>
      <c r="W499" s="59">
        <f t="shared" si="54"/>
        <v>106.53133076923078</v>
      </c>
      <c r="X499" s="59">
        <f t="shared" si="54"/>
        <v>120.31853076923078</v>
      </c>
      <c r="Y499" s="59">
        <f t="shared" si="54"/>
        <v>223.1664076923077</v>
      </c>
      <c r="Z499" s="59">
        <f t="shared" si="54"/>
        <v>113.41933076923077</v>
      </c>
      <c r="AA499" s="59">
        <f t="shared" si="54"/>
        <v>126.08653076923078</v>
      </c>
      <c r="AB499" s="59">
        <f t="shared" si="54"/>
        <v>121.26945384615385</v>
      </c>
      <c r="AC499" s="59">
        <f t="shared" si="54"/>
        <v>221.17517692307695</v>
      </c>
      <c r="AD499" s="34"/>
    </row>
    <row r="500" spans="1:30" s="35" customFormat="1" ht="12.75" x14ac:dyDescent="0.2">
      <c r="A500" s="50" t="s">
        <v>137</v>
      </c>
      <c r="B500" s="69"/>
      <c r="C500" s="69"/>
      <c r="D500" s="70"/>
      <c r="E500" s="69"/>
      <c r="F500" s="71"/>
      <c r="G500" s="69"/>
      <c r="H500" s="32"/>
      <c r="I500" s="32"/>
      <c r="J500" s="51"/>
      <c r="K500" s="51"/>
      <c r="L500" s="51"/>
      <c r="M500" s="51"/>
      <c r="N500" s="51"/>
      <c r="O500" s="51"/>
      <c r="P500" s="51"/>
      <c r="Q500" s="51"/>
      <c r="R500" s="51"/>
      <c r="S500" s="51"/>
      <c r="T500" s="51"/>
      <c r="U500" s="51"/>
      <c r="V500" s="51"/>
      <c r="W500" s="51"/>
      <c r="X500" s="51"/>
      <c r="Y500" s="51"/>
      <c r="Z500" s="51"/>
      <c r="AA500" s="51"/>
      <c r="AB500" s="51"/>
      <c r="AC500" s="51"/>
      <c r="AD500" s="34"/>
    </row>
    <row r="501" spans="1:30" s="35" customFormat="1" ht="12.75" x14ac:dyDescent="0.2">
      <c r="A501" s="25" t="s">
        <v>137</v>
      </c>
      <c r="B501" s="27" t="s">
        <v>11</v>
      </c>
      <c r="C501" s="27"/>
      <c r="D501" s="28"/>
      <c r="E501" s="29" t="s">
        <v>12</v>
      </c>
      <c r="F501" s="30">
        <v>0.7</v>
      </c>
      <c r="G501" s="31">
        <f t="shared" ref="G501:G525" si="55">+F501*$F$2</f>
        <v>21</v>
      </c>
      <c r="H501" s="32">
        <v>2</v>
      </c>
      <c r="I501" s="33"/>
      <c r="J501" s="26"/>
      <c r="K501" s="26"/>
      <c r="L501" s="26"/>
      <c r="M501" s="26"/>
      <c r="N501" s="26"/>
      <c r="O501" s="26"/>
      <c r="P501" s="26"/>
      <c r="Q501" s="26"/>
      <c r="R501" s="26"/>
      <c r="S501" s="26"/>
      <c r="T501" s="26"/>
      <c r="U501" s="26"/>
      <c r="V501" s="26"/>
      <c r="W501" s="26"/>
      <c r="X501" s="26"/>
      <c r="Y501" s="26"/>
      <c r="Z501" s="26"/>
      <c r="AA501" s="26"/>
      <c r="AB501" s="26"/>
      <c r="AC501" s="26"/>
      <c r="AD501" s="34" t="s">
        <v>14</v>
      </c>
    </row>
    <row r="502" spans="1:30" s="35" customFormat="1" ht="12.75" x14ac:dyDescent="0.2">
      <c r="A502" s="25" t="s">
        <v>137</v>
      </c>
      <c r="B502" s="27" t="s">
        <v>11</v>
      </c>
      <c r="C502" s="27"/>
      <c r="D502" s="28"/>
      <c r="E502" s="29" t="s">
        <v>15</v>
      </c>
      <c r="F502" s="30">
        <v>0.3</v>
      </c>
      <c r="G502" s="31">
        <f t="shared" si="55"/>
        <v>9</v>
      </c>
      <c r="H502" s="32">
        <v>2</v>
      </c>
      <c r="I502" s="33"/>
      <c r="J502" s="26"/>
      <c r="K502" s="26"/>
      <c r="L502" s="26"/>
      <c r="M502" s="26"/>
      <c r="N502" s="26"/>
      <c r="O502" s="26"/>
      <c r="P502" s="26"/>
      <c r="Q502" s="26"/>
      <c r="R502" s="26"/>
      <c r="S502" s="26"/>
      <c r="T502" s="26"/>
      <c r="U502" s="26"/>
      <c r="V502" s="26"/>
      <c r="W502" s="26"/>
      <c r="X502" s="26"/>
      <c r="Y502" s="26"/>
      <c r="Z502" s="26"/>
      <c r="AA502" s="26"/>
      <c r="AB502" s="26"/>
      <c r="AC502" s="26"/>
      <c r="AD502" s="34" t="s">
        <v>14</v>
      </c>
    </row>
    <row r="503" spans="1:30" s="35" customFormat="1" ht="12.75" x14ac:dyDescent="0.2">
      <c r="A503" s="25" t="s">
        <v>137</v>
      </c>
      <c r="B503" s="27" t="s">
        <v>11</v>
      </c>
      <c r="C503" s="27"/>
      <c r="D503" s="28"/>
      <c r="E503" s="29" t="s">
        <v>16</v>
      </c>
      <c r="F503" s="30">
        <v>0.16666666666666666</v>
      </c>
      <c r="G503" s="31">
        <f t="shared" si="55"/>
        <v>5</v>
      </c>
      <c r="H503" s="32">
        <v>2</v>
      </c>
      <c r="I503" s="33"/>
      <c r="J503" s="26"/>
      <c r="K503" s="26"/>
      <c r="L503" s="26">
        <v>1</v>
      </c>
      <c r="M503" s="26"/>
      <c r="N503" s="26">
        <v>1</v>
      </c>
      <c r="O503" s="26"/>
      <c r="P503" s="26">
        <v>1</v>
      </c>
      <c r="Q503" s="26"/>
      <c r="R503" s="26">
        <v>1</v>
      </c>
      <c r="S503" s="26"/>
      <c r="T503" s="26">
        <v>1</v>
      </c>
      <c r="U503" s="26"/>
      <c r="V503" s="26">
        <v>1</v>
      </c>
      <c r="W503" s="26"/>
      <c r="X503" s="26">
        <v>1</v>
      </c>
      <c r="Y503" s="26"/>
      <c r="Z503" s="26">
        <v>1</v>
      </c>
      <c r="AA503" s="26"/>
      <c r="AB503" s="26">
        <v>1</v>
      </c>
      <c r="AC503" s="26"/>
      <c r="AD503" s="34" t="s">
        <v>17</v>
      </c>
    </row>
    <row r="504" spans="1:30" s="35" customFormat="1" ht="12.75" x14ac:dyDescent="0.2">
      <c r="A504" s="25" t="s">
        <v>137</v>
      </c>
      <c r="B504" s="27" t="s">
        <v>11</v>
      </c>
      <c r="C504" s="27"/>
      <c r="D504" s="28"/>
      <c r="E504" s="29" t="s">
        <v>18</v>
      </c>
      <c r="F504" s="30">
        <v>0.53</v>
      </c>
      <c r="G504" s="31">
        <f t="shared" si="55"/>
        <v>15.9</v>
      </c>
      <c r="H504" s="32">
        <v>2</v>
      </c>
      <c r="I504" s="33"/>
      <c r="J504" s="26"/>
      <c r="K504" s="26"/>
      <c r="L504" s="26"/>
      <c r="M504" s="26"/>
      <c r="N504" s="26">
        <v>1</v>
      </c>
      <c r="O504" s="26"/>
      <c r="P504" s="26"/>
      <c r="Q504" s="26"/>
      <c r="R504" s="26">
        <v>1</v>
      </c>
      <c r="S504" s="26"/>
      <c r="T504" s="26"/>
      <c r="U504" s="26"/>
      <c r="V504" s="26">
        <v>1</v>
      </c>
      <c r="W504" s="26"/>
      <c r="X504" s="26"/>
      <c r="Y504" s="26"/>
      <c r="Z504" s="26">
        <v>1</v>
      </c>
      <c r="AA504" s="26"/>
      <c r="AB504" s="26"/>
      <c r="AC504" s="26"/>
      <c r="AD504" s="34" t="s">
        <v>21</v>
      </c>
    </row>
    <row r="505" spans="1:30" s="35" customFormat="1" ht="12.75" x14ac:dyDescent="0.2">
      <c r="A505" s="25" t="s">
        <v>137</v>
      </c>
      <c r="B505" s="27" t="s">
        <v>11</v>
      </c>
      <c r="C505" s="27"/>
      <c r="D505" s="28"/>
      <c r="E505" s="29" t="s">
        <v>22</v>
      </c>
      <c r="F505" s="30">
        <v>0.26250000000000001</v>
      </c>
      <c r="G505" s="31">
        <f t="shared" si="55"/>
        <v>7.875</v>
      </c>
      <c r="H505" s="32">
        <v>2</v>
      </c>
      <c r="I505" s="33"/>
      <c r="J505" s="26"/>
      <c r="K505" s="26"/>
      <c r="L505" s="26"/>
      <c r="M505" s="26">
        <v>1</v>
      </c>
      <c r="N505" s="26"/>
      <c r="O505" s="26"/>
      <c r="P505" s="26"/>
      <c r="Q505" s="26">
        <v>1</v>
      </c>
      <c r="R505" s="26"/>
      <c r="S505" s="26"/>
      <c r="T505" s="26"/>
      <c r="U505" s="26">
        <v>1</v>
      </c>
      <c r="V505" s="26"/>
      <c r="W505" s="26"/>
      <c r="X505" s="26"/>
      <c r="Y505" s="26">
        <v>1</v>
      </c>
      <c r="Z505" s="26"/>
      <c r="AA505" s="26"/>
      <c r="AB505" s="26"/>
      <c r="AC505" s="26">
        <v>1</v>
      </c>
      <c r="AD505" s="34" t="s">
        <v>35</v>
      </c>
    </row>
    <row r="506" spans="1:30" s="35" customFormat="1" ht="12.75" x14ac:dyDescent="0.2">
      <c r="A506" s="25" t="s">
        <v>137</v>
      </c>
      <c r="B506" s="27" t="s">
        <v>11</v>
      </c>
      <c r="C506" s="27"/>
      <c r="D506" s="28"/>
      <c r="E506" s="29" t="s">
        <v>119</v>
      </c>
      <c r="F506" s="30">
        <v>0.33333333333333331</v>
      </c>
      <c r="G506" s="31">
        <f t="shared" si="55"/>
        <v>10</v>
      </c>
      <c r="H506" s="32">
        <v>2</v>
      </c>
      <c r="I506" s="33"/>
      <c r="J506" s="26"/>
      <c r="K506" s="26"/>
      <c r="L506" s="26"/>
      <c r="M506" s="26">
        <v>1</v>
      </c>
      <c r="N506" s="26"/>
      <c r="O506" s="26"/>
      <c r="P506" s="26"/>
      <c r="Q506" s="26">
        <v>1</v>
      </c>
      <c r="R506" s="26"/>
      <c r="S506" s="26"/>
      <c r="T506" s="26"/>
      <c r="U506" s="26">
        <v>1</v>
      </c>
      <c r="V506" s="26"/>
      <c r="W506" s="26"/>
      <c r="X506" s="26"/>
      <c r="Y506" s="26">
        <v>1</v>
      </c>
      <c r="Z506" s="26"/>
      <c r="AA506" s="26"/>
      <c r="AB506" s="26"/>
      <c r="AC506" s="26">
        <v>1</v>
      </c>
      <c r="AD506" s="34" t="s">
        <v>35</v>
      </c>
    </row>
    <row r="507" spans="1:30" s="35" customFormat="1" ht="12.75" x14ac:dyDescent="0.2">
      <c r="A507" s="25" t="s">
        <v>137</v>
      </c>
      <c r="B507" s="27" t="s">
        <v>11</v>
      </c>
      <c r="C507" s="27"/>
      <c r="D507" s="28"/>
      <c r="E507" s="29" t="s">
        <v>120</v>
      </c>
      <c r="F507" s="30">
        <v>0.5</v>
      </c>
      <c r="G507" s="31">
        <f t="shared" si="55"/>
        <v>15</v>
      </c>
      <c r="H507" s="32">
        <v>2</v>
      </c>
      <c r="I507" s="33"/>
      <c r="J507" s="26"/>
      <c r="K507" s="26"/>
      <c r="L507" s="26"/>
      <c r="M507" s="26">
        <v>1</v>
      </c>
      <c r="N507" s="26"/>
      <c r="O507" s="26"/>
      <c r="P507" s="26"/>
      <c r="Q507" s="26">
        <v>1</v>
      </c>
      <c r="R507" s="26"/>
      <c r="S507" s="26"/>
      <c r="T507" s="26"/>
      <c r="U507" s="26">
        <v>1</v>
      </c>
      <c r="V507" s="26"/>
      <c r="W507" s="26"/>
      <c r="X507" s="26"/>
      <c r="Y507" s="26">
        <v>1</v>
      </c>
      <c r="Z507" s="26"/>
      <c r="AA507" s="26"/>
      <c r="AB507" s="26"/>
      <c r="AC507" s="26">
        <v>1</v>
      </c>
      <c r="AD507" s="34" t="s">
        <v>35</v>
      </c>
    </row>
    <row r="508" spans="1:30" s="35" customFormat="1" ht="12.75" x14ac:dyDescent="0.2">
      <c r="A508" s="25" t="s">
        <v>137</v>
      </c>
      <c r="B508" s="27" t="s">
        <v>11</v>
      </c>
      <c r="C508" s="27"/>
      <c r="D508" s="28"/>
      <c r="E508" s="29" t="s">
        <v>121</v>
      </c>
      <c r="F508" s="30">
        <v>0.31746031746031744</v>
      </c>
      <c r="G508" s="31">
        <f t="shared" si="55"/>
        <v>9.5238095238095237</v>
      </c>
      <c r="H508" s="32">
        <v>2</v>
      </c>
      <c r="I508" s="33"/>
      <c r="J508" s="26"/>
      <c r="K508" s="26"/>
      <c r="L508" s="26"/>
      <c r="M508" s="26"/>
      <c r="N508" s="26"/>
      <c r="O508" s="26"/>
      <c r="P508" s="26"/>
      <c r="Q508" s="26">
        <v>1</v>
      </c>
      <c r="R508" s="26"/>
      <c r="S508" s="26"/>
      <c r="T508" s="26"/>
      <c r="U508" s="26"/>
      <c r="V508" s="26"/>
      <c r="W508" s="26"/>
      <c r="X508" s="26"/>
      <c r="Y508" s="26">
        <v>1</v>
      </c>
      <c r="Z508" s="26"/>
      <c r="AA508" s="26"/>
      <c r="AB508" s="26"/>
      <c r="AC508" s="26"/>
      <c r="AD508" s="34" t="s">
        <v>104</v>
      </c>
    </row>
    <row r="509" spans="1:30" s="35" customFormat="1" ht="12.75" x14ac:dyDescent="0.2">
      <c r="A509" s="25" t="s">
        <v>137</v>
      </c>
      <c r="B509" s="27" t="s">
        <v>11</v>
      </c>
      <c r="C509" s="27"/>
      <c r="D509" s="28"/>
      <c r="E509" s="36" t="s">
        <v>24</v>
      </c>
      <c r="F509" s="30">
        <v>0.35</v>
      </c>
      <c r="G509" s="31">
        <f t="shared" si="55"/>
        <v>10.5</v>
      </c>
      <c r="H509" s="32">
        <v>2</v>
      </c>
      <c r="I509" s="33"/>
      <c r="J509" s="26">
        <v>1</v>
      </c>
      <c r="K509" s="26">
        <v>1</v>
      </c>
      <c r="L509" s="26">
        <v>1</v>
      </c>
      <c r="M509" s="26">
        <v>1</v>
      </c>
      <c r="N509" s="26">
        <v>1</v>
      </c>
      <c r="O509" s="26">
        <v>1</v>
      </c>
      <c r="P509" s="26">
        <v>1</v>
      </c>
      <c r="Q509" s="26">
        <v>1</v>
      </c>
      <c r="R509" s="26">
        <v>1</v>
      </c>
      <c r="S509" s="26">
        <v>1</v>
      </c>
      <c r="T509" s="26">
        <v>1</v>
      </c>
      <c r="U509" s="26">
        <v>1</v>
      </c>
      <c r="V509" s="26">
        <v>1</v>
      </c>
      <c r="W509" s="26">
        <v>1</v>
      </c>
      <c r="X509" s="26">
        <v>1</v>
      </c>
      <c r="Y509" s="26">
        <v>1</v>
      </c>
      <c r="Z509" s="26">
        <v>1</v>
      </c>
      <c r="AA509" s="26">
        <v>1</v>
      </c>
      <c r="AB509" s="26">
        <v>1</v>
      </c>
      <c r="AC509" s="26">
        <v>1</v>
      </c>
      <c r="AD509" s="34" t="s">
        <v>25</v>
      </c>
    </row>
    <row r="510" spans="1:30" s="35" customFormat="1" ht="12.75" x14ac:dyDescent="0.2">
      <c r="A510" s="25" t="s">
        <v>137</v>
      </c>
      <c r="B510" s="27" t="s">
        <v>11</v>
      </c>
      <c r="C510" s="27"/>
      <c r="D510" s="28"/>
      <c r="E510" s="29" t="s">
        <v>26</v>
      </c>
      <c r="F510" s="30">
        <v>0.94500000000000006</v>
      </c>
      <c r="G510" s="31">
        <f t="shared" si="55"/>
        <v>28.35</v>
      </c>
      <c r="H510" s="32">
        <v>2</v>
      </c>
      <c r="I510" s="33"/>
      <c r="J510" s="26"/>
      <c r="K510" s="26"/>
      <c r="L510" s="26"/>
      <c r="M510" s="26"/>
      <c r="N510" s="26"/>
      <c r="O510" s="26"/>
      <c r="P510" s="26"/>
      <c r="Q510" s="26"/>
      <c r="R510" s="26"/>
      <c r="S510" s="26"/>
      <c r="T510" s="26"/>
      <c r="U510" s="26"/>
      <c r="V510" s="26">
        <v>1</v>
      </c>
      <c r="W510" s="26"/>
      <c r="X510" s="26"/>
      <c r="Y510" s="26"/>
      <c r="Z510" s="26"/>
      <c r="AA510" s="26"/>
      <c r="AB510" s="26"/>
      <c r="AC510" s="26"/>
      <c r="AD510" s="34" t="s">
        <v>27</v>
      </c>
    </row>
    <row r="511" spans="1:30" s="35" customFormat="1" ht="12.75" x14ac:dyDescent="0.2">
      <c r="A511" s="25" t="s">
        <v>137</v>
      </c>
      <c r="B511" s="27" t="s">
        <v>11</v>
      </c>
      <c r="C511" s="27"/>
      <c r="D511" s="28"/>
      <c r="E511" s="38" t="s">
        <v>89</v>
      </c>
      <c r="F511" s="30">
        <v>0</v>
      </c>
      <c r="G511" s="31">
        <f t="shared" si="55"/>
        <v>0</v>
      </c>
      <c r="H511" s="32">
        <v>2</v>
      </c>
      <c r="I511" s="33"/>
      <c r="J511" s="26"/>
      <c r="K511" s="26"/>
      <c r="L511" s="26"/>
      <c r="M511" s="26"/>
      <c r="N511" s="26"/>
      <c r="O511" s="26"/>
      <c r="P511" s="26"/>
      <c r="Q511" s="26"/>
      <c r="R511" s="26"/>
      <c r="S511" s="26"/>
      <c r="T511" s="26"/>
      <c r="U511" s="26"/>
      <c r="V511" s="26"/>
      <c r="W511" s="26"/>
      <c r="X511" s="26"/>
      <c r="Y511" s="26"/>
      <c r="Z511" s="26"/>
      <c r="AA511" s="26"/>
      <c r="AB511" s="26"/>
      <c r="AC511" s="26"/>
      <c r="AD511" s="34" t="s">
        <v>90</v>
      </c>
    </row>
    <row r="512" spans="1:30" s="35" customFormat="1" ht="12.75" x14ac:dyDescent="0.2">
      <c r="A512" s="25" t="s">
        <v>137</v>
      </c>
      <c r="B512" s="27" t="s">
        <v>11</v>
      </c>
      <c r="C512" s="27"/>
      <c r="D512" s="28"/>
      <c r="E512" s="29" t="s">
        <v>29</v>
      </c>
      <c r="F512" s="30">
        <v>0.22750000000000001</v>
      </c>
      <c r="G512" s="31">
        <f t="shared" si="55"/>
        <v>6.8250000000000002</v>
      </c>
      <c r="H512" s="32">
        <v>2</v>
      </c>
      <c r="I512" s="33"/>
      <c r="J512" s="26"/>
      <c r="K512" s="26"/>
      <c r="L512" s="26">
        <v>1</v>
      </c>
      <c r="M512" s="37"/>
      <c r="N512" s="26"/>
      <c r="O512" s="26">
        <v>1</v>
      </c>
      <c r="P512" s="26"/>
      <c r="Q512" s="26"/>
      <c r="R512" s="26">
        <v>1</v>
      </c>
      <c r="S512" s="26"/>
      <c r="T512" s="37"/>
      <c r="U512" s="26">
        <v>1</v>
      </c>
      <c r="V512" s="37"/>
      <c r="W512" s="26"/>
      <c r="X512" s="37">
        <v>1</v>
      </c>
      <c r="Y512" s="26"/>
      <c r="Z512" s="37"/>
      <c r="AA512" s="26">
        <v>1</v>
      </c>
      <c r="AB512" s="37"/>
      <c r="AC512" s="37"/>
      <c r="AD512" s="34" t="s">
        <v>30</v>
      </c>
    </row>
    <row r="513" spans="1:30" s="35" customFormat="1" ht="12.75" x14ac:dyDescent="0.2">
      <c r="A513" s="25" t="s">
        <v>137</v>
      </c>
      <c r="B513" s="27" t="s">
        <v>11</v>
      </c>
      <c r="C513" s="27"/>
      <c r="D513" s="28"/>
      <c r="E513" s="29" t="s">
        <v>31</v>
      </c>
      <c r="F513" s="30">
        <v>0.12250000000000001</v>
      </c>
      <c r="G513" s="31">
        <f t="shared" si="55"/>
        <v>3.6750000000000003</v>
      </c>
      <c r="H513" s="32">
        <v>2</v>
      </c>
      <c r="I513" s="33"/>
      <c r="J513" s="26"/>
      <c r="K513" s="26">
        <v>1</v>
      </c>
      <c r="L513" s="26"/>
      <c r="M513" s="26">
        <v>1</v>
      </c>
      <c r="N513" s="26"/>
      <c r="O513" s="26">
        <v>1</v>
      </c>
      <c r="P513" s="26"/>
      <c r="Q513" s="26">
        <v>1</v>
      </c>
      <c r="R513" s="26"/>
      <c r="S513" s="26">
        <v>1</v>
      </c>
      <c r="T513" s="26"/>
      <c r="U513" s="26">
        <v>1</v>
      </c>
      <c r="V513" s="26"/>
      <c r="W513" s="26">
        <v>1</v>
      </c>
      <c r="X513" s="26"/>
      <c r="Y513" s="26">
        <v>1</v>
      </c>
      <c r="Z513" s="26"/>
      <c r="AA513" s="26">
        <v>1</v>
      </c>
      <c r="AB513" s="26"/>
      <c r="AC513" s="26">
        <v>1</v>
      </c>
      <c r="AD513" s="34" t="s">
        <v>13</v>
      </c>
    </row>
    <row r="514" spans="1:30" s="35" customFormat="1" ht="12.75" x14ac:dyDescent="0.2">
      <c r="A514" s="25" t="s">
        <v>137</v>
      </c>
      <c r="B514" s="27" t="s">
        <v>11</v>
      </c>
      <c r="C514" s="27"/>
      <c r="D514" s="28"/>
      <c r="E514" s="29" t="s">
        <v>32</v>
      </c>
      <c r="F514" s="30">
        <v>1.05</v>
      </c>
      <c r="G514" s="31">
        <f t="shared" si="55"/>
        <v>31.5</v>
      </c>
      <c r="H514" s="32">
        <v>2</v>
      </c>
      <c r="I514" s="33"/>
      <c r="J514" s="26"/>
      <c r="K514" s="26"/>
      <c r="L514" s="26"/>
      <c r="M514" s="26"/>
      <c r="N514" s="26"/>
      <c r="O514" s="26"/>
      <c r="P514" s="26">
        <v>1</v>
      </c>
      <c r="Q514" s="26"/>
      <c r="R514" s="26"/>
      <c r="S514" s="26"/>
      <c r="T514" s="26"/>
      <c r="U514" s="26"/>
      <c r="V514" s="26">
        <v>1</v>
      </c>
      <c r="W514" s="26"/>
      <c r="X514" s="26"/>
      <c r="Y514" s="26"/>
      <c r="Z514" s="26"/>
      <c r="AA514" s="26"/>
      <c r="AB514" s="26">
        <v>1</v>
      </c>
      <c r="AC514" s="26"/>
      <c r="AD514" s="34" t="s">
        <v>20</v>
      </c>
    </row>
    <row r="515" spans="1:30" s="35" customFormat="1" ht="12.75" x14ac:dyDescent="0.2">
      <c r="A515" s="25" t="s">
        <v>137</v>
      </c>
      <c r="B515" s="27" t="s">
        <v>11</v>
      </c>
      <c r="C515" s="27"/>
      <c r="D515" s="28"/>
      <c r="E515" s="175" t="s">
        <v>34</v>
      </c>
      <c r="F515" s="30">
        <v>0</v>
      </c>
      <c r="G515" s="31">
        <f t="shared" si="55"/>
        <v>0</v>
      </c>
      <c r="H515" s="32">
        <v>2</v>
      </c>
      <c r="I515" s="33"/>
      <c r="J515" s="26"/>
      <c r="K515" s="26"/>
      <c r="L515" s="26"/>
      <c r="M515" s="26"/>
      <c r="N515" s="26"/>
      <c r="O515" s="26"/>
      <c r="P515" s="26"/>
      <c r="Q515" s="26"/>
      <c r="R515" s="26"/>
      <c r="S515" s="26"/>
      <c r="T515" s="26"/>
      <c r="U515" s="26"/>
      <c r="V515" s="26"/>
      <c r="W515" s="26"/>
      <c r="X515" s="26"/>
      <c r="Y515" s="26"/>
      <c r="Z515" s="26"/>
      <c r="AA515" s="26"/>
      <c r="AB515" s="26"/>
      <c r="AC515" s="26"/>
      <c r="AD515" s="34" t="s">
        <v>36</v>
      </c>
    </row>
    <row r="516" spans="1:30" s="35" customFormat="1" ht="12.75" x14ac:dyDescent="0.2">
      <c r="A516" s="25" t="s">
        <v>137</v>
      </c>
      <c r="B516" s="27" t="s">
        <v>11</v>
      </c>
      <c r="C516" s="27"/>
      <c r="D516" s="28"/>
      <c r="E516" s="29" t="s">
        <v>37</v>
      </c>
      <c r="F516" s="30">
        <v>0.52500000000000002</v>
      </c>
      <c r="G516" s="31">
        <f t="shared" si="55"/>
        <v>15.75</v>
      </c>
      <c r="H516" s="32">
        <v>2</v>
      </c>
      <c r="I516" s="33"/>
      <c r="J516" s="26"/>
      <c r="K516" s="26"/>
      <c r="L516" s="26"/>
      <c r="M516" s="26"/>
      <c r="N516" s="26"/>
      <c r="O516" s="26"/>
      <c r="P516" s="26"/>
      <c r="Q516" s="26"/>
      <c r="R516" s="26"/>
      <c r="S516" s="26"/>
      <c r="T516" s="26"/>
      <c r="U516" s="26"/>
      <c r="V516" s="26">
        <v>1</v>
      </c>
      <c r="W516" s="26"/>
      <c r="X516" s="26"/>
      <c r="Y516" s="26"/>
      <c r="Z516" s="26"/>
      <c r="AA516" s="26"/>
      <c r="AB516" s="26"/>
      <c r="AC516" s="26"/>
      <c r="AD516" s="34" t="s">
        <v>27</v>
      </c>
    </row>
    <row r="517" spans="1:30" s="35" customFormat="1" ht="12.75" x14ac:dyDescent="0.2">
      <c r="A517" s="25" t="s">
        <v>137</v>
      </c>
      <c r="B517" s="27" t="s">
        <v>11</v>
      </c>
      <c r="C517" s="27"/>
      <c r="D517" s="28"/>
      <c r="E517" s="29" t="s">
        <v>38</v>
      </c>
      <c r="F517" s="30">
        <v>0.26250000000000001</v>
      </c>
      <c r="G517" s="31">
        <f t="shared" si="55"/>
        <v>7.875</v>
      </c>
      <c r="H517" s="32">
        <v>2</v>
      </c>
      <c r="I517" s="33"/>
      <c r="J517" s="26"/>
      <c r="K517" s="26"/>
      <c r="L517" s="26"/>
      <c r="M517" s="26"/>
      <c r="N517" s="26"/>
      <c r="O517" s="26"/>
      <c r="P517" s="26"/>
      <c r="Q517" s="26"/>
      <c r="R517" s="26"/>
      <c r="S517" s="26"/>
      <c r="T517" s="26"/>
      <c r="U517" s="26"/>
      <c r="V517" s="26">
        <v>1</v>
      </c>
      <c r="W517" s="26"/>
      <c r="X517" s="26"/>
      <c r="Y517" s="26"/>
      <c r="Z517" s="26"/>
      <c r="AA517" s="26"/>
      <c r="AB517" s="26"/>
      <c r="AC517" s="26"/>
      <c r="AD517" s="34" t="s">
        <v>27</v>
      </c>
    </row>
    <row r="518" spans="1:30" s="35" customFormat="1" ht="12.75" x14ac:dyDescent="0.2">
      <c r="A518" s="25" t="s">
        <v>137</v>
      </c>
      <c r="B518" s="27" t="s">
        <v>11</v>
      </c>
      <c r="C518" s="27"/>
      <c r="D518" s="28"/>
      <c r="E518" s="29" t="s">
        <v>39</v>
      </c>
      <c r="F518" s="30">
        <v>0.2</v>
      </c>
      <c r="G518" s="31">
        <f t="shared" si="55"/>
        <v>6</v>
      </c>
      <c r="H518" s="32">
        <v>2</v>
      </c>
      <c r="I518" s="33"/>
      <c r="J518" s="26"/>
      <c r="K518" s="26"/>
      <c r="L518" s="26"/>
      <c r="M518" s="26"/>
      <c r="N518" s="26"/>
      <c r="O518" s="26"/>
      <c r="P518" s="26"/>
      <c r="Q518" s="26"/>
      <c r="R518" s="26"/>
      <c r="S518" s="26"/>
      <c r="T518" s="26"/>
      <c r="U518" s="26"/>
      <c r="V518" s="26"/>
      <c r="W518" s="26"/>
      <c r="X518" s="26"/>
      <c r="Y518" s="26"/>
      <c r="Z518" s="26"/>
      <c r="AA518" s="26"/>
      <c r="AB518" s="26"/>
      <c r="AC518" s="26"/>
      <c r="AD518" s="34" t="s">
        <v>14</v>
      </c>
    </row>
    <row r="519" spans="1:30" s="35" customFormat="1" ht="12.75" x14ac:dyDescent="0.2">
      <c r="A519" s="25" t="s">
        <v>137</v>
      </c>
      <c r="B519" s="27" t="s">
        <v>11</v>
      </c>
      <c r="C519" s="27"/>
      <c r="D519" s="28"/>
      <c r="E519" s="29" t="s">
        <v>40</v>
      </c>
      <c r="F519" s="30">
        <v>0.25</v>
      </c>
      <c r="G519" s="31">
        <f t="shared" si="55"/>
        <v>7.5</v>
      </c>
      <c r="H519" s="32">
        <v>2</v>
      </c>
      <c r="I519" s="33"/>
      <c r="J519" s="26"/>
      <c r="K519" s="26"/>
      <c r="L519" s="26"/>
      <c r="M519" s="26"/>
      <c r="N519" s="26">
        <v>1</v>
      </c>
      <c r="O519" s="26"/>
      <c r="P519" s="26"/>
      <c r="Q519" s="26"/>
      <c r="R519" s="26"/>
      <c r="S519" s="26"/>
      <c r="T519" s="26">
        <v>1</v>
      </c>
      <c r="U519" s="26"/>
      <c r="V519" s="26"/>
      <c r="W519" s="26"/>
      <c r="X519" s="26"/>
      <c r="Y519" s="26"/>
      <c r="Z519" s="26">
        <v>1</v>
      </c>
      <c r="AA519" s="26"/>
      <c r="AB519" s="26"/>
      <c r="AC519" s="26"/>
      <c r="AD519" s="34" t="s">
        <v>41</v>
      </c>
    </row>
    <row r="520" spans="1:30" s="35" customFormat="1" ht="12.75" x14ac:dyDescent="0.2">
      <c r="A520" s="25" t="s">
        <v>137</v>
      </c>
      <c r="B520" s="27" t="s">
        <v>11</v>
      </c>
      <c r="C520" s="27"/>
      <c r="D520" s="28"/>
      <c r="E520" s="29" t="s">
        <v>42</v>
      </c>
      <c r="F520" s="30">
        <v>2</v>
      </c>
      <c r="G520" s="31">
        <f t="shared" si="55"/>
        <v>60</v>
      </c>
      <c r="H520" s="32">
        <v>2</v>
      </c>
      <c r="I520" s="33"/>
      <c r="J520" s="26"/>
      <c r="K520" s="26"/>
      <c r="L520" s="26"/>
      <c r="M520" s="26"/>
      <c r="N520" s="26"/>
      <c r="O520" s="26"/>
      <c r="P520" s="26"/>
      <c r="Q520" s="26"/>
      <c r="R520" s="26"/>
      <c r="S520" s="26"/>
      <c r="T520" s="26"/>
      <c r="U520" s="26"/>
      <c r="V520" s="26"/>
      <c r="W520" s="26"/>
      <c r="X520" s="26"/>
      <c r="Y520" s="26"/>
      <c r="Z520" s="26"/>
      <c r="AA520" s="26"/>
      <c r="AB520" s="26"/>
      <c r="AC520" s="26"/>
      <c r="AD520" s="34" t="s">
        <v>14</v>
      </c>
    </row>
    <row r="521" spans="1:30" s="35" customFormat="1" ht="12.75" x14ac:dyDescent="0.2">
      <c r="A521" s="25" t="s">
        <v>137</v>
      </c>
      <c r="B521" s="27" t="s">
        <v>11</v>
      </c>
      <c r="C521" s="27"/>
      <c r="D521" s="28"/>
      <c r="E521" s="29" t="s">
        <v>43</v>
      </c>
      <c r="F521" s="30">
        <v>0</v>
      </c>
      <c r="G521" s="31">
        <f t="shared" si="55"/>
        <v>0</v>
      </c>
      <c r="H521" s="32">
        <v>2</v>
      </c>
      <c r="I521" s="33"/>
      <c r="J521" s="26"/>
      <c r="K521" s="26">
        <v>1</v>
      </c>
      <c r="L521" s="26"/>
      <c r="M521" s="26">
        <v>1</v>
      </c>
      <c r="N521" s="26"/>
      <c r="O521" s="26">
        <v>1</v>
      </c>
      <c r="P521" s="26"/>
      <c r="Q521" s="26">
        <v>1</v>
      </c>
      <c r="R521" s="26"/>
      <c r="S521" s="26">
        <v>1</v>
      </c>
      <c r="T521" s="26"/>
      <c r="U521" s="26">
        <v>1</v>
      </c>
      <c r="V521" s="26"/>
      <c r="W521" s="26">
        <v>1</v>
      </c>
      <c r="X521" s="26"/>
      <c r="Y521" s="26">
        <v>1</v>
      </c>
      <c r="Z521" s="26"/>
      <c r="AA521" s="26">
        <v>1</v>
      </c>
      <c r="AB521" s="26"/>
      <c r="AC521" s="26">
        <v>1</v>
      </c>
      <c r="AD521" s="34" t="s">
        <v>44</v>
      </c>
    </row>
    <row r="522" spans="1:30" s="35" customFormat="1" ht="12.75" x14ac:dyDescent="0.2">
      <c r="A522" s="25" t="s">
        <v>137</v>
      </c>
      <c r="B522" s="27" t="s">
        <v>11</v>
      </c>
      <c r="C522" s="27"/>
      <c r="D522" s="28"/>
      <c r="E522" s="29" t="s">
        <v>45</v>
      </c>
      <c r="F522" s="30">
        <v>1</v>
      </c>
      <c r="G522" s="31">
        <f t="shared" si="55"/>
        <v>30</v>
      </c>
      <c r="H522" s="32">
        <v>2</v>
      </c>
      <c r="I522" s="33"/>
      <c r="J522" s="26"/>
      <c r="K522" s="26">
        <v>1</v>
      </c>
      <c r="L522" s="26"/>
      <c r="M522" s="26">
        <v>1</v>
      </c>
      <c r="N522" s="26"/>
      <c r="O522" s="26">
        <v>1</v>
      </c>
      <c r="P522" s="26"/>
      <c r="Q522" s="26">
        <v>1</v>
      </c>
      <c r="R522" s="26"/>
      <c r="S522" s="26">
        <v>1</v>
      </c>
      <c r="T522" s="26"/>
      <c r="U522" s="26">
        <v>1</v>
      </c>
      <c r="V522" s="26"/>
      <c r="W522" s="26">
        <v>1</v>
      </c>
      <c r="X522" s="26"/>
      <c r="Y522" s="26">
        <v>1</v>
      </c>
      <c r="Z522" s="26"/>
      <c r="AA522" s="26">
        <v>1</v>
      </c>
      <c r="AB522" s="26"/>
      <c r="AC522" s="26">
        <v>1</v>
      </c>
      <c r="AD522" s="34" t="s">
        <v>13</v>
      </c>
    </row>
    <row r="523" spans="1:30" s="35" customFormat="1" ht="12.75" x14ac:dyDescent="0.2">
      <c r="A523" s="25" t="s">
        <v>137</v>
      </c>
      <c r="B523" s="27" t="s">
        <v>11</v>
      </c>
      <c r="C523" s="27"/>
      <c r="D523" s="28"/>
      <c r="E523" s="29" t="s">
        <v>46</v>
      </c>
      <c r="F523" s="30">
        <v>0.5</v>
      </c>
      <c r="G523" s="31">
        <f t="shared" si="55"/>
        <v>15</v>
      </c>
      <c r="H523" s="32">
        <v>2</v>
      </c>
      <c r="I523" s="33"/>
      <c r="J523" s="26"/>
      <c r="K523" s="26"/>
      <c r="L523" s="26"/>
      <c r="M523" s="26"/>
      <c r="N523" s="26">
        <v>1</v>
      </c>
      <c r="O523" s="26"/>
      <c r="P523" s="26"/>
      <c r="Q523" s="26"/>
      <c r="R523" s="26"/>
      <c r="S523" s="26">
        <v>1</v>
      </c>
      <c r="T523" s="26"/>
      <c r="U523" s="26"/>
      <c r="V523" s="26"/>
      <c r="W523" s="26"/>
      <c r="X523" s="26">
        <v>1</v>
      </c>
      <c r="Y523" s="26"/>
      <c r="Z523" s="26"/>
      <c r="AA523" s="26"/>
      <c r="AB523" s="26"/>
      <c r="AC523" s="26">
        <v>1</v>
      </c>
      <c r="AD523" s="34" t="s">
        <v>48</v>
      </c>
    </row>
    <row r="524" spans="1:30" s="35" customFormat="1" ht="12.75" x14ac:dyDescent="0.2">
      <c r="A524" s="25" t="s">
        <v>137</v>
      </c>
      <c r="B524" s="27" t="s">
        <v>11</v>
      </c>
      <c r="C524" s="27"/>
      <c r="D524" s="28"/>
      <c r="E524" s="29" t="s">
        <v>49</v>
      </c>
      <c r="F524" s="30">
        <v>0.18333333333333332</v>
      </c>
      <c r="G524" s="31">
        <f t="shared" si="55"/>
        <v>5.5</v>
      </c>
      <c r="H524" s="32">
        <v>2</v>
      </c>
      <c r="I524" s="33"/>
      <c r="J524" s="26">
        <v>1</v>
      </c>
      <c r="K524" s="26"/>
      <c r="L524" s="26">
        <v>1</v>
      </c>
      <c r="M524" s="26"/>
      <c r="N524" s="26">
        <v>1</v>
      </c>
      <c r="O524" s="26"/>
      <c r="P524" s="26">
        <v>1</v>
      </c>
      <c r="Q524" s="26"/>
      <c r="R524" s="26">
        <v>1</v>
      </c>
      <c r="S524" s="26"/>
      <c r="T524" s="26">
        <v>1</v>
      </c>
      <c r="U524" s="26"/>
      <c r="V524" s="26">
        <v>1</v>
      </c>
      <c r="W524" s="26"/>
      <c r="X524" s="26">
        <v>1</v>
      </c>
      <c r="Y524" s="26"/>
      <c r="Z524" s="26">
        <v>1</v>
      </c>
      <c r="AA524" s="26"/>
      <c r="AB524" s="26">
        <v>1</v>
      </c>
      <c r="AC524" s="26"/>
      <c r="AD524" s="34" t="s">
        <v>50</v>
      </c>
    </row>
    <row r="525" spans="1:30" s="35" customFormat="1" ht="12.75" x14ac:dyDescent="0.2">
      <c r="A525" s="25" t="s">
        <v>137</v>
      </c>
      <c r="B525" s="27" t="s">
        <v>11</v>
      </c>
      <c r="C525" s="27"/>
      <c r="D525" s="28"/>
      <c r="E525" s="29" t="s">
        <v>51</v>
      </c>
      <c r="F525" s="30">
        <v>0.17499999999999999</v>
      </c>
      <c r="G525" s="31">
        <f t="shared" si="55"/>
        <v>5.25</v>
      </c>
      <c r="H525" s="32">
        <v>2</v>
      </c>
      <c r="I525" s="33"/>
      <c r="J525" s="26"/>
      <c r="K525" s="26"/>
      <c r="L525" s="26"/>
      <c r="M525" s="26"/>
      <c r="N525" s="26"/>
      <c r="O525" s="26"/>
      <c r="P525" s="26"/>
      <c r="Q525" s="26"/>
      <c r="R525" s="26"/>
      <c r="S525" s="26"/>
      <c r="T525" s="26"/>
      <c r="U525" s="26"/>
      <c r="V525" s="26"/>
      <c r="W525" s="26"/>
      <c r="X525" s="26"/>
      <c r="Y525" s="26"/>
      <c r="Z525" s="26"/>
      <c r="AA525" s="26"/>
      <c r="AB525" s="26"/>
      <c r="AC525" s="26"/>
      <c r="AD525" s="34" t="s">
        <v>14</v>
      </c>
    </row>
    <row r="526" spans="1:30" s="35" customFormat="1" ht="12.75" x14ac:dyDescent="0.2">
      <c r="A526" s="39" t="s">
        <v>137</v>
      </c>
      <c r="B526" s="41" t="s">
        <v>53</v>
      </c>
      <c r="C526" s="41"/>
      <c r="D526" s="42">
        <v>95620989</v>
      </c>
      <c r="E526" s="43" t="s">
        <v>54</v>
      </c>
      <c r="F526" s="44">
        <v>1</v>
      </c>
      <c r="G526" s="45">
        <f>+VLOOKUP(D526,'Precios Repuestos'!$B$3:$F$192,5,FALSE)*F526</f>
        <v>4.4000000000000004</v>
      </c>
      <c r="H526" s="32">
        <v>2</v>
      </c>
      <c r="I526" s="46"/>
      <c r="J526" s="40">
        <v>1</v>
      </c>
      <c r="K526" s="40">
        <v>1</v>
      </c>
      <c r="L526" s="40">
        <v>1</v>
      </c>
      <c r="M526" s="40">
        <v>1</v>
      </c>
      <c r="N526" s="40">
        <v>1</v>
      </c>
      <c r="O526" s="40">
        <v>1</v>
      </c>
      <c r="P526" s="40">
        <v>1</v>
      </c>
      <c r="Q526" s="40">
        <v>1</v>
      </c>
      <c r="R526" s="40">
        <v>1</v>
      </c>
      <c r="S526" s="40">
        <v>1</v>
      </c>
      <c r="T526" s="40">
        <v>1</v>
      </c>
      <c r="U526" s="40">
        <v>1</v>
      </c>
      <c r="V526" s="40">
        <v>1</v>
      </c>
      <c r="W526" s="40">
        <v>1</v>
      </c>
      <c r="X526" s="40">
        <v>1</v>
      </c>
      <c r="Y526" s="40">
        <v>1</v>
      </c>
      <c r="Z526" s="40">
        <v>1</v>
      </c>
      <c r="AA526" s="40">
        <v>1</v>
      </c>
      <c r="AB526" s="40">
        <v>1</v>
      </c>
      <c r="AC526" s="40">
        <v>1</v>
      </c>
      <c r="AD526" s="34" t="s">
        <v>25</v>
      </c>
    </row>
    <row r="527" spans="1:30" s="35" customFormat="1" ht="12.75" x14ac:dyDescent="0.2">
      <c r="A527" s="39" t="s">
        <v>137</v>
      </c>
      <c r="B527" s="41" t="s">
        <v>53</v>
      </c>
      <c r="C527" s="41"/>
      <c r="D527" s="78">
        <v>2601223</v>
      </c>
      <c r="E527" s="47" t="s">
        <v>55</v>
      </c>
      <c r="F527" s="44">
        <v>5</v>
      </c>
      <c r="G527" s="45">
        <f>+VLOOKUP(D527,'Precios Repuestos'!$B$3:$F$192,5,FALSE)*F527</f>
        <v>33.437259615384612</v>
      </c>
      <c r="H527" s="32">
        <v>2</v>
      </c>
      <c r="I527" s="46"/>
      <c r="J527" s="40">
        <v>1</v>
      </c>
      <c r="K527" s="40">
        <v>1</v>
      </c>
      <c r="L527" s="40">
        <v>1</v>
      </c>
      <c r="M527" s="40">
        <v>1</v>
      </c>
      <c r="N527" s="40">
        <v>1</v>
      </c>
      <c r="O527" s="40">
        <v>1</v>
      </c>
      <c r="P527" s="40">
        <v>1</v>
      </c>
      <c r="Q527" s="40">
        <v>1</v>
      </c>
      <c r="R527" s="40">
        <v>1</v>
      </c>
      <c r="S527" s="40">
        <v>1</v>
      </c>
      <c r="T527" s="40">
        <v>1</v>
      </c>
      <c r="U527" s="40">
        <v>1</v>
      </c>
      <c r="V527" s="40">
        <v>1</v>
      </c>
      <c r="W527" s="40">
        <v>1</v>
      </c>
      <c r="X527" s="40">
        <v>1</v>
      </c>
      <c r="Y527" s="40">
        <v>1</v>
      </c>
      <c r="Z527" s="40">
        <v>1</v>
      </c>
      <c r="AA527" s="40">
        <v>1</v>
      </c>
      <c r="AB527" s="40">
        <v>1</v>
      </c>
      <c r="AC527" s="40">
        <v>1</v>
      </c>
      <c r="AD527" s="34" t="s">
        <v>56</v>
      </c>
    </row>
    <row r="528" spans="1:30" s="35" customFormat="1" ht="12.75" x14ac:dyDescent="0.2">
      <c r="A528" s="39" t="s">
        <v>137</v>
      </c>
      <c r="B528" s="41" t="s">
        <v>53</v>
      </c>
      <c r="C528" s="41"/>
      <c r="D528" s="78" t="s">
        <v>134</v>
      </c>
      <c r="E528" s="43" t="s">
        <v>57</v>
      </c>
      <c r="F528" s="44">
        <v>1</v>
      </c>
      <c r="G528" s="45">
        <f>+VLOOKUP(D528,'Precios Repuestos'!$B$3:$F$192,5,FALSE)*F528</f>
        <v>8.1300000000000008</v>
      </c>
      <c r="H528" s="32">
        <v>2</v>
      </c>
      <c r="I528" s="46"/>
      <c r="J528" s="40"/>
      <c r="K528" s="40"/>
      <c r="L528" s="40">
        <v>1</v>
      </c>
      <c r="M528" s="40"/>
      <c r="N528" s="40">
        <v>1</v>
      </c>
      <c r="O528" s="40"/>
      <c r="P528" s="40">
        <v>1</v>
      </c>
      <c r="Q528" s="40"/>
      <c r="R528" s="40">
        <v>1</v>
      </c>
      <c r="S528" s="40"/>
      <c r="T528" s="40">
        <v>1</v>
      </c>
      <c r="U528" s="40"/>
      <c r="V528" s="40">
        <v>1</v>
      </c>
      <c r="W528" s="40"/>
      <c r="X528" s="40">
        <v>1</v>
      </c>
      <c r="Y528" s="40"/>
      <c r="Z528" s="40">
        <v>1</v>
      </c>
      <c r="AA528" s="40"/>
      <c r="AB528" s="40">
        <v>1</v>
      </c>
      <c r="AC528" s="40"/>
      <c r="AD528" s="34" t="s">
        <v>17</v>
      </c>
    </row>
    <row r="529" spans="1:30" s="35" customFormat="1" ht="12.75" x14ac:dyDescent="0.2">
      <c r="A529" s="39" t="s">
        <v>137</v>
      </c>
      <c r="B529" s="41" t="s">
        <v>53</v>
      </c>
      <c r="C529" s="41"/>
      <c r="D529" s="78">
        <v>95622340</v>
      </c>
      <c r="E529" s="43" t="s">
        <v>58</v>
      </c>
      <c r="F529" s="44">
        <v>1</v>
      </c>
      <c r="G529" s="45">
        <f>+VLOOKUP(D529,'Precios Repuestos'!$B$3:$F$192,5,FALSE)*F529</f>
        <v>11.1</v>
      </c>
      <c r="H529" s="32">
        <v>2</v>
      </c>
      <c r="I529" s="46"/>
      <c r="J529" s="40"/>
      <c r="K529" s="40">
        <v>1</v>
      </c>
      <c r="L529" s="40"/>
      <c r="M529" s="40">
        <v>1</v>
      </c>
      <c r="N529" s="40"/>
      <c r="O529" s="40">
        <v>1</v>
      </c>
      <c r="P529" s="40"/>
      <c r="Q529" s="40">
        <v>1</v>
      </c>
      <c r="R529" s="40"/>
      <c r="S529" s="40">
        <v>1</v>
      </c>
      <c r="T529" s="40"/>
      <c r="U529" s="40">
        <v>1</v>
      </c>
      <c r="V529" s="40"/>
      <c r="W529" s="40">
        <v>1</v>
      </c>
      <c r="X529" s="40"/>
      <c r="Y529" s="40">
        <v>1</v>
      </c>
      <c r="Z529" s="40"/>
      <c r="AA529" s="40">
        <v>1</v>
      </c>
      <c r="AB529" s="40"/>
      <c r="AC529" s="40">
        <v>1</v>
      </c>
      <c r="AD529" s="34" t="s">
        <v>13</v>
      </c>
    </row>
    <row r="530" spans="1:30" s="35" customFormat="1" ht="12.75" x14ac:dyDescent="0.2">
      <c r="A530" s="39" t="s">
        <v>137</v>
      </c>
      <c r="B530" s="41" t="s">
        <v>53</v>
      </c>
      <c r="C530" s="41"/>
      <c r="D530" s="78" t="s">
        <v>138</v>
      </c>
      <c r="E530" s="43" t="s">
        <v>60</v>
      </c>
      <c r="F530" s="44">
        <v>1</v>
      </c>
      <c r="G530" s="45">
        <f>+VLOOKUP(D530,'Precios Repuestos'!$B$3:$F$192,5,FALSE)*F530</f>
        <v>22.26</v>
      </c>
      <c r="H530" s="32">
        <v>2</v>
      </c>
      <c r="I530" s="46"/>
      <c r="J530" s="40"/>
      <c r="K530" s="40"/>
      <c r="L530" s="40"/>
      <c r="M530" s="40"/>
      <c r="N530" s="40"/>
      <c r="O530" s="40"/>
      <c r="P530" s="40"/>
      <c r="Q530" s="40"/>
      <c r="R530" s="40"/>
      <c r="S530" s="40"/>
      <c r="T530" s="40"/>
      <c r="U530" s="40"/>
      <c r="V530" s="40">
        <v>1</v>
      </c>
      <c r="W530" s="40"/>
      <c r="X530" s="40"/>
      <c r="Y530" s="40"/>
      <c r="Z530" s="40"/>
      <c r="AA530" s="40"/>
      <c r="AB530" s="40"/>
      <c r="AC530" s="40"/>
      <c r="AD530" s="34" t="s">
        <v>27</v>
      </c>
    </row>
    <row r="531" spans="1:30" s="35" customFormat="1" ht="12.75" x14ac:dyDescent="0.2">
      <c r="A531" s="39" t="s">
        <v>137</v>
      </c>
      <c r="B531" s="41" t="s">
        <v>53</v>
      </c>
      <c r="C531" s="41"/>
      <c r="D531" s="78" t="s">
        <v>61</v>
      </c>
      <c r="E531" s="29" t="s">
        <v>62</v>
      </c>
      <c r="F531" s="44">
        <v>1</v>
      </c>
      <c r="G531" s="45">
        <f>+VLOOKUP(D531,'Precios Repuestos'!$B$3:$F$192,5,FALSE)*F531</f>
        <v>4</v>
      </c>
      <c r="H531" s="32">
        <v>2</v>
      </c>
      <c r="I531" s="46"/>
      <c r="J531" s="40"/>
      <c r="K531" s="40"/>
      <c r="L531" s="40"/>
      <c r="M531" s="40"/>
      <c r="N531" s="40"/>
      <c r="O531" s="40"/>
      <c r="P531" s="40"/>
      <c r="Q531" s="40"/>
      <c r="R531" s="40"/>
      <c r="S531" s="40"/>
      <c r="T531" s="40"/>
      <c r="U531" s="40"/>
      <c r="V531" s="40">
        <v>1</v>
      </c>
      <c r="W531" s="40"/>
      <c r="X531" s="40"/>
      <c r="Y531" s="40"/>
      <c r="Z531" s="40"/>
      <c r="AA531" s="40"/>
      <c r="AB531" s="40"/>
      <c r="AC531" s="40"/>
      <c r="AD531" s="34" t="s">
        <v>27</v>
      </c>
    </row>
    <row r="532" spans="1:30" s="35" customFormat="1" ht="12.75" x14ac:dyDescent="0.2">
      <c r="A532" s="39" t="s">
        <v>137</v>
      </c>
      <c r="B532" s="41" t="s">
        <v>53</v>
      </c>
      <c r="C532" s="41"/>
      <c r="D532" s="42" t="s">
        <v>139</v>
      </c>
      <c r="E532" s="43" t="s">
        <v>63</v>
      </c>
      <c r="F532" s="44">
        <v>1</v>
      </c>
      <c r="G532" s="45">
        <f>+VLOOKUP(D532,'Precios Repuestos'!$B$3:$F$192,5,FALSE)*F532</f>
        <v>54.5</v>
      </c>
      <c r="H532" s="32">
        <v>2</v>
      </c>
      <c r="I532" s="46"/>
      <c r="J532" s="40"/>
      <c r="K532" s="40"/>
      <c r="L532" s="40"/>
      <c r="M532" s="40"/>
      <c r="N532" s="40"/>
      <c r="O532" s="40"/>
      <c r="P532" s="40"/>
      <c r="Q532" s="40"/>
      <c r="R532" s="40"/>
      <c r="S532" s="40"/>
      <c r="T532" s="40"/>
      <c r="U532" s="40"/>
      <c r="V532" s="40">
        <v>1</v>
      </c>
      <c r="W532" s="40"/>
      <c r="X532" s="40"/>
      <c r="Y532" s="40"/>
      <c r="Z532" s="40"/>
      <c r="AA532" s="40"/>
      <c r="AB532" s="40"/>
      <c r="AC532" s="40"/>
      <c r="AD532" s="34" t="s">
        <v>27</v>
      </c>
    </row>
    <row r="533" spans="1:30" s="35" customFormat="1" ht="12.75" x14ac:dyDescent="0.2">
      <c r="A533" s="39" t="s">
        <v>137</v>
      </c>
      <c r="B533" s="41" t="s">
        <v>53</v>
      </c>
      <c r="C533" s="41"/>
      <c r="D533" s="78" t="s">
        <v>140</v>
      </c>
      <c r="E533" s="43" t="s">
        <v>92</v>
      </c>
      <c r="F533" s="44">
        <v>1</v>
      </c>
      <c r="G533" s="45">
        <f>+VLOOKUP(D533,'Precios Repuestos'!$B$3:$F$192,5,FALSE)*F533</f>
        <v>19.96</v>
      </c>
      <c r="H533" s="32">
        <v>2</v>
      </c>
      <c r="I533" s="46"/>
      <c r="J533" s="40"/>
      <c r="K533" s="40"/>
      <c r="L533" s="40"/>
      <c r="M533" s="40"/>
      <c r="N533" s="40"/>
      <c r="O533" s="40"/>
      <c r="P533" s="40"/>
      <c r="Q533" s="40"/>
      <c r="R533" s="40"/>
      <c r="S533" s="40"/>
      <c r="T533" s="40"/>
      <c r="U533" s="40"/>
      <c r="V533" s="40">
        <v>1</v>
      </c>
      <c r="W533" s="40"/>
      <c r="X533" s="40"/>
      <c r="Y533" s="40"/>
      <c r="Z533" s="40"/>
      <c r="AA533" s="40"/>
      <c r="AB533" s="40"/>
      <c r="AC533" s="40"/>
      <c r="AD533" s="34" t="s">
        <v>27</v>
      </c>
    </row>
    <row r="534" spans="1:30" s="35" customFormat="1" ht="12.75" x14ac:dyDescent="0.2">
      <c r="A534" s="39" t="s">
        <v>137</v>
      </c>
      <c r="B534" s="41" t="s">
        <v>53</v>
      </c>
      <c r="C534" s="41"/>
      <c r="D534" s="81">
        <v>89063273</v>
      </c>
      <c r="E534" s="43" t="s">
        <v>64</v>
      </c>
      <c r="F534" s="44">
        <v>4</v>
      </c>
      <c r="G534" s="45">
        <f>+VLOOKUP(D534,'Precios Repuestos'!$B$3:$F$192,5,FALSE)*F534</f>
        <v>10.96</v>
      </c>
      <c r="H534" s="32">
        <v>2</v>
      </c>
      <c r="I534" s="46"/>
      <c r="J534" s="40"/>
      <c r="K534" s="40"/>
      <c r="L534" s="40">
        <v>1</v>
      </c>
      <c r="M534" s="40"/>
      <c r="N534" s="40"/>
      <c r="O534" s="40">
        <v>1</v>
      </c>
      <c r="P534" s="40"/>
      <c r="Q534" s="40"/>
      <c r="R534" s="40">
        <v>1</v>
      </c>
      <c r="S534" s="40"/>
      <c r="T534" s="40"/>
      <c r="U534" s="40">
        <v>1</v>
      </c>
      <c r="V534" s="40"/>
      <c r="W534" s="40"/>
      <c r="X534" s="40">
        <v>1</v>
      </c>
      <c r="Y534" s="40"/>
      <c r="Z534" s="40"/>
      <c r="AA534" s="40">
        <v>1</v>
      </c>
      <c r="AB534" s="40"/>
      <c r="AC534" s="48"/>
      <c r="AD534" s="34" t="s">
        <v>65</v>
      </c>
    </row>
    <row r="535" spans="1:30" s="35" customFormat="1" ht="12.75" x14ac:dyDescent="0.2">
      <c r="A535" s="39" t="s">
        <v>137</v>
      </c>
      <c r="B535" s="41" t="s">
        <v>53</v>
      </c>
      <c r="C535" s="41"/>
      <c r="D535" s="42">
        <v>2602458</v>
      </c>
      <c r="E535" s="49" t="s">
        <v>66</v>
      </c>
      <c r="F535" s="44">
        <v>2</v>
      </c>
      <c r="G535" s="45">
        <f>+VLOOKUP(D535,'Precios Repuestos'!$B$3:$F$192,5,FALSE)*F535</f>
        <v>21.904807692307692</v>
      </c>
      <c r="H535" s="32">
        <v>2</v>
      </c>
      <c r="I535" s="46"/>
      <c r="J535" s="40"/>
      <c r="K535" s="40"/>
      <c r="L535" s="40"/>
      <c r="M535" s="40">
        <v>1</v>
      </c>
      <c r="N535" s="40"/>
      <c r="O535" s="40"/>
      <c r="P535" s="40"/>
      <c r="Q535" s="40">
        <v>1</v>
      </c>
      <c r="R535" s="40"/>
      <c r="S535" s="40"/>
      <c r="T535" s="40"/>
      <c r="U535" s="40">
        <v>1</v>
      </c>
      <c r="V535" s="40"/>
      <c r="W535" s="40"/>
      <c r="X535" s="40"/>
      <c r="Y535" s="40">
        <v>1</v>
      </c>
      <c r="Z535" s="40"/>
      <c r="AA535" s="40"/>
      <c r="AB535" s="40"/>
      <c r="AC535" s="40">
        <v>1</v>
      </c>
      <c r="AD535" s="34" t="s">
        <v>67</v>
      </c>
    </row>
    <row r="536" spans="1:30" s="35" customFormat="1" ht="12.75" x14ac:dyDescent="0.2">
      <c r="A536" s="39" t="s">
        <v>137</v>
      </c>
      <c r="B536" s="41" t="s">
        <v>53</v>
      </c>
      <c r="C536" s="41"/>
      <c r="D536" s="42">
        <v>2601230</v>
      </c>
      <c r="E536" s="43" t="s">
        <v>113</v>
      </c>
      <c r="F536" s="44">
        <v>2</v>
      </c>
      <c r="G536" s="45">
        <f>+VLOOKUP(D536,'Precios Repuestos'!$B$3:$F$192,5,FALSE)*F536</f>
        <v>13.477884615384616</v>
      </c>
      <c r="H536" s="32">
        <v>2</v>
      </c>
      <c r="I536" s="46"/>
      <c r="J536" s="40"/>
      <c r="K536" s="40"/>
      <c r="L536" s="40"/>
      <c r="M536" s="40">
        <v>1</v>
      </c>
      <c r="N536" s="40"/>
      <c r="O536" s="40"/>
      <c r="P536" s="40"/>
      <c r="Q536" s="40">
        <v>1</v>
      </c>
      <c r="R536" s="40"/>
      <c r="S536" s="40"/>
      <c r="T536" s="40"/>
      <c r="U536" s="40">
        <v>1</v>
      </c>
      <c r="V536" s="40"/>
      <c r="W536" s="40"/>
      <c r="X536" s="40"/>
      <c r="Y536" s="40">
        <v>1</v>
      </c>
      <c r="Z536" s="40"/>
      <c r="AA536" s="40"/>
      <c r="AB536" s="40"/>
      <c r="AC536" s="40">
        <v>1</v>
      </c>
      <c r="AD536" s="34" t="s">
        <v>129</v>
      </c>
    </row>
    <row r="537" spans="1:30" s="35" customFormat="1" ht="12.75" x14ac:dyDescent="0.2">
      <c r="A537" s="39" t="s">
        <v>137</v>
      </c>
      <c r="B537" s="41" t="s">
        <v>53</v>
      </c>
      <c r="C537" s="41"/>
      <c r="D537" s="42">
        <v>2601230</v>
      </c>
      <c r="E537" s="43" t="s">
        <v>113</v>
      </c>
      <c r="F537" s="44">
        <v>2</v>
      </c>
      <c r="G537" s="45">
        <f>+VLOOKUP(D537,'Precios Repuestos'!$B$3:$F$192,5,FALSE)*F537</f>
        <v>13.477884615384616</v>
      </c>
      <c r="H537" s="32">
        <v>2</v>
      </c>
      <c r="I537" s="46"/>
      <c r="J537" s="40"/>
      <c r="K537" s="40"/>
      <c r="L537" s="40"/>
      <c r="M537" s="40"/>
      <c r="N537" s="40"/>
      <c r="O537" s="40"/>
      <c r="P537" s="40"/>
      <c r="Q537" s="40">
        <v>1</v>
      </c>
      <c r="R537" s="40"/>
      <c r="S537" s="40"/>
      <c r="T537" s="40"/>
      <c r="U537" s="40"/>
      <c r="V537" s="40"/>
      <c r="W537" s="40"/>
      <c r="X537" s="40"/>
      <c r="Y537" s="40">
        <v>1</v>
      </c>
      <c r="Z537" s="40"/>
      <c r="AA537" s="40"/>
      <c r="AB537" s="40"/>
      <c r="AC537" s="40"/>
      <c r="AD537" s="34" t="s">
        <v>130</v>
      </c>
    </row>
    <row r="538" spans="1:30" s="35" customFormat="1" ht="12.75" x14ac:dyDescent="0.2">
      <c r="A538" s="39" t="s">
        <v>137</v>
      </c>
      <c r="B538" s="41" t="s">
        <v>53</v>
      </c>
      <c r="C538" s="41"/>
      <c r="D538" s="42">
        <v>2601230</v>
      </c>
      <c r="E538" s="43" t="s">
        <v>113</v>
      </c>
      <c r="F538" s="44">
        <v>2</v>
      </c>
      <c r="G538" s="45">
        <f>+VLOOKUP(D538,'Precios Repuestos'!$B$3:$F$192,5,FALSE)*F538</f>
        <v>13.477884615384616</v>
      </c>
      <c r="H538" s="32">
        <v>2</v>
      </c>
      <c r="I538" s="46"/>
      <c r="J538" s="40"/>
      <c r="K538" s="40"/>
      <c r="L538" s="40"/>
      <c r="M538" s="40">
        <v>1</v>
      </c>
      <c r="N538" s="40"/>
      <c r="O538" s="40"/>
      <c r="P538" s="40"/>
      <c r="Q538" s="40">
        <v>1</v>
      </c>
      <c r="R538" s="40"/>
      <c r="S538" s="40"/>
      <c r="T538" s="40"/>
      <c r="U538" s="40">
        <v>1</v>
      </c>
      <c r="V538" s="40"/>
      <c r="W538" s="40"/>
      <c r="X538" s="40"/>
      <c r="Y538" s="40">
        <v>1</v>
      </c>
      <c r="Z538" s="40"/>
      <c r="AA538" s="40"/>
      <c r="AB538" s="40"/>
      <c r="AC538" s="40">
        <v>1</v>
      </c>
      <c r="AD538" s="34" t="s">
        <v>131</v>
      </c>
    </row>
    <row r="539" spans="1:30" s="35" customFormat="1" ht="12.75" x14ac:dyDescent="0.2">
      <c r="A539" s="39" t="s">
        <v>137</v>
      </c>
      <c r="B539" s="41" t="s">
        <v>53</v>
      </c>
      <c r="C539" s="41"/>
      <c r="D539" s="78" t="s">
        <v>136</v>
      </c>
      <c r="E539" s="43" t="s">
        <v>70</v>
      </c>
      <c r="F539" s="44">
        <v>1</v>
      </c>
      <c r="G539" s="45">
        <f>+VLOOKUP(D539,'Precios Repuestos'!$B$3:$F$192,5,FALSE)*F539</f>
        <v>24.98</v>
      </c>
      <c r="H539" s="32">
        <v>2</v>
      </c>
      <c r="I539" s="46"/>
      <c r="J539" s="40"/>
      <c r="K539" s="40"/>
      <c r="L539" s="40"/>
      <c r="M539" s="40"/>
      <c r="N539" s="40"/>
      <c r="O539" s="40"/>
      <c r="P539" s="40"/>
      <c r="Q539" s="40"/>
      <c r="R539" s="40"/>
      <c r="S539" s="40"/>
      <c r="T539" s="40"/>
      <c r="U539" s="40"/>
      <c r="V539" s="40"/>
      <c r="W539" s="40"/>
      <c r="X539" s="40"/>
      <c r="Y539" s="40"/>
      <c r="Z539" s="40"/>
      <c r="AA539" s="40"/>
      <c r="AB539" s="40"/>
      <c r="AC539" s="40"/>
      <c r="AD539" s="34" t="s">
        <v>19</v>
      </c>
    </row>
    <row r="540" spans="1:30" s="35" customFormat="1" ht="12.75" x14ac:dyDescent="0.2">
      <c r="A540" s="39" t="s">
        <v>137</v>
      </c>
      <c r="B540" s="41" t="s">
        <v>53</v>
      </c>
      <c r="C540" s="41"/>
      <c r="D540" s="78" t="s">
        <v>68</v>
      </c>
      <c r="E540" s="43" t="s">
        <v>69</v>
      </c>
      <c r="F540" s="44">
        <v>2</v>
      </c>
      <c r="G540" s="45">
        <f>+VLOOKUP(D540,'Precios Repuestos'!$B$3:$F$192,5,FALSE)*F540</f>
        <v>4.8</v>
      </c>
      <c r="H540" s="32">
        <v>2</v>
      </c>
      <c r="I540" s="46"/>
      <c r="J540" s="40"/>
      <c r="K540" s="40"/>
      <c r="L540" s="40"/>
      <c r="M540" s="40"/>
      <c r="N540" s="40">
        <v>1</v>
      </c>
      <c r="O540" s="40"/>
      <c r="P540" s="40"/>
      <c r="Q540" s="40"/>
      <c r="R540" s="40">
        <v>1</v>
      </c>
      <c r="S540" s="40"/>
      <c r="T540" s="40"/>
      <c r="U540" s="40"/>
      <c r="V540" s="40">
        <v>1</v>
      </c>
      <c r="W540" s="40"/>
      <c r="X540" s="40"/>
      <c r="Y540" s="40"/>
      <c r="Z540" s="40">
        <v>1</v>
      </c>
      <c r="AA540" s="40"/>
      <c r="AB540" s="40"/>
      <c r="AC540" s="40"/>
      <c r="AD540" s="34" t="s">
        <v>19</v>
      </c>
    </row>
    <row r="541" spans="1:30" s="35" customFormat="1" ht="12.75" x14ac:dyDescent="0.2">
      <c r="A541" s="39" t="s">
        <v>137</v>
      </c>
      <c r="B541" s="41" t="s">
        <v>53</v>
      </c>
      <c r="C541" s="41"/>
      <c r="D541" s="42">
        <v>2601234</v>
      </c>
      <c r="E541" s="43" t="s">
        <v>95</v>
      </c>
      <c r="F541" s="44">
        <v>1</v>
      </c>
      <c r="G541" s="45">
        <f>+VLOOKUP(D541,'Precios Repuestos'!$B$3:$F$192,5,FALSE)*F541</f>
        <v>9.3090384615384618</v>
      </c>
      <c r="H541" s="32">
        <v>2</v>
      </c>
      <c r="I541" s="46"/>
      <c r="J541" s="40"/>
      <c r="K541" s="40"/>
      <c r="L541" s="40"/>
      <c r="M541" s="40"/>
      <c r="N541" s="40"/>
      <c r="O541" s="40"/>
      <c r="P541" s="40">
        <v>1</v>
      </c>
      <c r="Q541" s="40"/>
      <c r="R541" s="40"/>
      <c r="S541" s="40"/>
      <c r="T541" s="40"/>
      <c r="U541" s="40"/>
      <c r="V541" s="40">
        <v>1</v>
      </c>
      <c r="W541" s="40"/>
      <c r="X541" s="40"/>
      <c r="Y541" s="40"/>
      <c r="Z541" s="40"/>
      <c r="AA541" s="40"/>
      <c r="AB541" s="40">
        <v>1</v>
      </c>
      <c r="AC541" s="40"/>
      <c r="AD541" s="34" t="s">
        <v>96</v>
      </c>
    </row>
    <row r="542" spans="1:30" s="35" customFormat="1" ht="12.75" x14ac:dyDescent="0.2">
      <c r="A542" s="39" t="s">
        <v>137</v>
      </c>
      <c r="B542" s="41" t="s">
        <v>53</v>
      </c>
      <c r="C542" s="41"/>
      <c r="D542" s="78" t="s">
        <v>71</v>
      </c>
      <c r="E542" s="43" t="s">
        <v>72</v>
      </c>
      <c r="F542" s="44">
        <v>1</v>
      </c>
      <c r="G542" s="45">
        <f>+VLOOKUP(D542,'Precios Repuestos'!$B$3:$F$192,5,FALSE)*F542</f>
        <v>6</v>
      </c>
      <c r="H542" s="32">
        <v>2</v>
      </c>
      <c r="I542" s="46"/>
      <c r="J542" s="40"/>
      <c r="K542" s="40"/>
      <c r="L542" s="40"/>
      <c r="M542" s="40"/>
      <c r="N542" s="40">
        <v>1</v>
      </c>
      <c r="O542" s="40"/>
      <c r="P542" s="40"/>
      <c r="Q542" s="40"/>
      <c r="R542" s="40"/>
      <c r="S542" s="40">
        <v>1</v>
      </c>
      <c r="T542" s="40"/>
      <c r="U542" s="40"/>
      <c r="V542" s="40"/>
      <c r="W542" s="40"/>
      <c r="X542" s="40">
        <v>1</v>
      </c>
      <c r="Y542" s="40"/>
      <c r="Z542" s="40"/>
      <c r="AA542" s="40"/>
      <c r="AB542" s="40"/>
      <c r="AC542" s="40">
        <v>1</v>
      </c>
      <c r="AD542" s="34" t="s">
        <v>47</v>
      </c>
    </row>
    <row r="543" spans="1:30" s="35" customFormat="1" ht="12.75" x14ac:dyDescent="0.2">
      <c r="A543" s="39" t="s">
        <v>137</v>
      </c>
      <c r="B543" s="41" t="s">
        <v>53</v>
      </c>
      <c r="C543" s="41"/>
      <c r="D543" s="42">
        <v>88900181</v>
      </c>
      <c r="E543" s="43" t="s">
        <v>73</v>
      </c>
      <c r="F543" s="44">
        <v>1</v>
      </c>
      <c r="G543" s="45">
        <f>+VLOOKUP(D543,'Precios Repuestos'!$B$3:$F$192,5,FALSE)*F543</f>
        <v>6.18</v>
      </c>
      <c r="H543" s="32">
        <v>2</v>
      </c>
      <c r="I543" s="46"/>
      <c r="J543" s="40"/>
      <c r="K543" s="40">
        <v>1</v>
      </c>
      <c r="L543" s="40"/>
      <c r="M543" s="40">
        <v>1</v>
      </c>
      <c r="N543" s="40"/>
      <c r="O543" s="40">
        <v>1</v>
      </c>
      <c r="P543" s="40"/>
      <c r="Q543" s="40">
        <v>1</v>
      </c>
      <c r="R543" s="40"/>
      <c r="S543" s="40">
        <v>1</v>
      </c>
      <c r="T543" s="40"/>
      <c r="U543" s="40">
        <v>1</v>
      </c>
      <c r="V543" s="40"/>
      <c r="W543" s="40">
        <v>1</v>
      </c>
      <c r="X543" s="40"/>
      <c r="Y543" s="40">
        <v>1</v>
      </c>
      <c r="Z543" s="40"/>
      <c r="AA543" s="40">
        <v>1</v>
      </c>
      <c r="AB543" s="40"/>
      <c r="AC543" s="40">
        <v>1</v>
      </c>
      <c r="AD543" s="34" t="s">
        <v>13</v>
      </c>
    </row>
    <row r="544" spans="1:30" s="35" customFormat="1" ht="12.75" x14ac:dyDescent="0.2">
      <c r="A544" s="39" t="s">
        <v>137</v>
      </c>
      <c r="B544" s="41" t="s">
        <v>53</v>
      </c>
      <c r="C544" s="41"/>
      <c r="D544" s="78" t="s">
        <v>74</v>
      </c>
      <c r="E544" s="43" t="s">
        <v>75</v>
      </c>
      <c r="F544" s="44">
        <v>1</v>
      </c>
      <c r="G544" s="45">
        <f>+VLOOKUP(D544,'Precios Repuestos'!$B$3:$F$192,5,FALSE)*F544</f>
        <v>5</v>
      </c>
      <c r="H544" s="32">
        <v>2</v>
      </c>
      <c r="I544" s="46"/>
      <c r="J544" s="40"/>
      <c r="K544" s="40"/>
      <c r="L544" s="40"/>
      <c r="M544" s="40"/>
      <c r="N544" s="40">
        <v>1</v>
      </c>
      <c r="O544" s="40"/>
      <c r="P544" s="40"/>
      <c r="Q544" s="40"/>
      <c r="R544" s="40"/>
      <c r="S544" s="40"/>
      <c r="T544" s="40">
        <v>1</v>
      </c>
      <c r="U544" s="40"/>
      <c r="V544" s="40"/>
      <c r="W544" s="40"/>
      <c r="X544" s="40"/>
      <c r="Y544" s="40"/>
      <c r="Z544" s="40">
        <v>1</v>
      </c>
      <c r="AA544" s="40"/>
      <c r="AB544" s="40"/>
      <c r="AC544" s="40"/>
      <c r="AD544" s="34" t="s">
        <v>41</v>
      </c>
    </row>
    <row r="545" spans="1:30" s="35" customFormat="1" ht="12.75" x14ac:dyDescent="0.2">
      <c r="A545" s="39" t="s">
        <v>137</v>
      </c>
      <c r="B545" s="41" t="s">
        <v>53</v>
      </c>
      <c r="C545" s="41"/>
      <c r="D545" s="42" t="s">
        <v>76</v>
      </c>
      <c r="E545" s="43" t="s">
        <v>77</v>
      </c>
      <c r="F545" s="44">
        <v>1</v>
      </c>
      <c r="G545" s="45">
        <f>+VLOOKUP(D545,'Precios Repuestos'!$B$3:$F$192,5,FALSE)*F545</f>
        <v>2</v>
      </c>
      <c r="H545" s="32">
        <v>2</v>
      </c>
      <c r="I545" s="46"/>
      <c r="J545" s="40"/>
      <c r="K545" s="40">
        <v>1</v>
      </c>
      <c r="L545" s="40">
        <v>1</v>
      </c>
      <c r="M545" s="40">
        <v>1</v>
      </c>
      <c r="N545" s="40">
        <v>1</v>
      </c>
      <c r="O545" s="40">
        <v>1</v>
      </c>
      <c r="P545" s="40">
        <v>1</v>
      </c>
      <c r="Q545" s="40">
        <v>1</v>
      </c>
      <c r="R545" s="40">
        <v>1</v>
      </c>
      <c r="S545" s="40">
        <v>1</v>
      </c>
      <c r="T545" s="40">
        <v>1</v>
      </c>
      <c r="U545" s="40">
        <v>1</v>
      </c>
      <c r="V545" s="40">
        <v>1</v>
      </c>
      <c r="W545" s="40">
        <v>1</v>
      </c>
      <c r="X545" s="40">
        <v>1</v>
      </c>
      <c r="Y545" s="40">
        <v>1</v>
      </c>
      <c r="Z545" s="40">
        <v>1</v>
      </c>
      <c r="AA545" s="40">
        <v>1</v>
      </c>
      <c r="AB545" s="40">
        <v>1</v>
      </c>
      <c r="AC545" s="40">
        <v>1</v>
      </c>
      <c r="AD545" s="34" t="s">
        <v>78</v>
      </c>
    </row>
    <row r="546" spans="1:30" s="35" customFormat="1" ht="12.75" x14ac:dyDescent="0.2">
      <c r="A546" s="50" t="s">
        <v>137</v>
      </c>
      <c r="B546" s="52" t="s">
        <v>79</v>
      </c>
      <c r="C546" s="52"/>
      <c r="D546" s="53"/>
      <c r="E546" s="54" t="s">
        <v>80</v>
      </c>
      <c r="F546" s="44"/>
      <c r="G546" s="45"/>
      <c r="H546" s="32"/>
      <c r="I546" s="32"/>
      <c r="J546" s="55">
        <f t="shared" ref="J546:AC546" si="56">+SUMPRODUCT(J501:J525,$G501:$G525)</f>
        <v>16</v>
      </c>
      <c r="K546" s="55">
        <f t="shared" si="56"/>
        <v>44.174999999999997</v>
      </c>
      <c r="L546" s="55">
        <f t="shared" si="56"/>
        <v>27.824999999999999</v>
      </c>
      <c r="M546" s="55">
        <f t="shared" si="56"/>
        <v>77.05</v>
      </c>
      <c r="N546" s="55">
        <f t="shared" si="56"/>
        <v>59.4</v>
      </c>
      <c r="O546" s="55">
        <f t="shared" si="56"/>
        <v>51</v>
      </c>
      <c r="P546" s="55">
        <f t="shared" si="56"/>
        <v>52.5</v>
      </c>
      <c r="Q546" s="55">
        <f t="shared" si="56"/>
        <v>86.57380952380953</v>
      </c>
      <c r="R546" s="55">
        <f t="shared" si="56"/>
        <v>43.725000000000001</v>
      </c>
      <c r="S546" s="55">
        <f t="shared" si="56"/>
        <v>59.174999999999997</v>
      </c>
      <c r="T546" s="55">
        <f t="shared" si="56"/>
        <v>28.5</v>
      </c>
      <c r="U546" s="55">
        <f t="shared" si="56"/>
        <v>83.875</v>
      </c>
      <c r="V546" s="55">
        <f t="shared" si="56"/>
        <v>120.375</v>
      </c>
      <c r="W546" s="55">
        <f t="shared" si="56"/>
        <v>44.174999999999997</v>
      </c>
      <c r="X546" s="55">
        <f t="shared" si="56"/>
        <v>42.825000000000003</v>
      </c>
      <c r="Y546" s="55">
        <f t="shared" si="56"/>
        <v>86.57380952380953</v>
      </c>
      <c r="Z546" s="55">
        <f t="shared" si="56"/>
        <v>44.4</v>
      </c>
      <c r="AA546" s="55">
        <f t="shared" si="56"/>
        <v>51</v>
      </c>
      <c r="AB546" s="55">
        <f t="shared" si="56"/>
        <v>52.5</v>
      </c>
      <c r="AC546" s="55">
        <f t="shared" si="56"/>
        <v>92.05</v>
      </c>
      <c r="AD546" s="34"/>
    </row>
    <row r="547" spans="1:30" s="35" customFormat="1" ht="12.75" x14ac:dyDescent="0.2">
      <c r="A547" s="50" t="s">
        <v>137</v>
      </c>
      <c r="B547" s="52" t="s">
        <v>81</v>
      </c>
      <c r="C547" s="52"/>
      <c r="D547" s="53"/>
      <c r="E547" s="54" t="s">
        <v>82</v>
      </c>
      <c r="F547" s="44"/>
      <c r="G547" s="45"/>
      <c r="H547" s="32"/>
      <c r="I547" s="32"/>
      <c r="J547" s="55">
        <f>+SUMPRODUCT(J526:J545,$G526:$G545)</f>
        <v>37.83725961538461</v>
      </c>
      <c r="K547" s="55">
        <f t="shared" ref="K547:AC547" si="57">+SUMPRODUCT(K526:K545,$G526:$G545)</f>
        <v>57.117259615384611</v>
      </c>
      <c r="L547" s="55">
        <f t="shared" si="57"/>
        <v>58.927259615384614</v>
      </c>
      <c r="M547" s="55">
        <f t="shared" si="57"/>
        <v>105.97783653846153</v>
      </c>
      <c r="N547" s="55">
        <f t="shared" si="57"/>
        <v>63.76725961538461</v>
      </c>
      <c r="O547" s="55">
        <f t="shared" si="57"/>
        <v>68.077259615384605</v>
      </c>
      <c r="P547" s="55">
        <f t="shared" si="57"/>
        <v>57.276298076923077</v>
      </c>
      <c r="Q547" s="55">
        <f t="shared" si="57"/>
        <v>119.45572115384613</v>
      </c>
      <c r="R547" s="55">
        <f t="shared" si="57"/>
        <v>63.727259615384611</v>
      </c>
      <c r="S547" s="55">
        <f t="shared" si="57"/>
        <v>63.117259615384611</v>
      </c>
      <c r="T547" s="55">
        <f t="shared" si="57"/>
        <v>52.967259615384613</v>
      </c>
      <c r="U547" s="55">
        <f t="shared" si="57"/>
        <v>116.93783653846154</v>
      </c>
      <c r="V547" s="55">
        <f t="shared" si="57"/>
        <v>162.79629807692308</v>
      </c>
      <c r="W547" s="55">
        <f t="shared" si="57"/>
        <v>57.117259615384611</v>
      </c>
      <c r="X547" s="55">
        <f t="shared" si="57"/>
        <v>64.927259615384614</v>
      </c>
      <c r="Y547" s="55">
        <f t="shared" si="57"/>
        <v>119.45572115384613</v>
      </c>
      <c r="Z547" s="55">
        <f t="shared" si="57"/>
        <v>57.76725961538461</v>
      </c>
      <c r="AA547" s="55">
        <f t="shared" si="57"/>
        <v>68.077259615384605</v>
      </c>
      <c r="AB547" s="55">
        <f t="shared" si="57"/>
        <v>57.276298076923077</v>
      </c>
      <c r="AC547" s="55">
        <f t="shared" si="57"/>
        <v>111.97783653846153</v>
      </c>
      <c r="AD547" s="34"/>
    </row>
    <row r="548" spans="1:30" s="35" customFormat="1" ht="12.75" x14ac:dyDescent="0.2">
      <c r="A548" s="50" t="s">
        <v>137</v>
      </c>
      <c r="B548" s="52" t="s">
        <v>83</v>
      </c>
      <c r="C548" s="52"/>
      <c r="D548" s="53"/>
      <c r="E548" s="54" t="s">
        <v>84</v>
      </c>
      <c r="F548" s="44"/>
      <c r="G548" s="45"/>
      <c r="H548" s="32"/>
      <c r="I548" s="32"/>
      <c r="J548" s="56">
        <f>+J547+J546</f>
        <v>53.83725961538461</v>
      </c>
      <c r="K548" s="56">
        <f t="shared" ref="K548:AC548" si="58">+K547+K546</f>
        <v>101.29225961538461</v>
      </c>
      <c r="L548" s="56">
        <f t="shared" si="58"/>
        <v>86.752259615384617</v>
      </c>
      <c r="M548" s="56">
        <f t="shared" si="58"/>
        <v>183.02783653846154</v>
      </c>
      <c r="N548" s="56">
        <f t="shared" si="58"/>
        <v>123.16725961538461</v>
      </c>
      <c r="O548" s="56">
        <f t="shared" si="58"/>
        <v>119.07725961538461</v>
      </c>
      <c r="P548" s="56">
        <f t="shared" si="58"/>
        <v>109.77629807692307</v>
      </c>
      <c r="Q548" s="56">
        <f t="shared" si="58"/>
        <v>206.02953067765566</v>
      </c>
      <c r="R548" s="56">
        <f t="shared" si="58"/>
        <v>107.45225961538461</v>
      </c>
      <c r="S548" s="56">
        <f t="shared" si="58"/>
        <v>122.29225961538461</v>
      </c>
      <c r="T548" s="56">
        <f t="shared" si="58"/>
        <v>81.46725961538462</v>
      </c>
      <c r="U548" s="56">
        <f t="shared" si="58"/>
        <v>200.81283653846154</v>
      </c>
      <c r="V548" s="56">
        <f t="shared" si="58"/>
        <v>283.17129807692311</v>
      </c>
      <c r="W548" s="56">
        <f t="shared" si="58"/>
        <v>101.29225961538461</v>
      </c>
      <c r="X548" s="56">
        <f t="shared" si="58"/>
        <v>107.75225961538462</v>
      </c>
      <c r="Y548" s="56">
        <f t="shared" si="58"/>
        <v>206.02953067765566</v>
      </c>
      <c r="Z548" s="56">
        <f t="shared" si="58"/>
        <v>102.16725961538461</v>
      </c>
      <c r="AA548" s="56">
        <f t="shared" si="58"/>
        <v>119.07725961538461</v>
      </c>
      <c r="AB548" s="56">
        <f t="shared" si="58"/>
        <v>109.77629807692307</v>
      </c>
      <c r="AC548" s="56">
        <f t="shared" si="58"/>
        <v>204.02783653846154</v>
      </c>
      <c r="AD548" s="34"/>
    </row>
    <row r="549" spans="1:30" s="35" customFormat="1" ht="12.75" x14ac:dyDescent="0.2">
      <c r="A549" s="57" t="s">
        <v>137</v>
      </c>
      <c r="B549" s="52" t="s">
        <v>85</v>
      </c>
      <c r="C549" s="52"/>
      <c r="D549" s="53"/>
      <c r="E549" s="58" t="s">
        <v>86</v>
      </c>
      <c r="F549" s="44"/>
      <c r="G549" s="45"/>
      <c r="H549" s="32"/>
      <c r="I549" s="32"/>
      <c r="J549" s="59">
        <f>+J548*$K$2</f>
        <v>60.297730769230768</v>
      </c>
      <c r="K549" s="59">
        <f t="shared" ref="K549:AC549" si="59">+K548*$K$2</f>
        <v>113.44733076923077</v>
      </c>
      <c r="L549" s="59">
        <f t="shared" si="59"/>
        <v>97.162530769230784</v>
      </c>
      <c r="M549" s="59">
        <f t="shared" si="59"/>
        <v>204.99117692307695</v>
      </c>
      <c r="N549" s="59">
        <f t="shared" si="59"/>
        <v>137.94733076923077</v>
      </c>
      <c r="O549" s="59">
        <f t="shared" si="59"/>
        <v>133.36653076923076</v>
      </c>
      <c r="P549" s="59">
        <f t="shared" si="59"/>
        <v>122.94945384615384</v>
      </c>
      <c r="Q549" s="59">
        <f t="shared" si="59"/>
        <v>230.75307435897435</v>
      </c>
      <c r="R549" s="59">
        <f t="shared" si="59"/>
        <v>120.34653076923077</v>
      </c>
      <c r="S549" s="59">
        <f t="shared" si="59"/>
        <v>136.96733076923078</v>
      </c>
      <c r="T549" s="59">
        <f t="shared" si="59"/>
        <v>91.243330769230781</v>
      </c>
      <c r="U549" s="59">
        <f t="shared" si="59"/>
        <v>224.91037692307694</v>
      </c>
      <c r="V549" s="59">
        <f t="shared" si="59"/>
        <v>317.15185384615393</v>
      </c>
      <c r="W549" s="59">
        <f t="shared" si="59"/>
        <v>113.44733076923077</v>
      </c>
      <c r="X549" s="59">
        <f t="shared" si="59"/>
        <v>120.68253076923078</v>
      </c>
      <c r="Y549" s="59">
        <f t="shared" si="59"/>
        <v>230.75307435897435</v>
      </c>
      <c r="Z549" s="59">
        <f t="shared" si="59"/>
        <v>114.42733076923078</v>
      </c>
      <c r="AA549" s="59">
        <f t="shared" si="59"/>
        <v>133.36653076923076</v>
      </c>
      <c r="AB549" s="59">
        <f t="shared" si="59"/>
        <v>122.94945384615384</v>
      </c>
      <c r="AC549" s="59">
        <f t="shared" si="59"/>
        <v>228.51117692307696</v>
      </c>
      <c r="AD549" s="34"/>
    </row>
    <row r="550" spans="1:30" s="35" customFormat="1" ht="12.75" x14ac:dyDescent="0.2">
      <c r="A550" s="50" t="s">
        <v>141</v>
      </c>
      <c r="B550" s="69"/>
      <c r="C550" s="69"/>
      <c r="D550" s="70"/>
      <c r="E550" s="69"/>
      <c r="F550" s="71"/>
      <c r="G550" s="69"/>
      <c r="H550" s="32"/>
      <c r="I550" s="32"/>
      <c r="J550" s="51"/>
      <c r="K550" s="51"/>
      <c r="L550" s="51"/>
      <c r="M550" s="51"/>
      <c r="N550" s="51"/>
      <c r="O550" s="51"/>
      <c r="P550" s="51"/>
      <c r="Q550" s="51"/>
      <c r="R550" s="51"/>
      <c r="S550" s="51"/>
      <c r="T550" s="51"/>
      <c r="U550" s="51"/>
      <c r="V550" s="51"/>
      <c r="W550" s="51"/>
      <c r="X550" s="51"/>
      <c r="Y550" s="51"/>
      <c r="Z550" s="51"/>
      <c r="AA550" s="51"/>
      <c r="AB550" s="51"/>
      <c r="AC550" s="51"/>
      <c r="AD550" s="34"/>
    </row>
    <row r="551" spans="1:30" s="35" customFormat="1" ht="12.75" x14ac:dyDescent="0.2">
      <c r="A551" s="25" t="s">
        <v>141</v>
      </c>
      <c r="B551" s="27" t="s">
        <v>11</v>
      </c>
      <c r="C551" s="27"/>
      <c r="D551" s="28"/>
      <c r="E551" s="29" t="s">
        <v>12</v>
      </c>
      <c r="F551" s="30">
        <v>0.7</v>
      </c>
      <c r="G551" s="31">
        <f t="shared" ref="G551:G575" si="60">+F551*$F$2</f>
        <v>21</v>
      </c>
      <c r="H551" s="32">
        <v>2</v>
      </c>
      <c r="I551" s="33"/>
      <c r="J551" s="26"/>
      <c r="K551" s="26"/>
      <c r="L551" s="26"/>
      <c r="M551" s="26"/>
      <c r="N551" s="26"/>
      <c r="O551" s="26"/>
      <c r="P551" s="26"/>
      <c r="Q551" s="26"/>
      <c r="R551" s="26"/>
      <c r="S551" s="26"/>
      <c r="T551" s="26"/>
      <c r="U551" s="26"/>
      <c r="V551" s="26"/>
      <c r="W551" s="26"/>
      <c r="X551" s="26"/>
      <c r="Y551" s="26"/>
      <c r="Z551" s="26"/>
      <c r="AA551" s="26"/>
      <c r="AB551" s="26"/>
      <c r="AC551" s="26"/>
      <c r="AD551" s="34" t="s">
        <v>14</v>
      </c>
    </row>
    <row r="552" spans="1:30" s="35" customFormat="1" ht="12.75" x14ac:dyDescent="0.2">
      <c r="A552" s="25" t="s">
        <v>141</v>
      </c>
      <c r="B552" s="27" t="s">
        <v>11</v>
      </c>
      <c r="C552" s="27"/>
      <c r="D552" s="28"/>
      <c r="E552" s="29" t="s">
        <v>15</v>
      </c>
      <c r="F552" s="30">
        <v>0.3</v>
      </c>
      <c r="G552" s="31">
        <f t="shared" si="60"/>
        <v>9</v>
      </c>
      <c r="H552" s="32">
        <v>2</v>
      </c>
      <c r="I552" s="33"/>
      <c r="J552" s="26"/>
      <c r="K552" s="26"/>
      <c r="L552" s="26"/>
      <c r="M552" s="26"/>
      <c r="N552" s="26"/>
      <c r="O552" s="26"/>
      <c r="P552" s="26"/>
      <c r="Q552" s="26"/>
      <c r="R552" s="26"/>
      <c r="S552" s="26"/>
      <c r="T552" s="26"/>
      <c r="U552" s="26"/>
      <c r="V552" s="26"/>
      <c r="W552" s="26"/>
      <c r="X552" s="26"/>
      <c r="Y552" s="26"/>
      <c r="Z552" s="26"/>
      <c r="AA552" s="26"/>
      <c r="AB552" s="26"/>
      <c r="AC552" s="26"/>
      <c r="AD552" s="34" t="s">
        <v>14</v>
      </c>
    </row>
    <row r="553" spans="1:30" s="35" customFormat="1" ht="12.75" x14ac:dyDescent="0.2">
      <c r="A553" s="25" t="s">
        <v>141</v>
      </c>
      <c r="B553" s="27" t="s">
        <v>11</v>
      </c>
      <c r="C553" s="27"/>
      <c r="D553" s="28"/>
      <c r="E553" s="29" t="s">
        <v>16</v>
      </c>
      <c r="F553" s="30">
        <v>0.16666666666666666</v>
      </c>
      <c r="G553" s="31">
        <f t="shared" si="60"/>
        <v>5</v>
      </c>
      <c r="H553" s="32">
        <v>2</v>
      </c>
      <c r="I553" s="33"/>
      <c r="J553" s="26"/>
      <c r="K553" s="26"/>
      <c r="L553" s="26">
        <v>1</v>
      </c>
      <c r="M553" s="26"/>
      <c r="N553" s="26">
        <v>1</v>
      </c>
      <c r="O553" s="26"/>
      <c r="P553" s="26">
        <v>1</v>
      </c>
      <c r="Q553" s="26"/>
      <c r="R553" s="26">
        <v>1</v>
      </c>
      <c r="S553" s="26"/>
      <c r="T553" s="26">
        <v>1</v>
      </c>
      <c r="U553" s="26"/>
      <c r="V553" s="26">
        <v>1</v>
      </c>
      <c r="W553" s="26"/>
      <c r="X553" s="26">
        <v>1</v>
      </c>
      <c r="Y553" s="26"/>
      <c r="Z553" s="26">
        <v>1</v>
      </c>
      <c r="AA553" s="26"/>
      <c r="AB553" s="26">
        <v>1</v>
      </c>
      <c r="AC553" s="26"/>
      <c r="AD553" s="34" t="s">
        <v>17</v>
      </c>
    </row>
    <row r="554" spans="1:30" s="35" customFormat="1" ht="12.75" x14ac:dyDescent="0.2">
      <c r="A554" s="25" t="s">
        <v>141</v>
      </c>
      <c r="B554" s="27" t="s">
        <v>11</v>
      </c>
      <c r="C554" s="27"/>
      <c r="D554" s="28"/>
      <c r="E554" s="29" t="s">
        <v>18</v>
      </c>
      <c r="F554" s="30">
        <v>0.53</v>
      </c>
      <c r="G554" s="31">
        <f t="shared" si="60"/>
        <v>15.9</v>
      </c>
      <c r="H554" s="32">
        <v>2</v>
      </c>
      <c r="I554" s="33"/>
      <c r="J554" s="26"/>
      <c r="K554" s="26"/>
      <c r="L554" s="26"/>
      <c r="M554" s="26"/>
      <c r="N554" s="26">
        <v>1</v>
      </c>
      <c r="O554" s="26"/>
      <c r="P554" s="26"/>
      <c r="Q554" s="26"/>
      <c r="R554" s="26">
        <v>1</v>
      </c>
      <c r="S554" s="26"/>
      <c r="T554" s="26"/>
      <c r="U554" s="26"/>
      <c r="V554" s="26">
        <v>1</v>
      </c>
      <c r="W554" s="26"/>
      <c r="X554" s="26"/>
      <c r="Y554" s="26"/>
      <c r="Z554" s="26">
        <v>1</v>
      </c>
      <c r="AA554" s="26"/>
      <c r="AB554" s="26"/>
      <c r="AC554" s="26"/>
      <c r="AD554" s="34" t="s">
        <v>21</v>
      </c>
    </row>
    <row r="555" spans="1:30" s="35" customFormat="1" ht="12.75" x14ac:dyDescent="0.2">
      <c r="A555" s="25" t="s">
        <v>141</v>
      </c>
      <c r="B555" s="27" t="s">
        <v>11</v>
      </c>
      <c r="C555" s="27"/>
      <c r="D555" s="28"/>
      <c r="E555" s="29" t="s">
        <v>22</v>
      </c>
      <c r="F555" s="30">
        <v>0.26250000000000001</v>
      </c>
      <c r="G555" s="31">
        <f t="shared" si="60"/>
        <v>7.875</v>
      </c>
      <c r="H555" s="32">
        <v>2</v>
      </c>
      <c r="I555" s="33"/>
      <c r="J555" s="26"/>
      <c r="K555" s="26"/>
      <c r="L555" s="26"/>
      <c r="M555" s="26">
        <v>1</v>
      </c>
      <c r="N555" s="26"/>
      <c r="O555" s="26"/>
      <c r="P555" s="26"/>
      <c r="Q555" s="26">
        <v>1</v>
      </c>
      <c r="R555" s="26"/>
      <c r="S555" s="26"/>
      <c r="T555" s="26"/>
      <c r="U555" s="26">
        <v>1</v>
      </c>
      <c r="V555" s="26"/>
      <c r="W555" s="26"/>
      <c r="X555" s="26"/>
      <c r="Y555" s="26">
        <v>1</v>
      </c>
      <c r="Z555" s="26"/>
      <c r="AA555" s="26"/>
      <c r="AB555" s="26"/>
      <c r="AC555" s="26">
        <v>1</v>
      </c>
      <c r="AD555" s="34" t="s">
        <v>35</v>
      </c>
    </row>
    <row r="556" spans="1:30" s="35" customFormat="1" ht="12.75" x14ac:dyDescent="0.2">
      <c r="A556" s="25" t="s">
        <v>141</v>
      </c>
      <c r="B556" s="27" t="s">
        <v>11</v>
      </c>
      <c r="C556" s="27"/>
      <c r="D556" s="28"/>
      <c r="E556" s="38" t="s">
        <v>119</v>
      </c>
      <c r="F556" s="30">
        <v>0</v>
      </c>
      <c r="G556" s="31">
        <f t="shared" si="60"/>
        <v>0</v>
      </c>
      <c r="H556" s="32">
        <v>2</v>
      </c>
      <c r="I556" s="33"/>
      <c r="J556" s="26"/>
      <c r="K556" s="26"/>
      <c r="L556" s="26"/>
      <c r="M556" s="26"/>
      <c r="N556" s="26"/>
      <c r="O556" s="26"/>
      <c r="P556" s="26"/>
      <c r="Q556" s="26"/>
      <c r="R556" s="26"/>
      <c r="S556" s="26"/>
      <c r="T556" s="26"/>
      <c r="U556" s="26"/>
      <c r="V556" s="26"/>
      <c r="W556" s="26"/>
      <c r="X556" s="26"/>
      <c r="Y556" s="26"/>
      <c r="Z556" s="26"/>
      <c r="AA556" s="26"/>
      <c r="AB556" s="26"/>
      <c r="AC556" s="26"/>
      <c r="AD556" s="34" t="s">
        <v>142</v>
      </c>
    </row>
    <row r="557" spans="1:30" s="35" customFormat="1" ht="12.75" x14ac:dyDescent="0.2">
      <c r="A557" s="25" t="s">
        <v>141</v>
      </c>
      <c r="B557" s="27" t="s">
        <v>11</v>
      </c>
      <c r="C557" s="27"/>
      <c r="D557" s="28"/>
      <c r="E557" s="29" t="s">
        <v>120</v>
      </c>
      <c r="F557" s="30">
        <v>0.5</v>
      </c>
      <c r="G557" s="31">
        <f t="shared" si="60"/>
        <v>15</v>
      </c>
      <c r="H557" s="32">
        <v>2</v>
      </c>
      <c r="I557" s="33"/>
      <c r="J557" s="26"/>
      <c r="K557" s="26"/>
      <c r="L557" s="26"/>
      <c r="M557" s="26">
        <v>1</v>
      </c>
      <c r="N557" s="26"/>
      <c r="O557" s="26"/>
      <c r="P557" s="26"/>
      <c r="Q557" s="26">
        <v>1</v>
      </c>
      <c r="R557" s="26"/>
      <c r="S557" s="26"/>
      <c r="T557" s="26"/>
      <c r="U557" s="26">
        <v>1</v>
      </c>
      <c r="V557" s="26"/>
      <c r="W557" s="26"/>
      <c r="X557" s="26"/>
      <c r="Y557" s="26">
        <v>1</v>
      </c>
      <c r="Z557" s="26"/>
      <c r="AA557" s="26"/>
      <c r="AB557" s="26"/>
      <c r="AC557" s="26">
        <v>1</v>
      </c>
      <c r="AD557" s="34" t="s">
        <v>35</v>
      </c>
    </row>
    <row r="558" spans="1:30" s="35" customFormat="1" ht="12.75" x14ac:dyDescent="0.2">
      <c r="A558" s="25" t="s">
        <v>141</v>
      </c>
      <c r="B558" s="27" t="s">
        <v>11</v>
      </c>
      <c r="C558" s="27"/>
      <c r="D558" s="28"/>
      <c r="E558" s="38" t="s">
        <v>121</v>
      </c>
      <c r="F558" s="30">
        <v>0</v>
      </c>
      <c r="G558" s="31">
        <f t="shared" si="60"/>
        <v>0</v>
      </c>
      <c r="H558" s="32">
        <v>2</v>
      </c>
      <c r="I558" s="33"/>
      <c r="J558" s="26"/>
      <c r="K558" s="26"/>
      <c r="L558" s="26"/>
      <c r="M558" s="26"/>
      <c r="N558" s="26"/>
      <c r="O558" s="26"/>
      <c r="P558" s="26"/>
      <c r="Q558" s="26"/>
      <c r="R558" s="26"/>
      <c r="S558" s="26"/>
      <c r="T558" s="26"/>
      <c r="U558" s="26"/>
      <c r="V558" s="26"/>
      <c r="W558" s="26"/>
      <c r="X558" s="26"/>
      <c r="Y558" s="26"/>
      <c r="Z558" s="26"/>
      <c r="AA558" s="26"/>
      <c r="AB558" s="26"/>
      <c r="AC558" s="26"/>
      <c r="AD558" s="34" t="s">
        <v>143</v>
      </c>
    </row>
    <row r="559" spans="1:30" s="35" customFormat="1" ht="12.75" x14ac:dyDescent="0.2">
      <c r="A559" s="25" t="s">
        <v>141</v>
      </c>
      <c r="B559" s="27" t="s">
        <v>11</v>
      </c>
      <c r="C559" s="27"/>
      <c r="D559" s="28"/>
      <c r="E559" s="36" t="s">
        <v>24</v>
      </c>
      <c r="F559" s="30">
        <v>0.35</v>
      </c>
      <c r="G559" s="31">
        <f t="shared" si="60"/>
        <v>10.5</v>
      </c>
      <c r="H559" s="32">
        <v>2</v>
      </c>
      <c r="I559" s="33"/>
      <c r="J559" s="26">
        <v>1</v>
      </c>
      <c r="K559" s="26">
        <v>1</v>
      </c>
      <c r="L559" s="26">
        <v>1</v>
      </c>
      <c r="M559" s="26">
        <v>1</v>
      </c>
      <c r="N559" s="26">
        <v>1</v>
      </c>
      <c r="O559" s="26">
        <v>1</v>
      </c>
      <c r="P559" s="26">
        <v>1</v>
      </c>
      <c r="Q559" s="26">
        <v>1</v>
      </c>
      <c r="R559" s="26">
        <v>1</v>
      </c>
      <c r="S559" s="26">
        <v>1</v>
      </c>
      <c r="T559" s="26">
        <v>1</v>
      </c>
      <c r="U559" s="26">
        <v>1</v>
      </c>
      <c r="V559" s="26">
        <v>1</v>
      </c>
      <c r="W559" s="26">
        <v>1</v>
      </c>
      <c r="X559" s="26">
        <v>1</v>
      </c>
      <c r="Y559" s="26">
        <v>1</v>
      </c>
      <c r="Z559" s="26">
        <v>1</v>
      </c>
      <c r="AA559" s="26">
        <v>1</v>
      </c>
      <c r="AB559" s="26">
        <v>1</v>
      </c>
      <c r="AC559" s="26">
        <v>1</v>
      </c>
      <c r="AD559" s="34" t="s">
        <v>25</v>
      </c>
    </row>
    <row r="560" spans="1:30" s="35" customFormat="1" ht="12.75" x14ac:dyDescent="0.2">
      <c r="A560" s="25" t="s">
        <v>141</v>
      </c>
      <c r="B560" s="27" t="s">
        <v>11</v>
      </c>
      <c r="C560" s="27"/>
      <c r="D560" s="28"/>
      <c r="E560" s="29" t="s">
        <v>26</v>
      </c>
      <c r="F560" s="30">
        <v>0.94500000000000006</v>
      </c>
      <c r="G560" s="31">
        <f t="shared" si="60"/>
        <v>28.35</v>
      </c>
      <c r="H560" s="32">
        <v>2</v>
      </c>
      <c r="I560" s="33"/>
      <c r="J560" s="26"/>
      <c r="K560" s="26"/>
      <c r="L560" s="26"/>
      <c r="M560" s="26"/>
      <c r="N560" s="26"/>
      <c r="O560" s="26"/>
      <c r="P560" s="26"/>
      <c r="Q560" s="26"/>
      <c r="R560" s="26"/>
      <c r="S560" s="26"/>
      <c r="T560" s="26"/>
      <c r="U560" s="26"/>
      <c r="V560" s="26">
        <v>1</v>
      </c>
      <c r="W560" s="26"/>
      <c r="X560" s="26"/>
      <c r="Y560" s="26"/>
      <c r="Z560" s="26"/>
      <c r="AA560" s="26"/>
      <c r="AB560" s="26"/>
      <c r="AC560" s="26"/>
      <c r="AD560" s="34" t="s">
        <v>27</v>
      </c>
    </row>
    <row r="561" spans="1:30" s="35" customFormat="1" ht="12.75" x14ac:dyDescent="0.2">
      <c r="A561" s="25" t="s">
        <v>141</v>
      </c>
      <c r="B561" s="27" t="s">
        <v>11</v>
      </c>
      <c r="C561" s="27"/>
      <c r="D561" s="28"/>
      <c r="E561" s="38" t="s">
        <v>89</v>
      </c>
      <c r="F561" s="30">
        <v>0</v>
      </c>
      <c r="G561" s="31">
        <f t="shared" si="60"/>
        <v>0</v>
      </c>
      <c r="H561" s="32">
        <v>2</v>
      </c>
      <c r="I561" s="33"/>
      <c r="J561" s="26"/>
      <c r="K561" s="26"/>
      <c r="L561" s="26"/>
      <c r="M561" s="26"/>
      <c r="N561" s="26"/>
      <c r="O561" s="26"/>
      <c r="P561" s="26"/>
      <c r="Q561" s="26"/>
      <c r="R561" s="26"/>
      <c r="S561" s="26"/>
      <c r="T561" s="26"/>
      <c r="U561" s="26"/>
      <c r="V561" s="26"/>
      <c r="W561" s="26"/>
      <c r="X561" s="26"/>
      <c r="Y561" s="26"/>
      <c r="Z561" s="26"/>
      <c r="AA561" s="26"/>
      <c r="AB561" s="26"/>
      <c r="AC561" s="26"/>
      <c r="AD561" s="34" t="s">
        <v>90</v>
      </c>
    </row>
    <row r="562" spans="1:30" s="35" customFormat="1" ht="12.75" x14ac:dyDescent="0.2">
      <c r="A562" s="25" t="s">
        <v>141</v>
      </c>
      <c r="B562" s="27" t="s">
        <v>11</v>
      </c>
      <c r="C562" s="27"/>
      <c r="D562" s="28"/>
      <c r="E562" s="29" t="s">
        <v>29</v>
      </c>
      <c r="F562" s="30">
        <v>0.22750000000000001</v>
      </c>
      <c r="G562" s="31">
        <f t="shared" si="60"/>
        <v>6.8250000000000002</v>
      </c>
      <c r="H562" s="32">
        <v>2</v>
      </c>
      <c r="I562" s="33"/>
      <c r="J562" s="26"/>
      <c r="K562" s="26"/>
      <c r="L562" s="26">
        <v>1</v>
      </c>
      <c r="M562" s="37"/>
      <c r="N562" s="26"/>
      <c r="O562" s="26">
        <v>1</v>
      </c>
      <c r="P562" s="26"/>
      <c r="Q562" s="26"/>
      <c r="R562" s="26">
        <v>1</v>
      </c>
      <c r="S562" s="26"/>
      <c r="T562" s="37"/>
      <c r="U562" s="26">
        <v>1</v>
      </c>
      <c r="V562" s="37"/>
      <c r="W562" s="26"/>
      <c r="X562" s="37">
        <v>1</v>
      </c>
      <c r="Y562" s="26"/>
      <c r="Z562" s="37"/>
      <c r="AA562" s="26">
        <v>1</v>
      </c>
      <c r="AB562" s="37"/>
      <c r="AC562" s="37"/>
      <c r="AD562" s="34" t="s">
        <v>30</v>
      </c>
    </row>
    <row r="563" spans="1:30" s="35" customFormat="1" ht="12.75" x14ac:dyDescent="0.2">
      <c r="A563" s="25" t="s">
        <v>141</v>
      </c>
      <c r="B563" s="27" t="s">
        <v>11</v>
      </c>
      <c r="C563" s="27"/>
      <c r="D563" s="28"/>
      <c r="E563" s="29" t="s">
        <v>31</v>
      </c>
      <c r="F563" s="30">
        <v>0.12250000000000001</v>
      </c>
      <c r="G563" s="31">
        <f t="shared" si="60"/>
        <v>3.6750000000000003</v>
      </c>
      <c r="H563" s="32">
        <v>2</v>
      </c>
      <c r="I563" s="33"/>
      <c r="J563" s="26"/>
      <c r="K563" s="26">
        <v>1</v>
      </c>
      <c r="L563" s="26"/>
      <c r="M563" s="26">
        <v>1</v>
      </c>
      <c r="N563" s="26"/>
      <c r="O563" s="26">
        <v>1</v>
      </c>
      <c r="P563" s="26"/>
      <c r="Q563" s="26">
        <v>1</v>
      </c>
      <c r="R563" s="26"/>
      <c r="S563" s="26">
        <v>1</v>
      </c>
      <c r="T563" s="26"/>
      <c r="U563" s="26">
        <v>1</v>
      </c>
      <c r="V563" s="26"/>
      <c r="W563" s="26">
        <v>1</v>
      </c>
      <c r="X563" s="26"/>
      <c r="Y563" s="26">
        <v>1</v>
      </c>
      <c r="Z563" s="26"/>
      <c r="AA563" s="26">
        <v>1</v>
      </c>
      <c r="AB563" s="26"/>
      <c r="AC563" s="26">
        <v>1</v>
      </c>
      <c r="AD563" s="34" t="s">
        <v>13</v>
      </c>
    </row>
    <row r="564" spans="1:30" s="35" customFormat="1" ht="12.75" x14ac:dyDescent="0.2">
      <c r="A564" s="25" t="s">
        <v>141</v>
      </c>
      <c r="B564" s="27" t="s">
        <v>11</v>
      </c>
      <c r="C564" s="27"/>
      <c r="D564" s="28"/>
      <c r="E564" s="29" t="s">
        <v>32</v>
      </c>
      <c r="F564" s="30">
        <v>1.05</v>
      </c>
      <c r="G564" s="31">
        <f t="shared" si="60"/>
        <v>31.5</v>
      </c>
      <c r="H564" s="32">
        <v>2</v>
      </c>
      <c r="I564" s="33"/>
      <c r="J564" s="26"/>
      <c r="K564" s="26"/>
      <c r="L564" s="26"/>
      <c r="M564" s="26"/>
      <c r="N564" s="26"/>
      <c r="O564" s="26"/>
      <c r="P564" s="26">
        <v>1</v>
      </c>
      <c r="Q564" s="26"/>
      <c r="R564" s="26"/>
      <c r="S564" s="26"/>
      <c r="T564" s="26"/>
      <c r="U564" s="26"/>
      <c r="V564" s="26">
        <v>1</v>
      </c>
      <c r="W564" s="26"/>
      <c r="X564" s="26"/>
      <c r="Y564" s="26"/>
      <c r="Z564" s="26"/>
      <c r="AA564" s="26"/>
      <c r="AB564" s="26">
        <v>1</v>
      </c>
      <c r="AC564" s="26"/>
      <c r="AD564" s="34" t="s">
        <v>20</v>
      </c>
    </row>
    <row r="565" spans="1:30" s="35" customFormat="1" ht="12.75" x14ac:dyDescent="0.2">
      <c r="A565" s="25" t="s">
        <v>141</v>
      </c>
      <c r="B565" s="27" t="s">
        <v>11</v>
      </c>
      <c r="C565" s="27"/>
      <c r="D565" s="28"/>
      <c r="E565" s="38" t="s">
        <v>34</v>
      </c>
      <c r="F565" s="30">
        <v>0</v>
      </c>
      <c r="G565" s="31">
        <f t="shared" si="60"/>
        <v>0</v>
      </c>
      <c r="H565" s="32">
        <v>2</v>
      </c>
      <c r="I565" s="33"/>
      <c r="J565" s="26"/>
      <c r="K565" s="26"/>
      <c r="L565" s="26"/>
      <c r="M565" s="26"/>
      <c r="N565" s="26"/>
      <c r="O565" s="26"/>
      <c r="P565" s="26"/>
      <c r="Q565" s="26"/>
      <c r="R565" s="26"/>
      <c r="S565" s="26"/>
      <c r="T565" s="26"/>
      <c r="U565" s="26"/>
      <c r="V565" s="26"/>
      <c r="W565" s="26"/>
      <c r="X565" s="26"/>
      <c r="Y565" s="26"/>
      <c r="Z565" s="26"/>
      <c r="AA565" s="26"/>
      <c r="AB565" s="26"/>
      <c r="AC565" s="26"/>
      <c r="AD565" s="34" t="s">
        <v>36</v>
      </c>
    </row>
    <row r="566" spans="1:30" s="35" customFormat="1" ht="12.75" x14ac:dyDescent="0.2">
      <c r="A566" s="25" t="s">
        <v>141</v>
      </c>
      <c r="B566" s="27" t="s">
        <v>11</v>
      </c>
      <c r="C566" s="27"/>
      <c r="D566" s="28"/>
      <c r="E566" s="29" t="s">
        <v>37</v>
      </c>
      <c r="F566" s="30">
        <v>0.52500000000000002</v>
      </c>
      <c r="G566" s="31">
        <f t="shared" si="60"/>
        <v>15.75</v>
      </c>
      <c r="H566" s="32">
        <v>2</v>
      </c>
      <c r="I566" s="33"/>
      <c r="J566" s="26"/>
      <c r="K566" s="26"/>
      <c r="L566" s="26"/>
      <c r="M566" s="26"/>
      <c r="N566" s="26"/>
      <c r="O566" s="26"/>
      <c r="P566" s="26"/>
      <c r="Q566" s="26"/>
      <c r="R566" s="26"/>
      <c r="S566" s="26"/>
      <c r="T566" s="26"/>
      <c r="U566" s="26"/>
      <c r="V566" s="26">
        <v>1</v>
      </c>
      <c r="W566" s="26"/>
      <c r="X566" s="26"/>
      <c r="Y566" s="26"/>
      <c r="Z566" s="26"/>
      <c r="AA566" s="26"/>
      <c r="AB566" s="26"/>
      <c r="AC566" s="26"/>
      <c r="AD566" s="34" t="s">
        <v>27</v>
      </c>
    </row>
    <row r="567" spans="1:30" s="35" customFormat="1" ht="12.75" x14ac:dyDescent="0.2">
      <c r="A567" s="25" t="s">
        <v>141</v>
      </c>
      <c r="B567" s="27" t="s">
        <v>11</v>
      </c>
      <c r="C567" s="27"/>
      <c r="D567" s="28"/>
      <c r="E567" s="29" t="s">
        <v>38</v>
      </c>
      <c r="F567" s="30">
        <v>0.26250000000000001</v>
      </c>
      <c r="G567" s="31">
        <f t="shared" si="60"/>
        <v>7.875</v>
      </c>
      <c r="H567" s="32">
        <v>2</v>
      </c>
      <c r="I567" s="33"/>
      <c r="J567" s="26"/>
      <c r="K567" s="26"/>
      <c r="L567" s="26"/>
      <c r="M567" s="26"/>
      <c r="N567" s="26"/>
      <c r="O567" s="26"/>
      <c r="P567" s="26"/>
      <c r="Q567" s="26"/>
      <c r="R567" s="26"/>
      <c r="S567" s="26"/>
      <c r="T567" s="26"/>
      <c r="U567" s="26"/>
      <c r="V567" s="26">
        <v>1</v>
      </c>
      <c r="W567" s="26"/>
      <c r="X567" s="26"/>
      <c r="Y567" s="26"/>
      <c r="Z567" s="26"/>
      <c r="AA567" s="26"/>
      <c r="AB567" s="26"/>
      <c r="AC567" s="26"/>
      <c r="AD567" s="34" t="s">
        <v>27</v>
      </c>
    </row>
    <row r="568" spans="1:30" s="35" customFormat="1" ht="12.75" x14ac:dyDescent="0.2">
      <c r="A568" s="25" t="s">
        <v>141</v>
      </c>
      <c r="B568" s="27" t="s">
        <v>11</v>
      </c>
      <c r="C568" s="27"/>
      <c r="D568" s="28"/>
      <c r="E568" s="29" t="s">
        <v>39</v>
      </c>
      <c r="F568" s="30">
        <v>0.2</v>
      </c>
      <c r="G568" s="31">
        <f t="shared" si="60"/>
        <v>6</v>
      </c>
      <c r="H568" s="32">
        <v>2</v>
      </c>
      <c r="I568" s="33"/>
      <c r="J568" s="26"/>
      <c r="K568" s="26"/>
      <c r="L568" s="26"/>
      <c r="M568" s="26"/>
      <c r="N568" s="26"/>
      <c r="O568" s="26"/>
      <c r="P568" s="26"/>
      <c r="Q568" s="26"/>
      <c r="R568" s="26"/>
      <c r="S568" s="26"/>
      <c r="T568" s="26"/>
      <c r="U568" s="26"/>
      <c r="V568" s="26"/>
      <c r="W568" s="26"/>
      <c r="X568" s="26"/>
      <c r="Y568" s="26"/>
      <c r="Z568" s="26"/>
      <c r="AA568" s="26"/>
      <c r="AB568" s="26"/>
      <c r="AC568" s="26"/>
      <c r="AD568" s="34" t="s">
        <v>14</v>
      </c>
    </row>
    <row r="569" spans="1:30" s="35" customFormat="1" ht="12.75" x14ac:dyDescent="0.2">
      <c r="A569" s="25" t="s">
        <v>141</v>
      </c>
      <c r="B569" s="27" t="s">
        <v>11</v>
      </c>
      <c r="C569" s="27"/>
      <c r="D569" s="28"/>
      <c r="E569" s="29" t="s">
        <v>40</v>
      </c>
      <c r="F569" s="30">
        <v>0.25</v>
      </c>
      <c r="G569" s="31">
        <f t="shared" si="60"/>
        <v>7.5</v>
      </c>
      <c r="H569" s="32">
        <v>2</v>
      </c>
      <c r="I569" s="33"/>
      <c r="J569" s="26"/>
      <c r="K569" s="26"/>
      <c r="L569" s="26"/>
      <c r="M569" s="26"/>
      <c r="N569" s="26">
        <v>1</v>
      </c>
      <c r="O569" s="26"/>
      <c r="P569" s="26"/>
      <c r="Q569" s="26"/>
      <c r="R569" s="26"/>
      <c r="S569" s="26"/>
      <c r="T569" s="26">
        <v>1</v>
      </c>
      <c r="U569" s="26"/>
      <c r="V569" s="26"/>
      <c r="W569" s="26"/>
      <c r="X569" s="26"/>
      <c r="Y569" s="26"/>
      <c r="Z569" s="26">
        <v>1</v>
      </c>
      <c r="AA569" s="26"/>
      <c r="AB569" s="26"/>
      <c r="AC569" s="26"/>
      <c r="AD569" s="34" t="s">
        <v>41</v>
      </c>
    </row>
    <row r="570" spans="1:30" s="35" customFormat="1" ht="12.75" x14ac:dyDescent="0.2">
      <c r="A570" s="25" t="s">
        <v>141</v>
      </c>
      <c r="B570" s="27" t="s">
        <v>11</v>
      </c>
      <c r="C570" s="27"/>
      <c r="D570" s="28"/>
      <c r="E570" s="29" t="s">
        <v>42</v>
      </c>
      <c r="F570" s="30">
        <v>2</v>
      </c>
      <c r="G570" s="31">
        <f t="shared" si="60"/>
        <v>60</v>
      </c>
      <c r="H570" s="32">
        <v>2</v>
      </c>
      <c r="I570" s="33"/>
      <c r="J570" s="26"/>
      <c r="K570" s="26"/>
      <c r="L570" s="26"/>
      <c r="M570" s="26"/>
      <c r="N570" s="26"/>
      <c r="O570" s="26"/>
      <c r="P570" s="26"/>
      <c r="Q570" s="26"/>
      <c r="R570" s="26"/>
      <c r="S570" s="26"/>
      <c r="T570" s="26"/>
      <c r="U570" s="26"/>
      <c r="V570" s="26"/>
      <c r="W570" s="26"/>
      <c r="X570" s="26"/>
      <c r="Y570" s="26"/>
      <c r="Z570" s="26"/>
      <c r="AA570" s="26"/>
      <c r="AB570" s="26"/>
      <c r="AC570" s="26"/>
      <c r="AD570" s="34" t="s">
        <v>14</v>
      </c>
    </row>
    <row r="571" spans="1:30" s="35" customFormat="1" ht="12.75" x14ac:dyDescent="0.2">
      <c r="A571" s="25" t="s">
        <v>141</v>
      </c>
      <c r="B571" s="27" t="s">
        <v>11</v>
      </c>
      <c r="C571" s="27"/>
      <c r="D571" s="28"/>
      <c r="E571" s="29" t="s">
        <v>43</v>
      </c>
      <c r="F571" s="30">
        <v>0</v>
      </c>
      <c r="G571" s="31">
        <f t="shared" si="60"/>
        <v>0</v>
      </c>
      <c r="H571" s="32">
        <v>2</v>
      </c>
      <c r="I571" s="33"/>
      <c r="J571" s="26"/>
      <c r="K571" s="26">
        <v>1</v>
      </c>
      <c r="L571" s="26"/>
      <c r="M571" s="26">
        <v>1</v>
      </c>
      <c r="N571" s="26"/>
      <c r="O571" s="26">
        <v>1</v>
      </c>
      <c r="P571" s="26"/>
      <c r="Q571" s="26">
        <v>1</v>
      </c>
      <c r="R571" s="26"/>
      <c r="S571" s="26">
        <v>1</v>
      </c>
      <c r="T571" s="26"/>
      <c r="U571" s="26">
        <v>1</v>
      </c>
      <c r="V571" s="26"/>
      <c r="W571" s="26">
        <v>1</v>
      </c>
      <c r="X571" s="26"/>
      <c r="Y571" s="26">
        <v>1</v>
      </c>
      <c r="Z571" s="26"/>
      <c r="AA571" s="26">
        <v>1</v>
      </c>
      <c r="AB571" s="26"/>
      <c r="AC571" s="26">
        <v>1</v>
      </c>
      <c r="AD571" s="34" t="s">
        <v>44</v>
      </c>
    </row>
    <row r="572" spans="1:30" s="35" customFormat="1" ht="12.75" x14ac:dyDescent="0.2">
      <c r="A572" s="25" t="s">
        <v>141</v>
      </c>
      <c r="B572" s="27" t="s">
        <v>11</v>
      </c>
      <c r="C572" s="27"/>
      <c r="D572" s="28"/>
      <c r="E572" s="29" t="s">
        <v>45</v>
      </c>
      <c r="F572" s="30">
        <v>1</v>
      </c>
      <c r="G572" s="31">
        <f t="shared" si="60"/>
        <v>30</v>
      </c>
      <c r="H572" s="32">
        <v>2</v>
      </c>
      <c r="I572" s="33"/>
      <c r="J572" s="26"/>
      <c r="K572" s="26">
        <v>1</v>
      </c>
      <c r="L572" s="26"/>
      <c r="M572" s="26">
        <v>1</v>
      </c>
      <c r="N572" s="26"/>
      <c r="O572" s="26">
        <v>1</v>
      </c>
      <c r="P572" s="26"/>
      <c r="Q572" s="26">
        <v>1</v>
      </c>
      <c r="R572" s="26"/>
      <c r="S572" s="26">
        <v>1</v>
      </c>
      <c r="T572" s="26"/>
      <c r="U572" s="26">
        <v>1</v>
      </c>
      <c r="V572" s="26"/>
      <c r="W572" s="26">
        <v>1</v>
      </c>
      <c r="X572" s="26"/>
      <c r="Y572" s="26">
        <v>1</v>
      </c>
      <c r="Z572" s="26"/>
      <c r="AA572" s="26">
        <v>1</v>
      </c>
      <c r="AB572" s="26"/>
      <c r="AC572" s="26">
        <v>1</v>
      </c>
      <c r="AD572" s="34" t="s">
        <v>13</v>
      </c>
    </row>
    <row r="573" spans="1:30" s="35" customFormat="1" ht="12.75" x14ac:dyDescent="0.2">
      <c r="A573" s="25" t="s">
        <v>141</v>
      </c>
      <c r="B573" s="27" t="s">
        <v>11</v>
      </c>
      <c r="C573" s="27"/>
      <c r="D573" s="28"/>
      <c r="E573" s="29" t="s">
        <v>46</v>
      </c>
      <c r="F573" s="30">
        <v>0.5</v>
      </c>
      <c r="G573" s="31">
        <f t="shared" si="60"/>
        <v>15</v>
      </c>
      <c r="H573" s="32">
        <v>2</v>
      </c>
      <c r="I573" s="33"/>
      <c r="J573" s="26"/>
      <c r="K573" s="26"/>
      <c r="L573" s="26"/>
      <c r="M573" s="26"/>
      <c r="N573" s="26">
        <v>1</v>
      </c>
      <c r="O573" s="26"/>
      <c r="P573" s="26"/>
      <c r="Q573" s="26"/>
      <c r="R573" s="26"/>
      <c r="S573" s="26">
        <v>1</v>
      </c>
      <c r="T573" s="26"/>
      <c r="U573" s="26"/>
      <c r="V573" s="26"/>
      <c r="W573" s="26"/>
      <c r="X573" s="26">
        <v>1</v>
      </c>
      <c r="Y573" s="26"/>
      <c r="Z573" s="26"/>
      <c r="AA573" s="26"/>
      <c r="AB573" s="26"/>
      <c r="AC573" s="26">
        <v>1</v>
      </c>
      <c r="AD573" s="34" t="s">
        <v>48</v>
      </c>
    </row>
    <row r="574" spans="1:30" s="35" customFormat="1" ht="12.75" x14ac:dyDescent="0.2">
      <c r="A574" s="25" t="s">
        <v>141</v>
      </c>
      <c r="B574" s="27" t="s">
        <v>11</v>
      </c>
      <c r="C574" s="27"/>
      <c r="D574" s="28"/>
      <c r="E574" s="29" t="s">
        <v>49</v>
      </c>
      <c r="F574" s="30">
        <v>0.18333333333333332</v>
      </c>
      <c r="G574" s="31">
        <f t="shared" si="60"/>
        <v>5.5</v>
      </c>
      <c r="H574" s="32">
        <v>2</v>
      </c>
      <c r="I574" s="33"/>
      <c r="J574" s="26">
        <v>1</v>
      </c>
      <c r="K574" s="26"/>
      <c r="L574" s="26">
        <v>1</v>
      </c>
      <c r="M574" s="26"/>
      <c r="N574" s="26">
        <v>1</v>
      </c>
      <c r="O574" s="26"/>
      <c r="P574" s="26">
        <v>1</v>
      </c>
      <c r="Q574" s="26"/>
      <c r="R574" s="26">
        <v>1</v>
      </c>
      <c r="S574" s="26"/>
      <c r="T574" s="26">
        <v>1</v>
      </c>
      <c r="U574" s="26"/>
      <c r="V574" s="26">
        <v>1</v>
      </c>
      <c r="W574" s="26"/>
      <c r="X574" s="26">
        <v>1</v>
      </c>
      <c r="Y574" s="26"/>
      <c r="Z574" s="26">
        <v>1</v>
      </c>
      <c r="AA574" s="26"/>
      <c r="AB574" s="26">
        <v>1</v>
      </c>
      <c r="AC574" s="26"/>
      <c r="AD574" s="34" t="s">
        <v>50</v>
      </c>
    </row>
    <row r="575" spans="1:30" s="35" customFormat="1" ht="12.75" x14ac:dyDescent="0.2">
      <c r="A575" s="25" t="s">
        <v>141</v>
      </c>
      <c r="B575" s="27" t="s">
        <v>11</v>
      </c>
      <c r="C575" s="27"/>
      <c r="D575" s="28"/>
      <c r="E575" s="29" t="s">
        <v>51</v>
      </c>
      <c r="F575" s="30">
        <v>0.17499999999999999</v>
      </c>
      <c r="G575" s="31">
        <f t="shared" si="60"/>
        <v>5.25</v>
      </c>
      <c r="H575" s="32">
        <v>2</v>
      </c>
      <c r="I575" s="33"/>
      <c r="J575" s="26"/>
      <c r="K575" s="26"/>
      <c r="L575" s="26"/>
      <c r="M575" s="26"/>
      <c r="N575" s="26"/>
      <c r="O575" s="26"/>
      <c r="P575" s="26"/>
      <c r="Q575" s="26"/>
      <c r="R575" s="26"/>
      <c r="S575" s="26"/>
      <c r="T575" s="26"/>
      <c r="U575" s="26"/>
      <c r="V575" s="26"/>
      <c r="W575" s="26"/>
      <c r="X575" s="26"/>
      <c r="Y575" s="26"/>
      <c r="Z575" s="26"/>
      <c r="AA575" s="26"/>
      <c r="AB575" s="26"/>
      <c r="AC575" s="26"/>
      <c r="AD575" s="34" t="s">
        <v>14</v>
      </c>
    </row>
    <row r="576" spans="1:30" s="35" customFormat="1" ht="12.75" x14ac:dyDescent="0.2">
      <c r="A576" s="39" t="s">
        <v>141</v>
      </c>
      <c r="B576" s="41" t="s">
        <v>53</v>
      </c>
      <c r="C576" s="41"/>
      <c r="D576" s="42">
        <v>95620989</v>
      </c>
      <c r="E576" s="43" t="s">
        <v>54</v>
      </c>
      <c r="F576" s="44">
        <v>1</v>
      </c>
      <c r="G576" s="45">
        <f>+VLOOKUP(D576,'Precios Repuestos'!$B$3:$F$192,5,FALSE)*F576</f>
        <v>4.4000000000000004</v>
      </c>
      <c r="H576" s="32">
        <v>2</v>
      </c>
      <c r="I576" s="46"/>
      <c r="J576" s="40">
        <v>1</v>
      </c>
      <c r="K576" s="40">
        <v>1</v>
      </c>
      <c r="L576" s="40">
        <v>1</v>
      </c>
      <c r="M576" s="40">
        <v>1</v>
      </c>
      <c r="N576" s="40">
        <v>1</v>
      </c>
      <c r="O576" s="40">
        <v>1</v>
      </c>
      <c r="P576" s="40">
        <v>1</v>
      </c>
      <c r="Q576" s="40">
        <v>1</v>
      </c>
      <c r="R576" s="40">
        <v>1</v>
      </c>
      <c r="S576" s="40">
        <v>1</v>
      </c>
      <c r="T576" s="40">
        <v>1</v>
      </c>
      <c r="U576" s="40">
        <v>1</v>
      </c>
      <c r="V576" s="40">
        <v>1</v>
      </c>
      <c r="W576" s="40">
        <v>1</v>
      </c>
      <c r="X576" s="40">
        <v>1</v>
      </c>
      <c r="Y576" s="40">
        <v>1</v>
      </c>
      <c r="Z576" s="40">
        <v>1</v>
      </c>
      <c r="AA576" s="40">
        <v>1</v>
      </c>
      <c r="AB576" s="40">
        <v>1</v>
      </c>
      <c r="AC576" s="40">
        <v>1</v>
      </c>
      <c r="AD576" s="34" t="s">
        <v>25</v>
      </c>
    </row>
    <row r="577" spans="1:30" s="35" customFormat="1" ht="12.75" x14ac:dyDescent="0.2">
      <c r="A577" s="39" t="s">
        <v>141</v>
      </c>
      <c r="B577" s="41" t="s">
        <v>53</v>
      </c>
      <c r="C577" s="41"/>
      <c r="D577" s="78">
        <v>2601223</v>
      </c>
      <c r="E577" s="47" t="s">
        <v>55</v>
      </c>
      <c r="F577" s="44">
        <v>5</v>
      </c>
      <c r="G577" s="45">
        <f>+VLOOKUP(D577,'Precios Repuestos'!$B$3:$F$192,5,FALSE)*F577</f>
        <v>33.437259615384612</v>
      </c>
      <c r="H577" s="32">
        <v>2</v>
      </c>
      <c r="I577" s="46"/>
      <c r="J577" s="40">
        <v>1</v>
      </c>
      <c r="K577" s="40">
        <v>1</v>
      </c>
      <c r="L577" s="40">
        <v>1</v>
      </c>
      <c r="M577" s="40">
        <v>1</v>
      </c>
      <c r="N577" s="40">
        <v>1</v>
      </c>
      <c r="O577" s="40">
        <v>1</v>
      </c>
      <c r="P577" s="40">
        <v>1</v>
      </c>
      <c r="Q577" s="40">
        <v>1</v>
      </c>
      <c r="R577" s="40">
        <v>1</v>
      </c>
      <c r="S577" s="40">
        <v>1</v>
      </c>
      <c r="T577" s="40">
        <v>1</v>
      </c>
      <c r="U577" s="40">
        <v>1</v>
      </c>
      <c r="V577" s="40">
        <v>1</v>
      </c>
      <c r="W577" s="40">
        <v>1</v>
      </c>
      <c r="X577" s="40">
        <v>1</v>
      </c>
      <c r="Y577" s="40">
        <v>1</v>
      </c>
      <c r="Z577" s="40">
        <v>1</v>
      </c>
      <c r="AA577" s="40">
        <v>1</v>
      </c>
      <c r="AB577" s="40">
        <v>1</v>
      </c>
      <c r="AC577" s="40">
        <v>1</v>
      </c>
      <c r="AD577" s="34" t="s">
        <v>56</v>
      </c>
    </row>
    <row r="578" spans="1:30" s="35" customFormat="1" ht="12.75" x14ac:dyDescent="0.2">
      <c r="A578" s="39" t="s">
        <v>141</v>
      </c>
      <c r="B578" s="41" t="s">
        <v>53</v>
      </c>
      <c r="C578" s="41"/>
      <c r="D578" s="78" t="s">
        <v>134</v>
      </c>
      <c r="E578" s="43" t="s">
        <v>57</v>
      </c>
      <c r="F578" s="44">
        <v>1</v>
      </c>
      <c r="G578" s="45">
        <f>+VLOOKUP(D578,'Precios Repuestos'!$B$3:$F$192,5,FALSE)*F578</f>
        <v>8.1300000000000008</v>
      </c>
      <c r="H578" s="32">
        <v>2</v>
      </c>
      <c r="I578" s="46"/>
      <c r="J578" s="40"/>
      <c r="K578" s="40"/>
      <c r="L578" s="40">
        <v>1</v>
      </c>
      <c r="M578" s="40"/>
      <c r="N578" s="40">
        <v>1</v>
      </c>
      <c r="O578" s="40"/>
      <c r="P578" s="40">
        <v>1</v>
      </c>
      <c r="Q578" s="40"/>
      <c r="R578" s="40">
        <v>1</v>
      </c>
      <c r="S578" s="40"/>
      <c r="T578" s="40">
        <v>1</v>
      </c>
      <c r="U578" s="40"/>
      <c r="V578" s="40">
        <v>1</v>
      </c>
      <c r="W578" s="40"/>
      <c r="X578" s="40">
        <v>1</v>
      </c>
      <c r="Y578" s="40"/>
      <c r="Z578" s="40">
        <v>1</v>
      </c>
      <c r="AA578" s="40"/>
      <c r="AB578" s="40">
        <v>1</v>
      </c>
      <c r="AC578" s="40"/>
      <c r="AD578" s="34" t="s">
        <v>17</v>
      </c>
    </row>
    <row r="579" spans="1:30" s="35" customFormat="1" ht="12.75" x14ac:dyDescent="0.2">
      <c r="A579" s="39" t="s">
        <v>141</v>
      </c>
      <c r="B579" s="41" t="s">
        <v>53</v>
      </c>
      <c r="C579" s="41"/>
      <c r="D579" s="78">
        <v>95622340</v>
      </c>
      <c r="E579" s="43" t="s">
        <v>58</v>
      </c>
      <c r="F579" s="44">
        <v>1</v>
      </c>
      <c r="G579" s="45">
        <f>+VLOOKUP(D579,'Precios Repuestos'!$B$3:$F$192,5,FALSE)*F579</f>
        <v>11.1</v>
      </c>
      <c r="H579" s="32">
        <v>2</v>
      </c>
      <c r="I579" s="46"/>
      <c r="J579" s="40"/>
      <c r="K579" s="40">
        <v>1</v>
      </c>
      <c r="L579" s="40"/>
      <c r="M579" s="40">
        <v>1</v>
      </c>
      <c r="N579" s="40"/>
      <c r="O579" s="40">
        <v>1</v>
      </c>
      <c r="P579" s="40"/>
      <c r="Q579" s="40">
        <v>1</v>
      </c>
      <c r="R579" s="40"/>
      <c r="S579" s="40">
        <v>1</v>
      </c>
      <c r="T579" s="40"/>
      <c r="U579" s="40">
        <v>1</v>
      </c>
      <c r="V579" s="40"/>
      <c r="W579" s="40">
        <v>1</v>
      </c>
      <c r="X579" s="40"/>
      <c r="Y579" s="40">
        <v>1</v>
      </c>
      <c r="Z579" s="40"/>
      <c r="AA579" s="40">
        <v>1</v>
      </c>
      <c r="AB579" s="40"/>
      <c r="AC579" s="40">
        <v>1</v>
      </c>
      <c r="AD579" s="34" t="s">
        <v>13</v>
      </c>
    </row>
    <row r="580" spans="1:30" s="35" customFormat="1" ht="12.75" x14ac:dyDescent="0.2">
      <c r="A580" s="39" t="s">
        <v>141</v>
      </c>
      <c r="B580" s="41" t="s">
        <v>53</v>
      </c>
      <c r="C580" s="41"/>
      <c r="D580" s="78" t="s">
        <v>138</v>
      </c>
      <c r="E580" s="43" t="s">
        <v>60</v>
      </c>
      <c r="F580" s="44">
        <v>1</v>
      </c>
      <c r="G580" s="45">
        <f>+VLOOKUP(D580,'Precios Repuestos'!$B$3:$F$192,5,FALSE)*F580</f>
        <v>22.26</v>
      </c>
      <c r="H580" s="32">
        <v>2</v>
      </c>
      <c r="I580" s="46"/>
      <c r="J580" s="40"/>
      <c r="K580" s="40"/>
      <c r="L580" s="40"/>
      <c r="M580" s="40"/>
      <c r="N580" s="40"/>
      <c r="O580" s="40"/>
      <c r="P580" s="40"/>
      <c r="Q580" s="40"/>
      <c r="R580" s="40"/>
      <c r="S580" s="40"/>
      <c r="T580" s="40"/>
      <c r="U580" s="40"/>
      <c r="V580" s="40">
        <v>1</v>
      </c>
      <c r="W580" s="40"/>
      <c r="X580" s="40"/>
      <c r="Y580" s="40"/>
      <c r="Z580" s="40"/>
      <c r="AA580" s="40"/>
      <c r="AB580" s="40"/>
      <c r="AC580" s="40"/>
      <c r="AD580" s="34" t="s">
        <v>27</v>
      </c>
    </row>
    <row r="581" spans="1:30" s="35" customFormat="1" ht="12.75" x14ac:dyDescent="0.2">
      <c r="A581" s="39" t="s">
        <v>141</v>
      </c>
      <c r="B581" s="41" t="s">
        <v>53</v>
      </c>
      <c r="C581" s="41"/>
      <c r="D581" s="78" t="s">
        <v>61</v>
      </c>
      <c r="E581" s="29" t="s">
        <v>62</v>
      </c>
      <c r="F581" s="44">
        <v>1</v>
      </c>
      <c r="G581" s="45">
        <f>+VLOOKUP(D581,'Precios Repuestos'!$B$3:$F$192,5,FALSE)*F581</f>
        <v>4</v>
      </c>
      <c r="H581" s="32">
        <v>2</v>
      </c>
      <c r="I581" s="46"/>
      <c r="J581" s="40"/>
      <c r="K581" s="40"/>
      <c r="L581" s="40"/>
      <c r="M581" s="40"/>
      <c r="N581" s="40"/>
      <c r="O581" s="40"/>
      <c r="P581" s="40"/>
      <c r="Q581" s="40"/>
      <c r="R581" s="40"/>
      <c r="S581" s="40"/>
      <c r="T581" s="40"/>
      <c r="U581" s="40"/>
      <c r="V581" s="40">
        <v>1</v>
      </c>
      <c r="W581" s="40"/>
      <c r="X581" s="40"/>
      <c r="Y581" s="40"/>
      <c r="Z581" s="40"/>
      <c r="AA581" s="40"/>
      <c r="AB581" s="40"/>
      <c r="AC581" s="40"/>
      <c r="AD581" s="34" t="s">
        <v>27</v>
      </c>
    </row>
    <row r="582" spans="1:30" s="35" customFormat="1" ht="12.75" x14ac:dyDescent="0.2">
      <c r="A582" s="39" t="s">
        <v>141</v>
      </c>
      <c r="B582" s="41" t="s">
        <v>53</v>
      </c>
      <c r="C582" s="41"/>
      <c r="D582" s="42" t="s">
        <v>139</v>
      </c>
      <c r="E582" s="43" t="s">
        <v>63</v>
      </c>
      <c r="F582" s="44">
        <v>1</v>
      </c>
      <c r="G582" s="45">
        <f>+VLOOKUP(D582,'Precios Repuestos'!$B$3:$F$192,5,FALSE)*F582</f>
        <v>54.5</v>
      </c>
      <c r="H582" s="32">
        <v>2</v>
      </c>
      <c r="I582" s="46"/>
      <c r="J582" s="40"/>
      <c r="K582" s="40"/>
      <c r="L582" s="40"/>
      <c r="M582" s="40"/>
      <c r="N582" s="40"/>
      <c r="O582" s="40"/>
      <c r="P582" s="40"/>
      <c r="Q582" s="40"/>
      <c r="R582" s="40"/>
      <c r="S582" s="40"/>
      <c r="T582" s="40"/>
      <c r="U582" s="40"/>
      <c r="V582" s="40">
        <v>1</v>
      </c>
      <c r="W582" s="40"/>
      <c r="X582" s="40"/>
      <c r="Y582" s="40"/>
      <c r="Z582" s="40"/>
      <c r="AA582" s="40"/>
      <c r="AB582" s="40"/>
      <c r="AC582" s="40"/>
      <c r="AD582" s="34" t="s">
        <v>27</v>
      </c>
    </row>
    <row r="583" spans="1:30" s="35" customFormat="1" ht="12.75" x14ac:dyDescent="0.2">
      <c r="A583" s="39" t="s">
        <v>141</v>
      </c>
      <c r="B583" s="41" t="s">
        <v>53</v>
      </c>
      <c r="C583" s="41"/>
      <c r="D583" s="78" t="s">
        <v>140</v>
      </c>
      <c r="E583" s="43" t="s">
        <v>92</v>
      </c>
      <c r="F583" s="44">
        <v>1</v>
      </c>
      <c r="G583" s="45">
        <f>+VLOOKUP(D583,'Precios Repuestos'!$B$3:$F$192,5,FALSE)*F583</f>
        <v>19.96</v>
      </c>
      <c r="H583" s="32">
        <v>2</v>
      </c>
      <c r="I583" s="46"/>
      <c r="J583" s="40"/>
      <c r="K583" s="40"/>
      <c r="L583" s="40"/>
      <c r="M583" s="40"/>
      <c r="N583" s="40"/>
      <c r="O583" s="40"/>
      <c r="P583" s="40"/>
      <c r="Q583" s="40"/>
      <c r="R583" s="40"/>
      <c r="S583" s="40"/>
      <c r="T583" s="40"/>
      <c r="U583" s="40"/>
      <c r="V583" s="40">
        <v>1</v>
      </c>
      <c r="W583" s="40"/>
      <c r="X583" s="40"/>
      <c r="Y583" s="40"/>
      <c r="Z583" s="40"/>
      <c r="AA583" s="40"/>
      <c r="AB583" s="40"/>
      <c r="AC583" s="40"/>
      <c r="AD583" s="34" t="s">
        <v>27</v>
      </c>
    </row>
    <row r="584" spans="1:30" s="35" customFormat="1" ht="12.75" x14ac:dyDescent="0.2">
      <c r="A584" s="39" t="s">
        <v>141</v>
      </c>
      <c r="B584" s="41" t="s">
        <v>53</v>
      </c>
      <c r="C584" s="41"/>
      <c r="D584" s="81">
        <v>89063273</v>
      </c>
      <c r="E584" s="43" t="s">
        <v>64</v>
      </c>
      <c r="F584" s="44">
        <v>4</v>
      </c>
      <c r="G584" s="45">
        <f>+VLOOKUP(D584,'Precios Repuestos'!$B$3:$F$192,5,FALSE)*F584</f>
        <v>10.96</v>
      </c>
      <c r="H584" s="32">
        <v>2</v>
      </c>
      <c r="I584" s="46"/>
      <c r="J584" s="40"/>
      <c r="K584" s="40"/>
      <c r="L584" s="40">
        <v>1</v>
      </c>
      <c r="M584" s="40"/>
      <c r="N584" s="40"/>
      <c r="O584" s="40">
        <v>1</v>
      </c>
      <c r="P584" s="40"/>
      <c r="Q584" s="40"/>
      <c r="R584" s="40">
        <v>1</v>
      </c>
      <c r="S584" s="40"/>
      <c r="T584" s="40"/>
      <c r="U584" s="40">
        <v>1</v>
      </c>
      <c r="V584" s="40"/>
      <c r="W584" s="40"/>
      <c r="X584" s="40">
        <v>1</v>
      </c>
      <c r="Y584" s="40"/>
      <c r="Z584" s="40"/>
      <c r="AA584" s="40">
        <v>1</v>
      </c>
      <c r="AB584" s="40"/>
      <c r="AC584" s="48"/>
      <c r="AD584" s="34" t="s">
        <v>65</v>
      </c>
    </row>
    <row r="585" spans="1:30" s="35" customFormat="1" ht="12.75" x14ac:dyDescent="0.2">
      <c r="A585" s="39" t="s">
        <v>141</v>
      </c>
      <c r="B585" s="41" t="s">
        <v>53</v>
      </c>
      <c r="C585" s="41"/>
      <c r="D585" s="42">
        <v>2602458</v>
      </c>
      <c r="E585" s="49" t="s">
        <v>66</v>
      </c>
      <c r="F585" s="44">
        <v>2</v>
      </c>
      <c r="G585" s="45">
        <f>+VLOOKUP(D585,'Precios Repuestos'!$B$3:$F$192,5,FALSE)*F585</f>
        <v>21.904807692307692</v>
      </c>
      <c r="H585" s="32">
        <v>2</v>
      </c>
      <c r="I585" s="46"/>
      <c r="J585" s="40"/>
      <c r="K585" s="40"/>
      <c r="L585" s="40"/>
      <c r="M585" s="40">
        <v>1</v>
      </c>
      <c r="N585" s="40"/>
      <c r="O585" s="40"/>
      <c r="P585" s="40"/>
      <c r="Q585" s="40">
        <v>1</v>
      </c>
      <c r="R585" s="40"/>
      <c r="S585" s="40"/>
      <c r="T585" s="40"/>
      <c r="U585" s="40">
        <v>1</v>
      </c>
      <c r="V585" s="40"/>
      <c r="W585" s="40"/>
      <c r="X585" s="40"/>
      <c r="Y585" s="40">
        <v>1</v>
      </c>
      <c r="Z585" s="40"/>
      <c r="AA585" s="40"/>
      <c r="AB585" s="40"/>
      <c r="AC585" s="40">
        <v>1</v>
      </c>
      <c r="AD585" s="34" t="s">
        <v>67</v>
      </c>
    </row>
    <row r="586" spans="1:30" s="35" customFormat="1" ht="12.75" x14ac:dyDescent="0.2">
      <c r="A586" s="39" t="s">
        <v>141</v>
      </c>
      <c r="B586" s="41" t="s">
        <v>53</v>
      </c>
      <c r="C586" s="41"/>
      <c r="D586" s="42">
        <v>2601230</v>
      </c>
      <c r="E586" s="43" t="s">
        <v>113</v>
      </c>
      <c r="F586" s="44">
        <v>2</v>
      </c>
      <c r="G586" s="45">
        <f>+VLOOKUP(D586,'Precios Repuestos'!$B$3:$F$192,5,FALSE)*F586</f>
        <v>13.477884615384616</v>
      </c>
      <c r="H586" s="32">
        <v>2</v>
      </c>
      <c r="I586" s="46"/>
      <c r="J586" s="40"/>
      <c r="K586" s="40"/>
      <c r="L586" s="40"/>
      <c r="M586" s="40">
        <v>1</v>
      </c>
      <c r="N586" s="40"/>
      <c r="O586" s="40"/>
      <c r="P586" s="40"/>
      <c r="Q586" s="40">
        <v>1</v>
      </c>
      <c r="R586" s="40"/>
      <c r="S586" s="40"/>
      <c r="T586" s="40"/>
      <c r="U586" s="40">
        <v>1</v>
      </c>
      <c r="V586" s="40"/>
      <c r="W586" s="40"/>
      <c r="X586" s="40"/>
      <c r="Y586" s="40">
        <v>1</v>
      </c>
      <c r="Z586" s="40"/>
      <c r="AA586" s="40"/>
      <c r="AB586" s="40"/>
      <c r="AC586" s="40">
        <v>1</v>
      </c>
      <c r="AD586" s="34" t="s">
        <v>131</v>
      </c>
    </row>
    <row r="587" spans="1:30" s="35" customFormat="1" ht="12.75" x14ac:dyDescent="0.2">
      <c r="A587" s="39" t="s">
        <v>141</v>
      </c>
      <c r="B587" s="41" t="s">
        <v>53</v>
      </c>
      <c r="C587" s="41"/>
      <c r="D587" s="78" t="s">
        <v>136</v>
      </c>
      <c r="E587" s="43" t="s">
        <v>70</v>
      </c>
      <c r="F587" s="44">
        <v>1</v>
      </c>
      <c r="G587" s="45">
        <f>+VLOOKUP(D587,'Precios Repuestos'!$B$3:$F$192,5,FALSE)*F587</f>
        <v>24.98</v>
      </c>
      <c r="H587" s="32">
        <v>2</v>
      </c>
      <c r="I587" s="46"/>
      <c r="J587" s="40"/>
      <c r="K587" s="40"/>
      <c r="L587" s="40"/>
      <c r="M587" s="40"/>
      <c r="N587" s="40"/>
      <c r="O587" s="40"/>
      <c r="P587" s="40"/>
      <c r="Q587" s="40"/>
      <c r="R587" s="40"/>
      <c r="S587" s="40"/>
      <c r="T587" s="40"/>
      <c r="U587" s="40"/>
      <c r="V587" s="40"/>
      <c r="W587" s="40"/>
      <c r="X587" s="40"/>
      <c r="Y587" s="40"/>
      <c r="Z587" s="40"/>
      <c r="AA587" s="40"/>
      <c r="AB587" s="40"/>
      <c r="AC587" s="40"/>
      <c r="AD587" s="34" t="s">
        <v>19</v>
      </c>
    </row>
    <row r="588" spans="1:30" s="35" customFormat="1" ht="12.75" x14ac:dyDescent="0.2">
      <c r="A588" s="39" t="s">
        <v>141</v>
      </c>
      <c r="B588" s="41" t="s">
        <v>53</v>
      </c>
      <c r="C588" s="41"/>
      <c r="D588" s="78" t="s">
        <v>68</v>
      </c>
      <c r="E588" s="43" t="s">
        <v>69</v>
      </c>
      <c r="F588" s="44">
        <v>2</v>
      </c>
      <c r="G588" s="45">
        <f>+VLOOKUP(D588,'Precios Repuestos'!$B$3:$F$192,5,FALSE)*F588</f>
        <v>4.8</v>
      </c>
      <c r="H588" s="32">
        <v>2</v>
      </c>
      <c r="I588" s="46"/>
      <c r="J588" s="40"/>
      <c r="K588" s="40"/>
      <c r="L588" s="40"/>
      <c r="M588" s="40"/>
      <c r="N588" s="40">
        <v>1</v>
      </c>
      <c r="O588" s="40"/>
      <c r="P588" s="40"/>
      <c r="Q588" s="40"/>
      <c r="R588" s="40">
        <v>1</v>
      </c>
      <c r="S588" s="40"/>
      <c r="T588" s="40"/>
      <c r="U588" s="40"/>
      <c r="V588" s="40">
        <v>1</v>
      </c>
      <c r="W588" s="40"/>
      <c r="X588" s="40"/>
      <c r="Y588" s="40"/>
      <c r="Z588" s="40">
        <v>1</v>
      </c>
      <c r="AA588" s="40"/>
      <c r="AB588" s="40"/>
      <c r="AC588" s="40"/>
      <c r="AD588" s="34" t="s">
        <v>19</v>
      </c>
    </row>
    <row r="589" spans="1:30" s="35" customFormat="1" ht="12.75" x14ac:dyDescent="0.2">
      <c r="A589" s="39" t="s">
        <v>141</v>
      </c>
      <c r="B589" s="41" t="s">
        <v>53</v>
      </c>
      <c r="C589" s="41"/>
      <c r="D589" s="42">
        <v>2601234</v>
      </c>
      <c r="E589" s="43" t="s">
        <v>95</v>
      </c>
      <c r="F589" s="44">
        <v>1</v>
      </c>
      <c r="G589" s="45">
        <f>+VLOOKUP(D589,'Precios Repuestos'!$B$3:$F$192,5,FALSE)*F589</f>
        <v>9.3090384615384618</v>
      </c>
      <c r="H589" s="32">
        <v>2</v>
      </c>
      <c r="I589" s="46"/>
      <c r="J589" s="40"/>
      <c r="K589" s="40"/>
      <c r="L589" s="40"/>
      <c r="M589" s="40"/>
      <c r="N589" s="40"/>
      <c r="O589" s="40"/>
      <c r="P589" s="40">
        <v>1</v>
      </c>
      <c r="Q589" s="40"/>
      <c r="R589" s="40"/>
      <c r="S589" s="40"/>
      <c r="T589" s="40"/>
      <c r="U589" s="40"/>
      <c r="V589" s="40">
        <v>1</v>
      </c>
      <c r="W589" s="40"/>
      <c r="X589" s="40"/>
      <c r="Y589" s="40"/>
      <c r="Z589" s="40"/>
      <c r="AA589" s="40"/>
      <c r="AB589" s="40">
        <v>1</v>
      </c>
      <c r="AC589" s="40"/>
      <c r="AD589" s="34" t="s">
        <v>96</v>
      </c>
    </row>
    <row r="590" spans="1:30" s="35" customFormat="1" ht="12.75" x14ac:dyDescent="0.2">
      <c r="A590" s="39" t="s">
        <v>141</v>
      </c>
      <c r="B590" s="41" t="s">
        <v>53</v>
      </c>
      <c r="C590" s="41"/>
      <c r="D590" s="78" t="s">
        <v>71</v>
      </c>
      <c r="E590" s="43" t="s">
        <v>72</v>
      </c>
      <c r="F590" s="44">
        <v>1</v>
      </c>
      <c r="G590" s="45">
        <f>+VLOOKUP(D590,'Precios Repuestos'!$B$3:$F$192,5,FALSE)*F590</f>
        <v>6</v>
      </c>
      <c r="H590" s="32">
        <v>2</v>
      </c>
      <c r="I590" s="46"/>
      <c r="J590" s="40"/>
      <c r="K590" s="40"/>
      <c r="L590" s="40"/>
      <c r="M590" s="40"/>
      <c r="N590" s="40">
        <v>1</v>
      </c>
      <c r="O590" s="40"/>
      <c r="P590" s="40"/>
      <c r="Q590" s="40"/>
      <c r="R590" s="40"/>
      <c r="S590" s="40">
        <v>1</v>
      </c>
      <c r="T590" s="40"/>
      <c r="U590" s="40"/>
      <c r="V590" s="40"/>
      <c r="W590" s="40"/>
      <c r="X590" s="40">
        <v>1</v>
      </c>
      <c r="Y590" s="40"/>
      <c r="Z590" s="40"/>
      <c r="AA590" s="40"/>
      <c r="AB590" s="40"/>
      <c r="AC590" s="40">
        <v>1</v>
      </c>
      <c r="AD590" s="34" t="s">
        <v>47</v>
      </c>
    </row>
    <row r="591" spans="1:30" s="35" customFormat="1" ht="12.75" x14ac:dyDescent="0.2">
      <c r="A591" s="39" t="s">
        <v>141</v>
      </c>
      <c r="B591" s="41" t="s">
        <v>53</v>
      </c>
      <c r="C591" s="41"/>
      <c r="D591" s="42">
        <v>88900181</v>
      </c>
      <c r="E591" s="43" t="s">
        <v>73</v>
      </c>
      <c r="F591" s="44">
        <v>1</v>
      </c>
      <c r="G591" s="45">
        <f>+VLOOKUP(D591,'Precios Repuestos'!$B$3:$F$192,5,FALSE)*F591</f>
        <v>6.18</v>
      </c>
      <c r="H591" s="32">
        <v>2</v>
      </c>
      <c r="I591" s="46"/>
      <c r="J591" s="40"/>
      <c r="K591" s="40">
        <v>1</v>
      </c>
      <c r="L591" s="40"/>
      <c r="M591" s="40">
        <v>1</v>
      </c>
      <c r="N591" s="40"/>
      <c r="O591" s="40">
        <v>1</v>
      </c>
      <c r="P591" s="40"/>
      <c r="Q591" s="40">
        <v>1</v>
      </c>
      <c r="R591" s="40"/>
      <c r="S591" s="40">
        <v>1</v>
      </c>
      <c r="T591" s="40"/>
      <c r="U591" s="40">
        <v>1</v>
      </c>
      <c r="V591" s="40"/>
      <c r="W591" s="40">
        <v>1</v>
      </c>
      <c r="X591" s="40"/>
      <c r="Y591" s="40">
        <v>1</v>
      </c>
      <c r="Z591" s="40"/>
      <c r="AA591" s="40">
        <v>1</v>
      </c>
      <c r="AB591" s="40"/>
      <c r="AC591" s="40">
        <v>1</v>
      </c>
      <c r="AD591" s="34" t="s">
        <v>13</v>
      </c>
    </row>
    <row r="592" spans="1:30" s="35" customFormat="1" ht="12.75" x14ac:dyDescent="0.2">
      <c r="A592" s="39" t="s">
        <v>141</v>
      </c>
      <c r="B592" s="41" t="s">
        <v>53</v>
      </c>
      <c r="C592" s="41"/>
      <c r="D592" s="78" t="s">
        <v>74</v>
      </c>
      <c r="E592" s="43" t="s">
        <v>75</v>
      </c>
      <c r="F592" s="44">
        <v>1</v>
      </c>
      <c r="G592" s="45">
        <f>+VLOOKUP(D592,'Precios Repuestos'!$B$3:$F$192,5,FALSE)*F592</f>
        <v>5</v>
      </c>
      <c r="H592" s="32">
        <v>2</v>
      </c>
      <c r="I592" s="46"/>
      <c r="J592" s="40"/>
      <c r="K592" s="40"/>
      <c r="L592" s="40"/>
      <c r="M592" s="40"/>
      <c r="N592" s="40">
        <v>1</v>
      </c>
      <c r="O592" s="40"/>
      <c r="P592" s="40"/>
      <c r="Q592" s="40"/>
      <c r="R592" s="40"/>
      <c r="S592" s="40"/>
      <c r="T592" s="40">
        <v>1</v>
      </c>
      <c r="U592" s="40"/>
      <c r="V592" s="40"/>
      <c r="W592" s="40"/>
      <c r="X592" s="40"/>
      <c r="Y592" s="40"/>
      <c r="Z592" s="40">
        <v>1</v>
      </c>
      <c r="AA592" s="40"/>
      <c r="AB592" s="40"/>
      <c r="AC592" s="40"/>
      <c r="AD592" s="34" t="s">
        <v>41</v>
      </c>
    </row>
    <row r="593" spans="1:30" s="35" customFormat="1" ht="12.75" x14ac:dyDescent="0.2">
      <c r="A593" s="39" t="s">
        <v>141</v>
      </c>
      <c r="B593" s="41" t="s">
        <v>53</v>
      </c>
      <c r="C593" s="41"/>
      <c r="D593" s="42" t="s">
        <v>76</v>
      </c>
      <c r="E593" s="43" t="s">
        <v>77</v>
      </c>
      <c r="F593" s="44">
        <v>1</v>
      </c>
      <c r="G593" s="45">
        <f>+VLOOKUP(D593,'Precios Repuestos'!$B$3:$F$192,5,FALSE)*F593</f>
        <v>2</v>
      </c>
      <c r="H593" s="32">
        <v>2</v>
      </c>
      <c r="I593" s="46"/>
      <c r="J593" s="40"/>
      <c r="K593" s="40">
        <v>1</v>
      </c>
      <c r="L593" s="40">
        <v>1</v>
      </c>
      <c r="M593" s="40">
        <v>1</v>
      </c>
      <c r="N593" s="40">
        <v>1</v>
      </c>
      <c r="O593" s="40">
        <v>1</v>
      </c>
      <c r="P593" s="40">
        <v>1</v>
      </c>
      <c r="Q593" s="40">
        <v>1</v>
      </c>
      <c r="R593" s="40">
        <v>1</v>
      </c>
      <c r="S593" s="40">
        <v>1</v>
      </c>
      <c r="T593" s="40">
        <v>1</v>
      </c>
      <c r="U593" s="40">
        <v>1</v>
      </c>
      <c r="V593" s="40">
        <v>1</v>
      </c>
      <c r="W593" s="40">
        <v>1</v>
      </c>
      <c r="X593" s="40">
        <v>1</v>
      </c>
      <c r="Y593" s="40">
        <v>1</v>
      </c>
      <c r="Z593" s="40">
        <v>1</v>
      </c>
      <c r="AA593" s="40">
        <v>1</v>
      </c>
      <c r="AB593" s="40">
        <v>1</v>
      </c>
      <c r="AC593" s="40">
        <v>1</v>
      </c>
      <c r="AD593" s="34" t="s">
        <v>78</v>
      </c>
    </row>
    <row r="594" spans="1:30" s="35" customFormat="1" ht="12.75" x14ac:dyDescent="0.2">
      <c r="A594" s="50" t="s">
        <v>141</v>
      </c>
      <c r="B594" s="52" t="s">
        <v>79</v>
      </c>
      <c r="C594" s="52"/>
      <c r="D594" s="53"/>
      <c r="E594" s="54" t="s">
        <v>80</v>
      </c>
      <c r="F594" s="44"/>
      <c r="G594" s="45"/>
      <c r="H594" s="32"/>
      <c r="I594" s="32"/>
      <c r="J594" s="55">
        <f t="shared" ref="J594:AC594" si="61">+SUMPRODUCT(J551:J575,$G$551:$G$575)</f>
        <v>16</v>
      </c>
      <c r="K594" s="55">
        <f t="shared" si="61"/>
        <v>44.174999999999997</v>
      </c>
      <c r="L594" s="55">
        <f t="shared" si="61"/>
        <v>27.824999999999999</v>
      </c>
      <c r="M594" s="55">
        <f t="shared" si="61"/>
        <v>67.05</v>
      </c>
      <c r="N594" s="55">
        <f t="shared" si="61"/>
        <v>59.4</v>
      </c>
      <c r="O594" s="55">
        <f t="shared" si="61"/>
        <v>51</v>
      </c>
      <c r="P594" s="55">
        <f t="shared" si="61"/>
        <v>52.5</v>
      </c>
      <c r="Q594" s="55">
        <f t="shared" si="61"/>
        <v>67.05</v>
      </c>
      <c r="R594" s="55">
        <f t="shared" si="61"/>
        <v>43.725000000000001</v>
      </c>
      <c r="S594" s="55">
        <f t="shared" si="61"/>
        <v>59.174999999999997</v>
      </c>
      <c r="T594" s="55">
        <f t="shared" si="61"/>
        <v>28.5</v>
      </c>
      <c r="U594" s="55">
        <f t="shared" si="61"/>
        <v>73.875</v>
      </c>
      <c r="V594" s="55">
        <f t="shared" si="61"/>
        <v>120.375</v>
      </c>
      <c r="W594" s="55">
        <f t="shared" si="61"/>
        <v>44.174999999999997</v>
      </c>
      <c r="X594" s="55">
        <f t="shared" si="61"/>
        <v>42.825000000000003</v>
      </c>
      <c r="Y594" s="55">
        <f t="shared" si="61"/>
        <v>67.05</v>
      </c>
      <c r="Z594" s="55">
        <f t="shared" si="61"/>
        <v>44.4</v>
      </c>
      <c r="AA594" s="55">
        <f t="shared" si="61"/>
        <v>51</v>
      </c>
      <c r="AB594" s="55">
        <f t="shared" si="61"/>
        <v>52.5</v>
      </c>
      <c r="AC594" s="55">
        <f t="shared" si="61"/>
        <v>82.05</v>
      </c>
      <c r="AD594" s="34"/>
    </row>
    <row r="595" spans="1:30" s="35" customFormat="1" ht="12.75" x14ac:dyDescent="0.2">
      <c r="A595" s="50" t="s">
        <v>141</v>
      </c>
      <c r="B595" s="52" t="s">
        <v>81</v>
      </c>
      <c r="C595" s="52"/>
      <c r="D595" s="53"/>
      <c r="E595" s="54" t="s">
        <v>82</v>
      </c>
      <c r="F595" s="44"/>
      <c r="G595" s="45"/>
      <c r="H595" s="32"/>
      <c r="I595" s="32"/>
      <c r="J595" s="55">
        <f>+SUMPRODUCT(J576:J593,$G$576:$G$593)</f>
        <v>37.83725961538461</v>
      </c>
      <c r="K595" s="55">
        <f t="shared" ref="K595:AC595" si="62">+SUMPRODUCT(K576:K593,$G$576:$G$593)</f>
        <v>57.117259615384611</v>
      </c>
      <c r="L595" s="55">
        <f t="shared" si="62"/>
        <v>58.927259615384614</v>
      </c>
      <c r="M595" s="55">
        <f t="shared" si="62"/>
        <v>92.499951923076907</v>
      </c>
      <c r="N595" s="55">
        <f t="shared" si="62"/>
        <v>63.76725961538461</v>
      </c>
      <c r="O595" s="55">
        <f t="shared" si="62"/>
        <v>68.077259615384605</v>
      </c>
      <c r="P595" s="55">
        <f t="shared" si="62"/>
        <v>57.276298076923077</v>
      </c>
      <c r="Q595" s="55">
        <f t="shared" si="62"/>
        <v>92.499951923076907</v>
      </c>
      <c r="R595" s="55">
        <f t="shared" si="62"/>
        <v>63.727259615384611</v>
      </c>
      <c r="S595" s="55">
        <f t="shared" si="62"/>
        <v>63.117259615384611</v>
      </c>
      <c r="T595" s="55">
        <f t="shared" si="62"/>
        <v>52.967259615384613</v>
      </c>
      <c r="U595" s="55">
        <f t="shared" si="62"/>
        <v>103.45995192307691</v>
      </c>
      <c r="V595" s="55">
        <f t="shared" si="62"/>
        <v>162.79629807692308</v>
      </c>
      <c r="W595" s="55">
        <f t="shared" si="62"/>
        <v>57.117259615384611</v>
      </c>
      <c r="X595" s="55">
        <f t="shared" si="62"/>
        <v>64.927259615384614</v>
      </c>
      <c r="Y595" s="55">
        <f t="shared" si="62"/>
        <v>92.499951923076907</v>
      </c>
      <c r="Z595" s="55">
        <f t="shared" si="62"/>
        <v>57.76725961538461</v>
      </c>
      <c r="AA595" s="55">
        <f t="shared" si="62"/>
        <v>68.077259615384605</v>
      </c>
      <c r="AB595" s="55">
        <f t="shared" si="62"/>
        <v>57.276298076923077</v>
      </c>
      <c r="AC595" s="55">
        <f t="shared" si="62"/>
        <v>98.499951923076907</v>
      </c>
      <c r="AD595" s="34"/>
    </row>
    <row r="596" spans="1:30" s="35" customFormat="1" ht="12.75" x14ac:dyDescent="0.2">
      <c r="A596" s="50" t="s">
        <v>141</v>
      </c>
      <c r="B596" s="52" t="s">
        <v>83</v>
      </c>
      <c r="C596" s="52"/>
      <c r="D596" s="53"/>
      <c r="E596" s="54" t="s">
        <v>84</v>
      </c>
      <c r="F596" s="44"/>
      <c r="G596" s="45"/>
      <c r="H596" s="32"/>
      <c r="I596" s="32"/>
      <c r="J596" s="56">
        <f>+J595+J594</f>
        <v>53.83725961538461</v>
      </c>
      <c r="K596" s="56">
        <f t="shared" ref="K596:AC596" si="63">+K595+K594</f>
        <v>101.29225961538461</v>
      </c>
      <c r="L596" s="56">
        <f t="shared" si="63"/>
        <v>86.752259615384617</v>
      </c>
      <c r="M596" s="56">
        <f t="shared" si="63"/>
        <v>159.54995192307689</v>
      </c>
      <c r="N596" s="56">
        <f t="shared" si="63"/>
        <v>123.16725961538461</v>
      </c>
      <c r="O596" s="56">
        <f t="shared" si="63"/>
        <v>119.07725961538461</v>
      </c>
      <c r="P596" s="56">
        <f t="shared" si="63"/>
        <v>109.77629807692307</v>
      </c>
      <c r="Q596" s="56">
        <f t="shared" si="63"/>
        <v>159.54995192307689</v>
      </c>
      <c r="R596" s="56">
        <f t="shared" si="63"/>
        <v>107.45225961538461</v>
      </c>
      <c r="S596" s="56">
        <f t="shared" si="63"/>
        <v>122.29225961538461</v>
      </c>
      <c r="T596" s="56">
        <f t="shared" si="63"/>
        <v>81.46725961538462</v>
      </c>
      <c r="U596" s="56">
        <f t="shared" si="63"/>
        <v>177.33495192307691</v>
      </c>
      <c r="V596" s="56">
        <f t="shared" si="63"/>
        <v>283.17129807692311</v>
      </c>
      <c r="W596" s="56">
        <f t="shared" si="63"/>
        <v>101.29225961538461</v>
      </c>
      <c r="X596" s="56">
        <f t="shared" si="63"/>
        <v>107.75225961538462</v>
      </c>
      <c r="Y596" s="56">
        <f t="shared" si="63"/>
        <v>159.54995192307689</v>
      </c>
      <c r="Z596" s="56">
        <f t="shared" si="63"/>
        <v>102.16725961538461</v>
      </c>
      <c r="AA596" s="56">
        <f t="shared" si="63"/>
        <v>119.07725961538461</v>
      </c>
      <c r="AB596" s="56">
        <f t="shared" si="63"/>
        <v>109.77629807692307</v>
      </c>
      <c r="AC596" s="56">
        <f t="shared" si="63"/>
        <v>180.54995192307689</v>
      </c>
      <c r="AD596" s="34"/>
    </row>
    <row r="597" spans="1:30" s="35" customFormat="1" ht="12.75" x14ac:dyDescent="0.2">
      <c r="A597" s="57" t="s">
        <v>141</v>
      </c>
      <c r="B597" s="52" t="s">
        <v>85</v>
      </c>
      <c r="C597" s="52"/>
      <c r="D597" s="53"/>
      <c r="E597" s="58" t="s">
        <v>86</v>
      </c>
      <c r="F597" s="44"/>
      <c r="G597" s="45"/>
      <c r="H597" s="32"/>
      <c r="I597" s="32"/>
      <c r="J597" s="59">
        <f>+J596*$K$2</f>
        <v>60.297730769230768</v>
      </c>
      <c r="K597" s="59">
        <f t="shared" ref="K597:AC597" si="64">+K596*$K$2</f>
        <v>113.44733076923077</v>
      </c>
      <c r="L597" s="59">
        <f t="shared" si="64"/>
        <v>97.162530769230784</v>
      </c>
      <c r="M597" s="59">
        <f t="shared" si="64"/>
        <v>178.69594615384614</v>
      </c>
      <c r="N597" s="59">
        <f t="shared" si="64"/>
        <v>137.94733076923077</v>
      </c>
      <c r="O597" s="59">
        <f t="shared" si="64"/>
        <v>133.36653076923076</v>
      </c>
      <c r="P597" s="59">
        <f t="shared" si="64"/>
        <v>122.94945384615384</v>
      </c>
      <c r="Q597" s="59">
        <f t="shared" si="64"/>
        <v>178.69594615384614</v>
      </c>
      <c r="R597" s="59">
        <f t="shared" si="64"/>
        <v>120.34653076923077</v>
      </c>
      <c r="S597" s="59">
        <f t="shared" si="64"/>
        <v>136.96733076923078</v>
      </c>
      <c r="T597" s="59">
        <f t="shared" si="64"/>
        <v>91.243330769230781</v>
      </c>
      <c r="U597" s="59">
        <f t="shared" si="64"/>
        <v>198.61514615384615</v>
      </c>
      <c r="V597" s="59">
        <f t="shared" si="64"/>
        <v>317.15185384615393</v>
      </c>
      <c r="W597" s="59">
        <f t="shared" si="64"/>
        <v>113.44733076923077</v>
      </c>
      <c r="X597" s="59">
        <f t="shared" si="64"/>
        <v>120.68253076923078</v>
      </c>
      <c r="Y597" s="59">
        <f t="shared" si="64"/>
        <v>178.69594615384614</v>
      </c>
      <c r="Z597" s="59">
        <f t="shared" si="64"/>
        <v>114.42733076923078</v>
      </c>
      <c r="AA597" s="59">
        <f t="shared" si="64"/>
        <v>133.36653076923076</v>
      </c>
      <c r="AB597" s="59">
        <f t="shared" si="64"/>
        <v>122.94945384615384</v>
      </c>
      <c r="AC597" s="59">
        <f t="shared" si="64"/>
        <v>202.21594615384615</v>
      </c>
      <c r="AD597" s="34"/>
    </row>
    <row r="598" spans="1:30" s="35" customFormat="1" ht="12.75" x14ac:dyDescent="0.2">
      <c r="A598" s="50" t="s">
        <v>144</v>
      </c>
      <c r="B598" s="69"/>
      <c r="C598" s="69"/>
      <c r="D598" s="70"/>
      <c r="E598" s="69"/>
      <c r="F598" s="71"/>
      <c r="G598" s="69"/>
      <c r="H598" s="32"/>
      <c r="I598" s="32"/>
      <c r="J598" s="51"/>
      <c r="K598" s="51"/>
      <c r="L598" s="51"/>
      <c r="M598" s="51"/>
      <c r="N598" s="51"/>
      <c r="O598" s="51"/>
      <c r="P598" s="51"/>
      <c r="Q598" s="51"/>
      <c r="R598" s="51"/>
      <c r="S598" s="51"/>
      <c r="T598" s="51"/>
      <c r="U598" s="51"/>
      <c r="V598" s="51"/>
      <c r="W598" s="51"/>
      <c r="X598" s="51"/>
      <c r="Y598" s="51"/>
      <c r="Z598" s="51"/>
      <c r="AA598" s="51"/>
      <c r="AB598" s="51"/>
      <c r="AC598" s="51"/>
      <c r="AD598" s="34"/>
    </row>
    <row r="599" spans="1:30" s="35" customFormat="1" ht="12.75" x14ac:dyDescent="0.2">
      <c r="A599" s="25" t="s">
        <v>144</v>
      </c>
      <c r="B599" s="27" t="s">
        <v>11</v>
      </c>
      <c r="C599" s="27"/>
      <c r="D599" s="28"/>
      <c r="E599" s="29" t="s">
        <v>12</v>
      </c>
      <c r="F599" s="30">
        <v>0.7</v>
      </c>
      <c r="G599" s="31">
        <f t="shared" ref="G599:G623" si="65">+F599*$F$2</f>
        <v>21</v>
      </c>
      <c r="H599" s="32">
        <v>3</v>
      </c>
      <c r="I599" s="33"/>
      <c r="J599" s="26"/>
      <c r="K599" s="26"/>
      <c r="L599" s="26"/>
      <c r="M599" s="26"/>
      <c r="N599" s="26"/>
      <c r="O599" s="26"/>
      <c r="P599" s="26"/>
      <c r="Q599" s="26"/>
      <c r="R599" s="26"/>
      <c r="S599" s="26"/>
      <c r="T599" s="26"/>
      <c r="U599" s="26"/>
      <c r="V599" s="26"/>
      <c r="W599" s="26"/>
      <c r="X599" s="26"/>
      <c r="Y599" s="26"/>
      <c r="Z599" s="26"/>
      <c r="AA599" s="26"/>
      <c r="AB599" s="26"/>
      <c r="AC599" s="26"/>
      <c r="AD599" s="34" t="s">
        <v>14</v>
      </c>
    </row>
    <row r="600" spans="1:30" s="35" customFormat="1" ht="12.75" x14ac:dyDescent="0.2">
      <c r="A600" s="25" t="s">
        <v>144</v>
      </c>
      <c r="B600" s="27" t="s">
        <v>11</v>
      </c>
      <c r="C600" s="27"/>
      <c r="D600" s="28"/>
      <c r="E600" s="29" t="s">
        <v>15</v>
      </c>
      <c r="F600" s="30">
        <v>0.3</v>
      </c>
      <c r="G600" s="31">
        <f t="shared" si="65"/>
        <v>9</v>
      </c>
      <c r="H600" s="32">
        <v>3</v>
      </c>
      <c r="I600" s="33"/>
      <c r="J600" s="26"/>
      <c r="K600" s="26"/>
      <c r="L600" s="26"/>
      <c r="M600" s="26"/>
      <c r="N600" s="26"/>
      <c r="O600" s="26"/>
      <c r="P600" s="26"/>
      <c r="Q600" s="26"/>
      <c r="R600" s="26"/>
      <c r="S600" s="26"/>
      <c r="T600" s="26"/>
      <c r="U600" s="26"/>
      <c r="V600" s="26"/>
      <c r="W600" s="26"/>
      <c r="X600" s="26"/>
      <c r="Y600" s="26"/>
      <c r="Z600" s="26"/>
      <c r="AA600" s="26"/>
      <c r="AB600" s="26"/>
      <c r="AC600" s="26"/>
      <c r="AD600" s="34" t="s">
        <v>14</v>
      </c>
    </row>
    <row r="601" spans="1:30" s="35" customFormat="1" ht="12.75" x14ac:dyDescent="0.2">
      <c r="A601" s="25" t="s">
        <v>144</v>
      </c>
      <c r="B601" s="27" t="s">
        <v>11</v>
      </c>
      <c r="C601" s="27"/>
      <c r="D601" s="28"/>
      <c r="E601" s="29" t="s">
        <v>16</v>
      </c>
      <c r="F601" s="30">
        <v>0.16666666666666666</v>
      </c>
      <c r="G601" s="31">
        <f t="shared" si="65"/>
        <v>5</v>
      </c>
      <c r="H601" s="32">
        <v>3</v>
      </c>
      <c r="I601" s="33"/>
      <c r="J601" s="26"/>
      <c r="K601" s="26"/>
      <c r="L601" s="26">
        <v>1</v>
      </c>
      <c r="M601" s="26"/>
      <c r="N601" s="26">
        <v>1</v>
      </c>
      <c r="O601" s="26"/>
      <c r="P601" s="26">
        <v>1</v>
      </c>
      <c r="Q601" s="26"/>
      <c r="R601" s="26">
        <v>1</v>
      </c>
      <c r="S601" s="26"/>
      <c r="T601" s="26">
        <v>1</v>
      </c>
      <c r="U601" s="26"/>
      <c r="V601" s="26">
        <v>1</v>
      </c>
      <c r="W601" s="26"/>
      <c r="X601" s="26">
        <v>1</v>
      </c>
      <c r="Y601" s="26"/>
      <c r="Z601" s="26">
        <v>1</v>
      </c>
      <c r="AA601" s="26"/>
      <c r="AB601" s="26">
        <v>1</v>
      </c>
      <c r="AC601" s="26"/>
      <c r="AD601" s="34" t="s">
        <v>17</v>
      </c>
    </row>
    <row r="602" spans="1:30" s="35" customFormat="1" ht="12.75" x14ac:dyDescent="0.2">
      <c r="A602" s="25" t="s">
        <v>144</v>
      </c>
      <c r="B602" s="27" t="s">
        <v>11</v>
      </c>
      <c r="C602" s="27"/>
      <c r="D602" s="28"/>
      <c r="E602" s="29" t="s">
        <v>18</v>
      </c>
      <c r="F602" s="30">
        <v>0.55000000000000004</v>
      </c>
      <c r="G602" s="31">
        <f t="shared" si="65"/>
        <v>16.5</v>
      </c>
      <c r="H602" s="32">
        <v>3</v>
      </c>
      <c r="I602" s="33"/>
      <c r="J602" s="26"/>
      <c r="K602" s="26"/>
      <c r="L602" s="26"/>
      <c r="M602" s="26"/>
      <c r="N602" s="26">
        <v>1</v>
      </c>
      <c r="O602" s="26"/>
      <c r="P602" s="26"/>
      <c r="Q602" s="26"/>
      <c r="R602" s="26">
        <v>1</v>
      </c>
      <c r="S602" s="26"/>
      <c r="T602" s="26"/>
      <c r="U602" s="26"/>
      <c r="V602" s="26">
        <v>1</v>
      </c>
      <c r="W602" s="26"/>
      <c r="X602" s="26"/>
      <c r="Y602" s="26"/>
      <c r="Z602" s="26">
        <v>1</v>
      </c>
      <c r="AA602" s="26"/>
      <c r="AB602" s="26"/>
      <c r="AC602" s="26"/>
      <c r="AD602" s="34" t="s">
        <v>21</v>
      </c>
    </row>
    <row r="603" spans="1:30" s="35" customFormat="1" ht="12.75" x14ac:dyDescent="0.2">
      <c r="A603" s="25" t="s">
        <v>144</v>
      </c>
      <c r="B603" s="27" t="s">
        <v>11</v>
      </c>
      <c r="C603" s="27"/>
      <c r="D603" s="28"/>
      <c r="E603" s="29" t="s">
        <v>22</v>
      </c>
      <c r="F603" s="30">
        <v>0.27500000000000002</v>
      </c>
      <c r="G603" s="31">
        <f t="shared" si="65"/>
        <v>8.25</v>
      </c>
      <c r="H603" s="32">
        <v>3</v>
      </c>
      <c r="I603" s="33"/>
      <c r="J603" s="26"/>
      <c r="K603" s="26"/>
      <c r="L603" s="26"/>
      <c r="M603" s="26">
        <v>1</v>
      </c>
      <c r="N603" s="26"/>
      <c r="O603" s="26"/>
      <c r="P603" s="26"/>
      <c r="Q603" s="26">
        <v>1</v>
      </c>
      <c r="R603" s="26"/>
      <c r="S603" s="26"/>
      <c r="T603" s="26"/>
      <c r="U603" s="26">
        <v>1</v>
      </c>
      <c r="V603" s="26"/>
      <c r="W603" s="26"/>
      <c r="X603" s="26"/>
      <c r="Y603" s="26">
        <v>1</v>
      </c>
      <c r="Z603" s="26"/>
      <c r="AA603" s="26"/>
      <c r="AB603" s="26"/>
      <c r="AC603" s="26">
        <v>1</v>
      </c>
      <c r="AD603" s="34" t="s">
        <v>35</v>
      </c>
    </row>
    <row r="604" spans="1:30" s="35" customFormat="1" ht="12.75" x14ac:dyDescent="0.2">
      <c r="A604" s="25" t="s">
        <v>144</v>
      </c>
      <c r="B604" s="27" t="s">
        <v>11</v>
      </c>
      <c r="C604" s="27"/>
      <c r="D604" s="28"/>
      <c r="E604" s="29" t="s">
        <v>119</v>
      </c>
      <c r="F604" s="30">
        <v>0.33333333333333331</v>
      </c>
      <c r="G604" s="31">
        <f t="shared" si="65"/>
        <v>10</v>
      </c>
      <c r="H604" s="32">
        <v>3</v>
      </c>
      <c r="I604" s="33"/>
      <c r="J604" s="26"/>
      <c r="K604" s="26"/>
      <c r="L604" s="26"/>
      <c r="M604" s="26">
        <v>1</v>
      </c>
      <c r="N604" s="26"/>
      <c r="O604" s="26"/>
      <c r="P604" s="26"/>
      <c r="Q604" s="26">
        <v>1</v>
      </c>
      <c r="R604" s="26"/>
      <c r="S604" s="26"/>
      <c r="T604" s="26"/>
      <c r="U604" s="26">
        <v>1</v>
      </c>
      <c r="V604" s="26"/>
      <c r="W604" s="26"/>
      <c r="X604" s="26"/>
      <c r="Y604" s="26">
        <v>1</v>
      </c>
      <c r="Z604" s="26"/>
      <c r="AA604" s="26"/>
      <c r="AB604" s="26"/>
      <c r="AC604" s="26">
        <v>1</v>
      </c>
      <c r="AD604" s="34" t="s">
        <v>35</v>
      </c>
    </row>
    <row r="605" spans="1:30" s="35" customFormat="1" ht="12.75" x14ac:dyDescent="0.2">
      <c r="A605" s="25" t="s">
        <v>144</v>
      </c>
      <c r="B605" s="27" t="s">
        <v>11</v>
      </c>
      <c r="C605" s="27"/>
      <c r="D605" s="28"/>
      <c r="E605" s="29" t="s">
        <v>120</v>
      </c>
      <c r="F605" s="30">
        <v>0.5</v>
      </c>
      <c r="G605" s="31">
        <f t="shared" si="65"/>
        <v>15</v>
      </c>
      <c r="H605" s="32">
        <v>3</v>
      </c>
      <c r="I605" s="33"/>
      <c r="J605" s="26"/>
      <c r="K605" s="26"/>
      <c r="L605" s="26"/>
      <c r="M605" s="26">
        <v>1</v>
      </c>
      <c r="N605" s="26"/>
      <c r="O605" s="26"/>
      <c r="P605" s="26"/>
      <c r="Q605" s="26">
        <v>1</v>
      </c>
      <c r="R605" s="26"/>
      <c r="S605" s="26"/>
      <c r="T605" s="26"/>
      <c r="U605" s="26">
        <v>1</v>
      </c>
      <c r="V605" s="26"/>
      <c r="W605" s="26"/>
      <c r="X605" s="26"/>
      <c r="Y605" s="26">
        <v>1</v>
      </c>
      <c r="Z605" s="26"/>
      <c r="AA605" s="26"/>
      <c r="AB605" s="26"/>
      <c r="AC605" s="26">
        <v>1</v>
      </c>
      <c r="AD605" s="34" t="s">
        <v>35</v>
      </c>
    </row>
    <row r="606" spans="1:30" s="35" customFormat="1" ht="12.75" x14ac:dyDescent="0.2">
      <c r="A606" s="25" t="s">
        <v>144</v>
      </c>
      <c r="B606" s="27" t="s">
        <v>11</v>
      </c>
      <c r="C606" s="27"/>
      <c r="D606" s="28"/>
      <c r="E606" s="29" t="s">
        <v>121</v>
      </c>
      <c r="F606" s="30">
        <v>0.33333333333333331</v>
      </c>
      <c r="G606" s="31">
        <f t="shared" si="65"/>
        <v>10</v>
      </c>
      <c r="H606" s="32">
        <v>3</v>
      </c>
      <c r="I606" s="33"/>
      <c r="J606" s="26"/>
      <c r="K606" s="26"/>
      <c r="L606" s="26"/>
      <c r="M606" s="26"/>
      <c r="N606" s="26"/>
      <c r="O606" s="26"/>
      <c r="P606" s="26"/>
      <c r="Q606" s="26">
        <v>1</v>
      </c>
      <c r="R606" s="26"/>
      <c r="S606" s="26"/>
      <c r="T606" s="26"/>
      <c r="U606" s="26"/>
      <c r="V606" s="26"/>
      <c r="W606" s="26"/>
      <c r="X606" s="26"/>
      <c r="Y606" s="26">
        <v>1</v>
      </c>
      <c r="Z606" s="26"/>
      <c r="AA606" s="26"/>
      <c r="AB606" s="26"/>
      <c r="AC606" s="26"/>
      <c r="AD606" s="34" t="s">
        <v>104</v>
      </c>
    </row>
    <row r="607" spans="1:30" s="35" customFormat="1" ht="12.75" x14ac:dyDescent="0.2">
      <c r="A607" s="25" t="s">
        <v>144</v>
      </c>
      <c r="B607" s="27" t="s">
        <v>11</v>
      </c>
      <c r="C607" s="27"/>
      <c r="D607" s="28"/>
      <c r="E607" s="36" t="s">
        <v>24</v>
      </c>
      <c r="F607" s="30">
        <v>0.35</v>
      </c>
      <c r="G607" s="31">
        <f t="shared" si="65"/>
        <v>10.5</v>
      </c>
      <c r="H607" s="32">
        <v>3</v>
      </c>
      <c r="I607" s="33"/>
      <c r="J607" s="26">
        <v>1</v>
      </c>
      <c r="K607" s="26">
        <v>1</v>
      </c>
      <c r="L607" s="26">
        <v>1</v>
      </c>
      <c r="M607" s="26">
        <v>1</v>
      </c>
      <c r="N607" s="26">
        <v>1</v>
      </c>
      <c r="O607" s="26">
        <v>1</v>
      </c>
      <c r="P607" s="26">
        <v>1</v>
      </c>
      <c r="Q607" s="26">
        <v>1</v>
      </c>
      <c r="R607" s="26">
        <v>1</v>
      </c>
      <c r="S607" s="26">
        <v>1</v>
      </c>
      <c r="T607" s="26">
        <v>1</v>
      </c>
      <c r="U607" s="26">
        <v>1</v>
      </c>
      <c r="V607" s="26">
        <v>1</v>
      </c>
      <c r="W607" s="26">
        <v>1</v>
      </c>
      <c r="X607" s="26">
        <v>1</v>
      </c>
      <c r="Y607" s="26">
        <v>1</v>
      </c>
      <c r="Z607" s="26">
        <v>1</v>
      </c>
      <c r="AA607" s="26">
        <v>1</v>
      </c>
      <c r="AB607" s="26">
        <v>1</v>
      </c>
      <c r="AC607" s="26">
        <v>1</v>
      </c>
      <c r="AD607" s="34" t="s">
        <v>25</v>
      </c>
    </row>
    <row r="608" spans="1:30" s="35" customFormat="1" ht="12.75" x14ac:dyDescent="0.2">
      <c r="A608" s="25" t="s">
        <v>144</v>
      </c>
      <c r="B608" s="27" t="s">
        <v>11</v>
      </c>
      <c r="C608" s="27"/>
      <c r="D608" s="28"/>
      <c r="E608" s="29" t="s">
        <v>26</v>
      </c>
      <c r="F608" s="30">
        <v>0.9900000000000001</v>
      </c>
      <c r="G608" s="31">
        <f t="shared" si="65"/>
        <v>29.700000000000003</v>
      </c>
      <c r="H608" s="32">
        <v>3</v>
      </c>
      <c r="I608" s="33"/>
      <c r="J608" s="26"/>
      <c r="K608" s="26"/>
      <c r="L608" s="26"/>
      <c r="M608" s="26"/>
      <c r="N608" s="26"/>
      <c r="O608" s="26"/>
      <c r="P608" s="26"/>
      <c r="Q608" s="26"/>
      <c r="R608" s="26"/>
      <c r="S608" s="26"/>
      <c r="T608" s="26"/>
      <c r="U608" s="26"/>
      <c r="V608" s="26">
        <v>1</v>
      </c>
      <c r="W608" s="26"/>
      <c r="X608" s="26"/>
      <c r="Y608" s="26"/>
      <c r="Z608" s="26"/>
      <c r="AA608" s="26"/>
      <c r="AB608" s="26"/>
      <c r="AC608" s="26"/>
      <c r="AD608" s="34" t="s">
        <v>27</v>
      </c>
    </row>
    <row r="609" spans="1:30" s="35" customFormat="1" ht="12.75" x14ac:dyDescent="0.2">
      <c r="A609" s="25" t="s">
        <v>144</v>
      </c>
      <c r="B609" s="27" t="s">
        <v>11</v>
      </c>
      <c r="C609" s="27"/>
      <c r="D609" s="28"/>
      <c r="E609" s="38" t="s">
        <v>89</v>
      </c>
      <c r="F609" s="30">
        <v>0</v>
      </c>
      <c r="G609" s="31">
        <f t="shared" si="65"/>
        <v>0</v>
      </c>
      <c r="H609" s="32">
        <v>3</v>
      </c>
      <c r="I609" s="33"/>
      <c r="J609" s="26"/>
      <c r="K609" s="26"/>
      <c r="L609" s="26"/>
      <c r="M609" s="26"/>
      <c r="N609" s="26"/>
      <c r="O609" s="26"/>
      <c r="P609" s="26"/>
      <c r="Q609" s="26"/>
      <c r="R609" s="26"/>
      <c r="S609" s="26"/>
      <c r="T609" s="26"/>
      <c r="U609" s="26"/>
      <c r="V609" s="26"/>
      <c r="W609" s="26"/>
      <c r="X609" s="26"/>
      <c r="Y609" s="26"/>
      <c r="Z609" s="26"/>
      <c r="AA609" s="26"/>
      <c r="AB609" s="26"/>
      <c r="AC609" s="26"/>
      <c r="AD609" s="34" t="s">
        <v>90</v>
      </c>
    </row>
    <row r="610" spans="1:30" s="35" customFormat="1" ht="12.75" x14ac:dyDescent="0.2">
      <c r="A610" s="25" t="s">
        <v>144</v>
      </c>
      <c r="B610" s="27" t="s">
        <v>11</v>
      </c>
      <c r="C610" s="27"/>
      <c r="D610" s="28"/>
      <c r="E610" s="29" t="s">
        <v>29</v>
      </c>
      <c r="F610" s="30">
        <v>0.23833333333333337</v>
      </c>
      <c r="G610" s="31">
        <f t="shared" si="65"/>
        <v>7.1500000000000012</v>
      </c>
      <c r="H610" s="32">
        <v>3</v>
      </c>
      <c r="I610" s="33"/>
      <c r="J610" s="26"/>
      <c r="K610" s="26"/>
      <c r="L610" s="26">
        <v>1</v>
      </c>
      <c r="M610" s="37"/>
      <c r="N610" s="26"/>
      <c r="O610" s="26">
        <v>1</v>
      </c>
      <c r="P610" s="26"/>
      <c r="Q610" s="26"/>
      <c r="R610" s="26">
        <v>1</v>
      </c>
      <c r="S610" s="26"/>
      <c r="T610" s="37"/>
      <c r="U610" s="26">
        <v>1</v>
      </c>
      <c r="V610" s="37"/>
      <c r="W610" s="26"/>
      <c r="X610" s="37">
        <v>1</v>
      </c>
      <c r="Y610" s="26"/>
      <c r="Z610" s="37"/>
      <c r="AA610" s="26">
        <v>1</v>
      </c>
      <c r="AB610" s="37"/>
      <c r="AC610" s="37"/>
      <c r="AD610" s="34" t="s">
        <v>30</v>
      </c>
    </row>
    <row r="611" spans="1:30" s="35" customFormat="1" ht="12.75" x14ac:dyDescent="0.2">
      <c r="A611" s="25" t="s">
        <v>144</v>
      </c>
      <c r="B611" s="27" t="s">
        <v>11</v>
      </c>
      <c r="C611" s="27"/>
      <c r="D611" s="28"/>
      <c r="E611" s="29" t="s">
        <v>31</v>
      </c>
      <c r="F611" s="30">
        <v>0.12833333333333335</v>
      </c>
      <c r="G611" s="31">
        <f t="shared" si="65"/>
        <v>3.8500000000000005</v>
      </c>
      <c r="H611" s="32">
        <v>3</v>
      </c>
      <c r="I611" s="33"/>
      <c r="J611" s="26"/>
      <c r="K611" s="26">
        <v>1</v>
      </c>
      <c r="L611" s="26"/>
      <c r="M611" s="26">
        <v>1</v>
      </c>
      <c r="N611" s="26"/>
      <c r="O611" s="26">
        <v>1</v>
      </c>
      <c r="P611" s="26"/>
      <c r="Q611" s="26">
        <v>1</v>
      </c>
      <c r="R611" s="26"/>
      <c r="S611" s="26">
        <v>1</v>
      </c>
      <c r="T611" s="26"/>
      <c r="U611" s="26">
        <v>1</v>
      </c>
      <c r="V611" s="26"/>
      <c r="W611" s="26">
        <v>1</v>
      </c>
      <c r="X611" s="26"/>
      <c r="Y611" s="26">
        <v>1</v>
      </c>
      <c r="Z611" s="26"/>
      <c r="AA611" s="26">
        <v>1</v>
      </c>
      <c r="AB611" s="26"/>
      <c r="AC611" s="26">
        <v>1</v>
      </c>
      <c r="AD611" s="34" t="s">
        <v>13</v>
      </c>
    </row>
    <row r="612" spans="1:30" s="35" customFormat="1" ht="12.75" x14ac:dyDescent="0.2">
      <c r="A612" s="25" t="s">
        <v>144</v>
      </c>
      <c r="B612" s="27" t="s">
        <v>11</v>
      </c>
      <c r="C612" s="27"/>
      <c r="D612" s="28"/>
      <c r="E612" s="29" t="s">
        <v>32</v>
      </c>
      <c r="F612" s="30">
        <v>1.1000000000000001</v>
      </c>
      <c r="G612" s="31">
        <f t="shared" si="65"/>
        <v>33</v>
      </c>
      <c r="H612" s="32">
        <v>3</v>
      </c>
      <c r="I612" s="33"/>
      <c r="J612" s="26"/>
      <c r="K612" s="26"/>
      <c r="L612" s="26"/>
      <c r="M612" s="26"/>
      <c r="N612" s="26"/>
      <c r="O612" s="26"/>
      <c r="P612" s="26">
        <v>1</v>
      </c>
      <c r="Q612" s="26"/>
      <c r="R612" s="26"/>
      <c r="S612" s="26"/>
      <c r="T612" s="26"/>
      <c r="U612" s="26"/>
      <c r="V612" s="26">
        <v>1</v>
      </c>
      <c r="W612" s="26"/>
      <c r="X612" s="26"/>
      <c r="Y612" s="26"/>
      <c r="Z612" s="26"/>
      <c r="AA612" s="26"/>
      <c r="AB612" s="26">
        <v>1</v>
      </c>
      <c r="AC612" s="26"/>
      <c r="AD612" s="34" t="s">
        <v>20</v>
      </c>
    </row>
    <row r="613" spans="1:30" s="35" customFormat="1" ht="12.75" x14ac:dyDescent="0.2">
      <c r="A613" s="25" t="s">
        <v>144</v>
      </c>
      <c r="B613" s="27" t="s">
        <v>11</v>
      </c>
      <c r="C613" s="27"/>
      <c r="D613" s="28"/>
      <c r="E613" s="38" t="s">
        <v>34</v>
      </c>
      <c r="F613" s="30">
        <v>0</v>
      </c>
      <c r="G613" s="31">
        <f t="shared" si="65"/>
        <v>0</v>
      </c>
      <c r="H613" s="32">
        <v>3</v>
      </c>
      <c r="I613" s="33"/>
      <c r="J613" s="26"/>
      <c r="K613" s="26"/>
      <c r="L613" s="26"/>
      <c r="M613" s="26"/>
      <c r="N613" s="26"/>
      <c r="O613" s="26"/>
      <c r="P613" s="26"/>
      <c r="Q613" s="26"/>
      <c r="R613" s="26"/>
      <c r="S613" s="26"/>
      <c r="T613" s="26"/>
      <c r="U613" s="26"/>
      <c r="V613" s="26"/>
      <c r="W613" s="26"/>
      <c r="X613" s="26"/>
      <c r="Y613" s="26"/>
      <c r="Z613" s="26"/>
      <c r="AA613" s="26"/>
      <c r="AB613" s="26"/>
      <c r="AC613" s="26"/>
      <c r="AD613" s="34" t="s">
        <v>36</v>
      </c>
    </row>
    <row r="614" spans="1:30" s="35" customFormat="1" ht="12.75" x14ac:dyDescent="0.2">
      <c r="A614" s="25" t="s">
        <v>144</v>
      </c>
      <c r="B614" s="27" t="s">
        <v>11</v>
      </c>
      <c r="C614" s="27"/>
      <c r="D614" s="28"/>
      <c r="E614" s="29" t="s">
        <v>37</v>
      </c>
      <c r="F614" s="30">
        <v>0.55000000000000004</v>
      </c>
      <c r="G614" s="31">
        <f t="shared" si="65"/>
        <v>16.5</v>
      </c>
      <c r="H614" s="32">
        <v>3</v>
      </c>
      <c r="I614" s="33"/>
      <c r="J614" s="26"/>
      <c r="K614" s="26"/>
      <c r="L614" s="26"/>
      <c r="M614" s="26"/>
      <c r="N614" s="26"/>
      <c r="O614" s="26"/>
      <c r="P614" s="26"/>
      <c r="Q614" s="26"/>
      <c r="R614" s="26"/>
      <c r="S614" s="26"/>
      <c r="T614" s="26"/>
      <c r="U614" s="26"/>
      <c r="V614" s="26">
        <v>1</v>
      </c>
      <c r="W614" s="26"/>
      <c r="X614" s="26"/>
      <c r="Y614" s="26"/>
      <c r="Z614" s="26"/>
      <c r="AA614" s="26"/>
      <c r="AB614" s="26"/>
      <c r="AC614" s="26"/>
      <c r="AD614" s="34" t="s">
        <v>27</v>
      </c>
    </row>
    <row r="615" spans="1:30" s="35" customFormat="1" ht="12.75" x14ac:dyDescent="0.2">
      <c r="A615" s="25" t="s">
        <v>144</v>
      </c>
      <c r="B615" s="27" t="s">
        <v>11</v>
      </c>
      <c r="C615" s="27"/>
      <c r="D615" s="28"/>
      <c r="E615" s="29" t="s">
        <v>38</v>
      </c>
      <c r="F615" s="30">
        <v>0.3</v>
      </c>
      <c r="G615" s="31">
        <f t="shared" si="65"/>
        <v>9</v>
      </c>
      <c r="H615" s="32">
        <v>3</v>
      </c>
      <c r="I615" s="33"/>
      <c r="J615" s="26"/>
      <c r="K615" s="26"/>
      <c r="L615" s="26"/>
      <c r="M615" s="26"/>
      <c r="N615" s="26"/>
      <c r="O615" s="26"/>
      <c r="P615" s="26"/>
      <c r="Q615" s="26"/>
      <c r="R615" s="26"/>
      <c r="S615" s="26"/>
      <c r="T615" s="26"/>
      <c r="U615" s="26"/>
      <c r="V615" s="26">
        <v>1</v>
      </c>
      <c r="W615" s="26"/>
      <c r="X615" s="26"/>
      <c r="Y615" s="26"/>
      <c r="Z615" s="26"/>
      <c r="AA615" s="26"/>
      <c r="AB615" s="26"/>
      <c r="AC615" s="26"/>
      <c r="AD615" s="34" t="s">
        <v>27</v>
      </c>
    </row>
    <row r="616" spans="1:30" s="35" customFormat="1" ht="12.75" x14ac:dyDescent="0.2">
      <c r="A616" s="25" t="s">
        <v>144</v>
      </c>
      <c r="B616" s="27" t="s">
        <v>11</v>
      </c>
      <c r="C616" s="27"/>
      <c r="D616" s="28"/>
      <c r="E616" s="29" t="s">
        <v>39</v>
      </c>
      <c r="F616" s="30">
        <v>0.2</v>
      </c>
      <c r="G616" s="31">
        <f t="shared" si="65"/>
        <v>6</v>
      </c>
      <c r="H616" s="32">
        <v>3</v>
      </c>
      <c r="I616" s="33"/>
      <c r="J616" s="26"/>
      <c r="K616" s="26"/>
      <c r="L616" s="26"/>
      <c r="M616" s="26"/>
      <c r="N616" s="26"/>
      <c r="O616" s="26"/>
      <c r="P616" s="26"/>
      <c r="Q616" s="26"/>
      <c r="R616" s="26"/>
      <c r="S616" s="26"/>
      <c r="T616" s="26"/>
      <c r="U616" s="26"/>
      <c r="V616" s="26"/>
      <c r="W616" s="26"/>
      <c r="X616" s="26"/>
      <c r="Y616" s="26"/>
      <c r="Z616" s="26"/>
      <c r="AA616" s="26"/>
      <c r="AB616" s="26"/>
      <c r="AC616" s="26"/>
      <c r="AD616" s="34" t="s">
        <v>14</v>
      </c>
    </row>
    <row r="617" spans="1:30" s="35" customFormat="1" ht="12.75" x14ac:dyDescent="0.2">
      <c r="A617" s="25" t="s">
        <v>144</v>
      </c>
      <c r="B617" s="27" t="s">
        <v>11</v>
      </c>
      <c r="C617" s="27"/>
      <c r="D617" s="28"/>
      <c r="E617" s="29" t="s">
        <v>40</v>
      </c>
      <c r="F617" s="30">
        <v>0.27500000000000002</v>
      </c>
      <c r="G617" s="31">
        <f t="shared" si="65"/>
        <v>8.25</v>
      </c>
      <c r="H617" s="32">
        <v>3</v>
      </c>
      <c r="I617" s="33"/>
      <c r="J617" s="26"/>
      <c r="K617" s="26"/>
      <c r="L617" s="26"/>
      <c r="M617" s="26"/>
      <c r="N617" s="26">
        <v>1</v>
      </c>
      <c r="O617" s="26"/>
      <c r="P617" s="26"/>
      <c r="Q617" s="26"/>
      <c r="R617" s="26"/>
      <c r="S617" s="26"/>
      <c r="T617" s="26">
        <v>1</v>
      </c>
      <c r="U617" s="26"/>
      <c r="V617" s="26"/>
      <c r="W617" s="26"/>
      <c r="X617" s="26"/>
      <c r="Y617" s="26"/>
      <c r="Z617" s="26">
        <v>1</v>
      </c>
      <c r="AA617" s="26"/>
      <c r="AB617" s="26"/>
      <c r="AC617" s="26"/>
      <c r="AD617" s="34" t="s">
        <v>41</v>
      </c>
    </row>
    <row r="618" spans="1:30" s="35" customFormat="1" ht="12.75" x14ac:dyDescent="0.2">
      <c r="A618" s="25" t="s">
        <v>144</v>
      </c>
      <c r="B618" s="27" t="s">
        <v>11</v>
      </c>
      <c r="C618" s="27"/>
      <c r="D618" s="28"/>
      <c r="E618" s="29" t="s">
        <v>42</v>
      </c>
      <c r="F618" s="30">
        <v>2</v>
      </c>
      <c r="G618" s="31">
        <f t="shared" si="65"/>
        <v>60</v>
      </c>
      <c r="H618" s="32">
        <v>3</v>
      </c>
      <c r="I618" s="33"/>
      <c r="J618" s="26"/>
      <c r="K618" s="26"/>
      <c r="L618" s="26"/>
      <c r="M618" s="26"/>
      <c r="N618" s="26"/>
      <c r="O618" s="26"/>
      <c r="P618" s="26"/>
      <c r="Q618" s="26"/>
      <c r="R618" s="26"/>
      <c r="S618" s="26"/>
      <c r="T618" s="26"/>
      <c r="U618" s="26"/>
      <c r="V618" s="26"/>
      <c r="W618" s="26"/>
      <c r="X618" s="26"/>
      <c r="Y618" s="26"/>
      <c r="Z618" s="26"/>
      <c r="AA618" s="26"/>
      <c r="AB618" s="26"/>
      <c r="AC618" s="26"/>
      <c r="AD618" s="34" t="s">
        <v>14</v>
      </c>
    </row>
    <row r="619" spans="1:30" s="35" customFormat="1" ht="12.75" x14ac:dyDescent="0.2">
      <c r="A619" s="25" t="s">
        <v>144</v>
      </c>
      <c r="B619" s="27" t="s">
        <v>11</v>
      </c>
      <c r="C619" s="27"/>
      <c r="D619" s="28"/>
      <c r="E619" s="29" t="s">
        <v>43</v>
      </c>
      <c r="F619" s="30">
        <v>0</v>
      </c>
      <c r="G619" s="31">
        <f t="shared" si="65"/>
        <v>0</v>
      </c>
      <c r="H619" s="32">
        <v>3</v>
      </c>
      <c r="I619" s="33"/>
      <c r="J619" s="26"/>
      <c r="K619" s="26">
        <v>1</v>
      </c>
      <c r="L619" s="26"/>
      <c r="M619" s="26">
        <v>1</v>
      </c>
      <c r="N619" s="26"/>
      <c r="O619" s="26">
        <v>1</v>
      </c>
      <c r="P619" s="26"/>
      <c r="Q619" s="26">
        <v>1</v>
      </c>
      <c r="R619" s="26"/>
      <c r="S619" s="26">
        <v>1</v>
      </c>
      <c r="T619" s="26"/>
      <c r="U619" s="26">
        <v>1</v>
      </c>
      <c r="V619" s="26"/>
      <c r="W619" s="26">
        <v>1</v>
      </c>
      <c r="X619" s="26"/>
      <c r="Y619" s="26">
        <v>1</v>
      </c>
      <c r="Z619" s="26"/>
      <c r="AA619" s="26">
        <v>1</v>
      </c>
      <c r="AB619" s="26"/>
      <c r="AC619" s="26">
        <v>1</v>
      </c>
      <c r="AD619" s="34" t="s">
        <v>44</v>
      </c>
    </row>
    <row r="620" spans="1:30" s="35" customFormat="1" ht="12.75" x14ac:dyDescent="0.2">
      <c r="A620" s="25" t="s">
        <v>144</v>
      </c>
      <c r="B620" s="27" t="s">
        <v>11</v>
      </c>
      <c r="C620" s="27"/>
      <c r="D620" s="28"/>
      <c r="E620" s="29" t="s">
        <v>45</v>
      </c>
      <c r="F620" s="30">
        <v>1.1000000000000001</v>
      </c>
      <c r="G620" s="31">
        <f t="shared" si="65"/>
        <v>33</v>
      </c>
      <c r="H620" s="32">
        <v>3</v>
      </c>
      <c r="I620" s="33"/>
      <c r="J620" s="26"/>
      <c r="K620" s="26">
        <v>1</v>
      </c>
      <c r="L620" s="26"/>
      <c r="M620" s="26">
        <v>1</v>
      </c>
      <c r="N620" s="26"/>
      <c r="O620" s="26">
        <v>1</v>
      </c>
      <c r="P620" s="26"/>
      <c r="Q620" s="26">
        <v>1</v>
      </c>
      <c r="R620" s="26"/>
      <c r="S620" s="26">
        <v>1</v>
      </c>
      <c r="T620" s="26"/>
      <c r="U620" s="26">
        <v>1</v>
      </c>
      <c r="V620" s="26"/>
      <c r="W620" s="26">
        <v>1</v>
      </c>
      <c r="X620" s="26"/>
      <c r="Y620" s="26">
        <v>1</v>
      </c>
      <c r="Z620" s="26"/>
      <c r="AA620" s="26">
        <v>1</v>
      </c>
      <c r="AB620" s="26"/>
      <c r="AC620" s="26">
        <v>1</v>
      </c>
      <c r="AD620" s="34" t="s">
        <v>13</v>
      </c>
    </row>
    <row r="621" spans="1:30" s="35" customFormat="1" ht="12.75" x14ac:dyDescent="0.2">
      <c r="A621" s="25" t="s">
        <v>144</v>
      </c>
      <c r="B621" s="27" t="s">
        <v>11</v>
      </c>
      <c r="C621" s="27"/>
      <c r="D621" s="28"/>
      <c r="E621" s="29" t="s">
        <v>46</v>
      </c>
      <c r="F621" s="30">
        <v>0.5</v>
      </c>
      <c r="G621" s="31">
        <f t="shared" si="65"/>
        <v>15</v>
      </c>
      <c r="H621" s="32">
        <v>3</v>
      </c>
      <c r="I621" s="33"/>
      <c r="J621" s="26"/>
      <c r="K621" s="26"/>
      <c r="L621" s="26"/>
      <c r="M621" s="26"/>
      <c r="N621" s="26">
        <v>1</v>
      </c>
      <c r="O621" s="26"/>
      <c r="P621" s="26"/>
      <c r="Q621" s="26"/>
      <c r="R621" s="26"/>
      <c r="S621" s="26">
        <v>1</v>
      </c>
      <c r="T621" s="26"/>
      <c r="U621" s="26"/>
      <c r="V621" s="26"/>
      <c r="W621" s="26"/>
      <c r="X621" s="26">
        <v>1</v>
      </c>
      <c r="Y621" s="26"/>
      <c r="Z621" s="26"/>
      <c r="AA621" s="26"/>
      <c r="AB621" s="26"/>
      <c r="AC621" s="26">
        <v>1</v>
      </c>
      <c r="AD621" s="34" t="s">
        <v>48</v>
      </c>
    </row>
    <row r="622" spans="1:30" s="35" customFormat="1" ht="12.75" x14ac:dyDescent="0.2">
      <c r="A622" s="25" t="s">
        <v>144</v>
      </c>
      <c r="B622" s="27" t="s">
        <v>11</v>
      </c>
      <c r="C622" s="27"/>
      <c r="D622" s="28"/>
      <c r="E622" s="29" t="s">
        <v>49</v>
      </c>
      <c r="F622" s="30">
        <v>0.20166666666666666</v>
      </c>
      <c r="G622" s="31">
        <f t="shared" si="65"/>
        <v>6.05</v>
      </c>
      <c r="H622" s="32">
        <v>3</v>
      </c>
      <c r="I622" s="33"/>
      <c r="J622" s="26">
        <v>1</v>
      </c>
      <c r="K622" s="26"/>
      <c r="L622" s="26">
        <v>1</v>
      </c>
      <c r="M622" s="26"/>
      <c r="N622" s="26">
        <v>1</v>
      </c>
      <c r="O622" s="26"/>
      <c r="P622" s="26">
        <v>1</v>
      </c>
      <c r="Q622" s="26"/>
      <c r="R622" s="26">
        <v>1</v>
      </c>
      <c r="S622" s="26"/>
      <c r="T622" s="26">
        <v>1</v>
      </c>
      <c r="U622" s="26"/>
      <c r="V622" s="26">
        <v>1</v>
      </c>
      <c r="W622" s="26"/>
      <c r="X622" s="26">
        <v>1</v>
      </c>
      <c r="Y622" s="26"/>
      <c r="Z622" s="26">
        <v>1</v>
      </c>
      <c r="AA622" s="26"/>
      <c r="AB622" s="26">
        <v>1</v>
      </c>
      <c r="AC622" s="26"/>
      <c r="AD622" s="34" t="s">
        <v>50</v>
      </c>
    </row>
    <row r="623" spans="1:30" s="35" customFormat="1" ht="12.75" x14ac:dyDescent="0.2">
      <c r="A623" s="25" t="s">
        <v>144</v>
      </c>
      <c r="B623" s="27" t="s">
        <v>11</v>
      </c>
      <c r="C623" s="27"/>
      <c r="D623" s="28"/>
      <c r="E623" s="29" t="s">
        <v>51</v>
      </c>
      <c r="F623" s="30">
        <v>0.18333333333333335</v>
      </c>
      <c r="G623" s="31">
        <f t="shared" si="65"/>
        <v>5.5</v>
      </c>
      <c r="H623" s="32">
        <v>3</v>
      </c>
      <c r="I623" s="33"/>
      <c r="J623" s="26"/>
      <c r="K623" s="26"/>
      <c r="L623" s="26"/>
      <c r="M623" s="26"/>
      <c r="N623" s="26"/>
      <c r="O623" s="26"/>
      <c r="P623" s="26"/>
      <c r="Q623" s="26"/>
      <c r="R623" s="26"/>
      <c r="S623" s="26"/>
      <c r="T623" s="26"/>
      <c r="U623" s="26"/>
      <c r="V623" s="26"/>
      <c r="W623" s="26"/>
      <c r="X623" s="26"/>
      <c r="Y623" s="26"/>
      <c r="Z623" s="26"/>
      <c r="AA623" s="26"/>
      <c r="AB623" s="26"/>
      <c r="AC623" s="26"/>
      <c r="AD623" s="34" t="s">
        <v>14</v>
      </c>
    </row>
    <row r="624" spans="1:30" s="35" customFormat="1" ht="12.75" x14ac:dyDescent="0.2">
      <c r="A624" s="39" t="s">
        <v>144</v>
      </c>
      <c r="B624" s="41" t="s">
        <v>53</v>
      </c>
      <c r="C624" s="41"/>
      <c r="D624" s="143">
        <v>95621989</v>
      </c>
      <c r="E624" s="43" t="s">
        <v>54</v>
      </c>
      <c r="F624" s="44">
        <v>1</v>
      </c>
      <c r="G624" s="45">
        <f>+VLOOKUP(D624,'Precios Repuestos'!$B$3:$F$192,5,FALSE)*F624</f>
        <v>4.4000000000000004</v>
      </c>
      <c r="H624" s="32">
        <v>3</v>
      </c>
      <c r="I624" s="46"/>
      <c r="J624" s="40">
        <v>1</v>
      </c>
      <c r="K624" s="40">
        <v>1</v>
      </c>
      <c r="L624" s="40">
        <v>1</v>
      </c>
      <c r="M624" s="40">
        <v>1</v>
      </c>
      <c r="N624" s="40">
        <v>1</v>
      </c>
      <c r="O624" s="40">
        <v>1</v>
      </c>
      <c r="P624" s="40">
        <v>1</v>
      </c>
      <c r="Q624" s="40">
        <v>1</v>
      </c>
      <c r="R624" s="40">
        <v>1</v>
      </c>
      <c r="S624" s="40">
        <v>1</v>
      </c>
      <c r="T624" s="40">
        <v>1</v>
      </c>
      <c r="U624" s="40">
        <v>1</v>
      </c>
      <c r="V624" s="40">
        <v>1</v>
      </c>
      <c r="W624" s="40">
        <v>1</v>
      </c>
      <c r="X624" s="40">
        <v>1</v>
      </c>
      <c r="Y624" s="40">
        <v>1</v>
      </c>
      <c r="Z624" s="40">
        <v>1</v>
      </c>
      <c r="AA624" s="40">
        <v>1</v>
      </c>
      <c r="AB624" s="40">
        <v>1</v>
      </c>
      <c r="AC624" s="40">
        <v>1</v>
      </c>
      <c r="AD624" s="34" t="s">
        <v>25</v>
      </c>
    </row>
    <row r="625" spans="1:30" s="35" customFormat="1" ht="12.75" x14ac:dyDescent="0.2">
      <c r="A625" s="39" t="s">
        <v>144</v>
      </c>
      <c r="B625" s="41" t="s">
        <v>53</v>
      </c>
      <c r="C625" s="41"/>
      <c r="D625" s="78">
        <v>2601223</v>
      </c>
      <c r="E625" s="47" t="s">
        <v>55</v>
      </c>
      <c r="F625" s="44">
        <v>7</v>
      </c>
      <c r="G625" s="45">
        <f>+VLOOKUP(D625,'Precios Repuestos'!$B$3:$F$192,5,FALSE)*F625</f>
        <v>46.812163461538461</v>
      </c>
      <c r="H625" s="32">
        <v>3</v>
      </c>
      <c r="I625" s="46"/>
      <c r="J625" s="40">
        <v>1</v>
      </c>
      <c r="K625" s="40">
        <v>1</v>
      </c>
      <c r="L625" s="40">
        <v>1</v>
      </c>
      <c r="M625" s="40">
        <v>1</v>
      </c>
      <c r="N625" s="40">
        <v>1</v>
      </c>
      <c r="O625" s="40">
        <v>1</v>
      </c>
      <c r="P625" s="40">
        <v>1</v>
      </c>
      <c r="Q625" s="40">
        <v>1</v>
      </c>
      <c r="R625" s="40">
        <v>1</v>
      </c>
      <c r="S625" s="40">
        <v>1</v>
      </c>
      <c r="T625" s="40">
        <v>1</v>
      </c>
      <c r="U625" s="40">
        <v>1</v>
      </c>
      <c r="V625" s="40">
        <v>1</v>
      </c>
      <c r="W625" s="40">
        <v>1</v>
      </c>
      <c r="X625" s="40">
        <v>1</v>
      </c>
      <c r="Y625" s="40">
        <v>1</v>
      </c>
      <c r="Z625" s="40">
        <v>1</v>
      </c>
      <c r="AA625" s="40">
        <v>1</v>
      </c>
      <c r="AB625" s="40">
        <v>1</v>
      </c>
      <c r="AC625" s="40">
        <v>1</v>
      </c>
      <c r="AD625" s="34" t="s">
        <v>56</v>
      </c>
    </row>
    <row r="626" spans="1:30" s="35" customFormat="1" ht="12.75" x14ac:dyDescent="0.2">
      <c r="A626" s="39" t="s">
        <v>144</v>
      </c>
      <c r="B626" s="41" t="s">
        <v>53</v>
      </c>
      <c r="C626" s="41"/>
      <c r="D626" s="78" t="s">
        <v>134</v>
      </c>
      <c r="E626" s="43" t="s">
        <v>57</v>
      </c>
      <c r="F626" s="44">
        <v>1</v>
      </c>
      <c r="G626" s="45">
        <f>+VLOOKUP(D626,'Precios Repuestos'!$B$3:$F$192,5,FALSE)*F626</f>
        <v>8.1300000000000008</v>
      </c>
      <c r="H626" s="32">
        <v>3</v>
      </c>
      <c r="I626" s="46"/>
      <c r="J626" s="40"/>
      <c r="K626" s="40"/>
      <c r="L626" s="40">
        <v>1</v>
      </c>
      <c r="M626" s="40"/>
      <c r="N626" s="40">
        <v>1</v>
      </c>
      <c r="O626" s="40"/>
      <c r="P626" s="40">
        <v>1</v>
      </c>
      <c r="Q626" s="40"/>
      <c r="R626" s="40">
        <v>1</v>
      </c>
      <c r="S626" s="40"/>
      <c r="T626" s="40">
        <v>1</v>
      </c>
      <c r="U626" s="40"/>
      <c r="V626" s="40">
        <v>1</v>
      </c>
      <c r="W626" s="40"/>
      <c r="X626" s="40">
        <v>1</v>
      </c>
      <c r="Y626" s="40"/>
      <c r="Z626" s="40">
        <v>1</v>
      </c>
      <c r="AA626" s="40"/>
      <c r="AB626" s="40">
        <v>1</v>
      </c>
      <c r="AC626" s="40"/>
      <c r="AD626" s="34" t="s">
        <v>17</v>
      </c>
    </row>
    <row r="627" spans="1:30" s="35" customFormat="1" ht="12.75" x14ac:dyDescent="0.2">
      <c r="A627" s="39" t="s">
        <v>144</v>
      </c>
      <c r="B627" s="41" t="s">
        <v>53</v>
      </c>
      <c r="C627" s="41"/>
      <c r="D627" s="78">
        <v>95622340</v>
      </c>
      <c r="E627" s="43" t="s">
        <v>58</v>
      </c>
      <c r="F627" s="44">
        <v>1</v>
      </c>
      <c r="G627" s="45">
        <f>+VLOOKUP(D627,'Precios Repuestos'!$B$3:$F$192,5,FALSE)*F627</f>
        <v>11.1</v>
      </c>
      <c r="H627" s="32">
        <v>3</v>
      </c>
      <c r="I627" s="46"/>
      <c r="J627" s="40"/>
      <c r="K627" s="40">
        <v>1</v>
      </c>
      <c r="L627" s="40"/>
      <c r="M627" s="40">
        <v>1</v>
      </c>
      <c r="N627" s="40"/>
      <c r="O627" s="40">
        <v>1</v>
      </c>
      <c r="P627" s="40"/>
      <c r="Q627" s="40">
        <v>1</v>
      </c>
      <c r="R627" s="40"/>
      <c r="S627" s="40">
        <v>1</v>
      </c>
      <c r="T627" s="40"/>
      <c r="U627" s="40">
        <v>1</v>
      </c>
      <c r="V627" s="40"/>
      <c r="W627" s="40">
        <v>1</v>
      </c>
      <c r="X627" s="40"/>
      <c r="Y627" s="40">
        <v>1</v>
      </c>
      <c r="Z627" s="40"/>
      <c r="AA627" s="40">
        <v>1</v>
      </c>
      <c r="AB627" s="40"/>
      <c r="AC627" s="40">
        <v>1</v>
      </c>
      <c r="AD627" s="34" t="s">
        <v>13</v>
      </c>
    </row>
    <row r="628" spans="1:30" s="35" customFormat="1" ht="12.75" x14ac:dyDescent="0.2">
      <c r="A628" s="39" t="s">
        <v>144</v>
      </c>
      <c r="B628" s="41" t="s">
        <v>53</v>
      </c>
      <c r="C628" s="41"/>
      <c r="D628" s="78" t="s">
        <v>145</v>
      </c>
      <c r="E628" s="43" t="s">
        <v>60</v>
      </c>
      <c r="F628" s="44">
        <v>1</v>
      </c>
      <c r="G628" s="45">
        <f>+VLOOKUP(D628,'Precios Repuestos'!$B$3:$F$192,5,FALSE)*F628</f>
        <v>24.27</v>
      </c>
      <c r="H628" s="32">
        <v>3</v>
      </c>
      <c r="I628" s="46"/>
      <c r="J628" s="40"/>
      <c r="K628" s="40"/>
      <c r="L628" s="40"/>
      <c r="M628" s="40"/>
      <c r="N628" s="40"/>
      <c r="O628" s="40"/>
      <c r="P628" s="40"/>
      <c r="Q628" s="40"/>
      <c r="R628" s="40"/>
      <c r="S628" s="40"/>
      <c r="T628" s="40"/>
      <c r="U628" s="40"/>
      <c r="V628" s="40">
        <v>1</v>
      </c>
      <c r="W628" s="40"/>
      <c r="X628" s="40"/>
      <c r="Y628" s="40"/>
      <c r="Z628" s="40"/>
      <c r="AA628" s="40"/>
      <c r="AB628" s="40"/>
      <c r="AC628" s="40"/>
      <c r="AD628" s="34" t="s">
        <v>27</v>
      </c>
    </row>
    <row r="629" spans="1:30" s="35" customFormat="1" ht="12.75" x14ac:dyDescent="0.2">
      <c r="A629" s="39" t="s">
        <v>144</v>
      </c>
      <c r="B629" s="41" t="s">
        <v>53</v>
      </c>
      <c r="C629" s="41"/>
      <c r="D629" s="78" t="s">
        <v>61</v>
      </c>
      <c r="E629" s="29" t="s">
        <v>62</v>
      </c>
      <c r="F629" s="44">
        <v>2</v>
      </c>
      <c r="G629" s="45">
        <f>+VLOOKUP(D629,'Precios Repuestos'!$B$3:$F$192,5,FALSE)*F629</f>
        <v>8</v>
      </c>
      <c r="H629" s="32">
        <v>3</v>
      </c>
      <c r="I629" s="46"/>
      <c r="J629" s="40"/>
      <c r="K629" s="40"/>
      <c r="L629" s="40"/>
      <c r="M629" s="40"/>
      <c r="N629" s="40"/>
      <c r="O629" s="40"/>
      <c r="P629" s="40"/>
      <c r="Q629" s="40"/>
      <c r="R629" s="40"/>
      <c r="S629" s="40"/>
      <c r="T629" s="40"/>
      <c r="U629" s="40"/>
      <c r="V629" s="40">
        <v>1</v>
      </c>
      <c r="W629" s="40"/>
      <c r="X629" s="40"/>
      <c r="Y629" s="40"/>
      <c r="Z629" s="40"/>
      <c r="AA629" s="40"/>
      <c r="AB629" s="40"/>
      <c r="AC629" s="40"/>
      <c r="AD629" s="34" t="s">
        <v>27</v>
      </c>
    </row>
    <row r="630" spans="1:30" s="35" customFormat="1" ht="12.75" x14ac:dyDescent="0.2">
      <c r="A630" s="39" t="s">
        <v>144</v>
      </c>
      <c r="B630" s="41" t="s">
        <v>53</v>
      </c>
      <c r="C630" s="41"/>
      <c r="D630" s="78" t="s">
        <v>146</v>
      </c>
      <c r="E630" s="43" t="s">
        <v>63</v>
      </c>
      <c r="F630" s="44">
        <v>1</v>
      </c>
      <c r="G630" s="45">
        <f>+VLOOKUP(D630,'Precios Repuestos'!$B$3:$F$192,5,FALSE)*F630</f>
        <v>25.58</v>
      </c>
      <c r="H630" s="32">
        <v>3</v>
      </c>
      <c r="I630" s="46"/>
      <c r="J630" s="40"/>
      <c r="K630" s="40"/>
      <c r="L630" s="40"/>
      <c r="M630" s="40"/>
      <c r="N630" s="40"/>
      <c r="O630" s="40"/>
      <c r="P630" s="40"/>
      <c r="Q630" s="40"/>
      <c r="R630" s="40"/>
      <c r="S630" s="40"/>
      <c r="T630" s="40"/>
      <c r="U630" s="40"/>
      <c r="V630" s="40">
        <v>1</v>
      </c>
      <c r="W630" s="40"/>
      <c r="X630" s="40"/>
      <c r="Y630" s="40"/>
      <c r="Z630" s="40"/>
      <c r="AA630" s="40"/>
      <c r="AB630" s="40"/>
      <c r="AC630" s="40"/>
      <c r="AD630" s="34" t="s">
        <v>27</v>
      </c>
    </row>
    <row r="631" spans="1:30" s="35" customFormat="1" ht="12.75" x14ac:dyDescent="0.2">
      <c r="A631" s="39" t="s">
        <v>144</v>
      </c>
      <c r="B631" s="41" t="s">
        <v>53</v>
      </c>
      <c r="C631" s="41"/>
      <c r="D631" s="81">
        <v>89063273</v>
      </c>
      <c r="E631" s="43" t="s">
        <v>147</v>
      </c>
      <c r="F631" s="44">
        <v>6</v>
      </c>
      <c r="G631" s="45">
        <f>+VLOOKUP(D631,'Precios Repuestos'!$B$3:$F$192,5,FALSE)*F631</f>
        <v>16.440000000000001</v>
      </c>
      <c r="H631" s="32">
        <v>3</v>
      </c>
      <c r="I631" s="46"/>
      <c r="J631" s="40"/>
      <c r="K631" s="40"/>
      <c r="L631" s="40">
        <v>1</v>
      </c>
      <c r="M631" s="40"/>
      <c r="N631" s="40"/>
      <c r="O631" s="40">
        <v>1</v>
      </c>
      <c r="P631" s="40"/>
      <c r="Q631" s="40"/>
      <c r="R631" s="40">
        <v>1</v>
      </c>
      <c r="S631" s="40"/>
      <c r="T631" s="40"/>
      <c r="U631" s="40">
        <v>1</v>
      </c>
      <c r="V631" s="40"/>
      <c r="W631" s="40"/>
      <c r="X631" s="40">
        <v>1</v>
      </c>
      <c r="Y631" s="40"/>
      <c r="Z631" s="40"/>
      <c r="AA631" s="40">
        <v>1</v>
      </c>
      <c r="AB631" s="40"/>
      <c r="AC631" s="48"/>
      <c r="AD631" s="34" t="s">
        <v>65</v>
      </c>
    </row>
    <row r="632" spans="1:30" s="35" customFormat="1" ht="12.75" x14ac:dyDescent="0.2">
      <c r="A632" s="39" t="s">
        <v>144</v>
      </c>
      <c r="B632" s="41" t="s">
        <v>53</v>
      </c>
      <c r="C632" s="41"/>
      <c r="D632" s="42">
        <v>2602458</v>
      </c>
      <c r="E632" s="49" t="s">
        <v>66</v>
      </c>
      <c r="F632" s="44">
        <v>3</v>
      </c>
      <c r="G632" s="45">
        <f>+VLOOKUP(D632,'Precios Repuestos'!$B$3:$F$192,5,FALSE)*F632</f>
        <v>32.857211538461542</v>
      </c>
      <c r="H632" s="32">
        <v>3</v>
      </c>
      <c r="I632" s="46"/>
      <c r="J632" s="40"/>
      <c r="K632" s="40"/>
      <c r="L632" s="40"/>
      <c r="M632" s="40">
        <v>1</v>
      </c>
      <c r="N632" s="40"/>
      <c r="O632" s="40"/>
      <c r="P632" s="40"/>
      <c r="Q632" s="40">
        <v>1</v>
      </c>
      <c r="R632" s="40"/>
      <c r="S632" s="40"/>
      <c r="T632" s="40"/>
      <c r="U632" s="40">
        <v>1</v>
      </c>
      <c r="V632" s="40"/>
      <c r="W632" s="40"/>
      <c r="X632" s="40"/>
      <c r="Y632" s="40">
        <v>1</v>
      </c>
      <c r="Z632" s="40"/>
      <c r="AA632" s="40"/>
      <c r="AB632" s="40"/>
      <c r="AC632" s="40">
        <v>1</v>
      </c>
      <c r="AD632" s="34" t="s">
        <v>67</v>
      </c>
    </row>
    <row r="633" spans="1:30" s="35" customFormat="1" ht="12.75" x14ac:dyDescent="0.2">
      <c r="A633" s="39" t="s">
        <v>144</v>
      </c>
      <c r="B633" s="41" t="s">
        <v>53</v>
      </c>
      <c r="C633" s="41"/>
      <c r="D633" s="42">
        <v>2601230</v>
      </c>
      <c r="E633" s="43" t="s">
        <v>113</v>
      </c>
      <c r="F633" s="44">
        <v>2</v>
      </c>
      <c r="G633" s="45">
        <f>+VLOOKUP(D633,'Precios Repuestos'!$B$3:$F$192,5,FALSE)*F633</f>
        <v>13.477884615384616</v>
      </c>
      <c r="H633" s="32">
        <v>3</v>
      </c>
      <c r="I633" s="46"/>
      <c r="J633" s="40"/>
      <c r="K633" s="40"/>
      <c r="L633" s="40"/>
      <c r="M633" s="40">
        <v>1</v>
      </c>
      <c r="N633" s="40"/>
      <c r="O633" s="40"/>
      <c r="P633" s="40"/>
      <c r="Q633" s="40">
        <v>1</v>
      </c>
      <c r="R633" s="40"/>
      <c r="S633" s="40"/>
      <c r="T633" s="40"/>
      <c r="U633" s="40">
        <v>1</v>
      </c>
      <c r="V633" s="40"/>
      <c r="W633" s="40"/>
      <c r="X633" s="40"/>
      <c r="Y633" s="40">
        <v>1</v>
      </c>
      <c r="Z633" s="40"/>
      <c r="AA633" s="40"/>
      <c r="AB633" s="40"/>
      <c r="AC633" s="40">
        <v>1</v>
      </c>
      <c r="AD633" s="34" t="s">
        <v>129</v>
      </c>
    </row>
    <row r="634" spans="1:30" s="35" customFormat="1" ht="12.75" x14ac:dyDescent="0.2">
      <c r="A634" s="39" t="s">
        <v>144</v>
      </c>
      <c r="B634" s="41" t="s">
        <v>53</v>
      </c>
      <c r="C634" s="41"/>
      <c r="D634" s="42">
        <v>2601230</v>
      </c>
      <c r="E634" s="43" t="s">
        <v>113</v>
      </c>
      <c r="F634" s="44">
        <v>2</v>
      </c>
      <c r="G634" s="45">
        <f>+VLOOKUP(D634,'Precios Repuestos'!$B$3:$F$192,5,FALSE)*F634</f>
        <v>13.477884615384616</v>
      </c>
      <c r="H634" s="32">
        <v>3</v>
      </c>
      <c r="I634" s="46"/>
      <c r="J634" s="40"/>
      <c r="K634" s="40"/>
      <c r="L634" s="40"/>
      <c r="M634" s="40"/>
      <c r="N634" s="40"/>
      <c r="O634" s="40"/>
      <c r="P634" s="40"/>
      <c r="Q634" s="40">
        <v>1</v>
      </c>
      <c r="R634" s="40"/>
      <c r="S634" s="40"/>
      <c r="T634" s="40"/>
      <c r="U634" s="40"/>
      <c r="V634" s="40"/>
      <c r="W634" s="40"/>
      <c r="X634" s="40"/>
      <c r="Y634" s="40">
        <v>1</v>
      </c>
      <c r="Z634" s="40"/>
      <c r="AA634" s="40"/>
      <c r="AB634" s="40"/>
      <c r="AC634" s="40"/>
      <c r="AD634" s="34" t="s">
        <v>130</v>
      </c>
    </row>
    <row r="635" spans="1:30" s="35" customFormat="1" ht="12.75" x14ac:dyDescent="0.2">
      <c r="A635" s="39" t="s">
        <v>144</v>
      </c>
      <c r="B635" s="41" t="s">
        <v>53</v>
      </c>
      <c r="C635" s="41"/>
      <c r="D635" s="42">
        <v>2601230</v>
      </c>
      <c r="E635" s="43" t="s">
        <v>113</v>
      </c>
      <c r="F635" s="44">
        <v>2</v>
      </c>
      <c r="G635" s="45">
        <f>+VLOOKUP(D635,'Precios Repuestos'!$B$3:$F$192,5,FALSE)*F635</f>
        <v>13.477884615384616</v>
      </c>
      <c r="H635" s="32">
        <v>3</v>
      </c>
      <c r="I635" s="46"/>
      <c r="J635" s="40"/>
      <c r="K635" s="40"/>
      <c r="L635" s="40"/>
      <c r="M635" s="40">
        <v>1</v>
      </c>
      <c r="N635" s="40"/>
      <c r="O635" s="40"/>
      <c r="P635" s="40"/>
      <c r="Q635" s="40">
        <v>1</v>
      </c>
      <c r="R635" s="40"/>
      <c r="S635" s="40"/>
      <c r="T635" s="40"/>
      <c r="U635" s="40">
        <v>1</v>
      </c>
      <c r="V635" s="40"/>
      <c r="W635" s="40"/>
      <c r="X635" s="40"/>
      <c r="Y635" s="40">
        <v>1</v>
      </c>
      <c r="Z635" s="40"/>
      <c r="AA635" s="40"/>
      <c r="AB635" s="40"/>
      <c r="AC635" s="40">
        <v>1</v>
      </c>
      <c r="AD635" s="34" t="s">
        <v>131</v>
      </c>
    </row>
    <row r="636" spans="1:30" s="35" customFormat="1" ht="12.75" x14ac:dyDescent="0.2">
      <c r="A636" s="39" t="s">
        <v>144</v>
      </c>
      <c r="B636" s="41" t="s">
        <v>53</v>
      </c>
      <c r="C636" s="41"/>
      <c r="D636" s="78" t="s">
        <v>136</v>
      </c>
      <c r="E636" s="43" t="s">
        <v>70</v>
      </c>
      <c r="F636" s="44">
        <v>1</v>
      </c>
      <c r="G636" s="45">
        <f>+VLOOKUP(D636,'Precios Repuestos'!$B$3:$F$192,5,FALSE)*F636</f>
        <v>24.98</v>
      </c>
      <c r="H636" s="32">
        <v>3</v>
      </c>
      <c r="I636" s="46"/>
      <c r="J636" s="40"/>
      <c r="K636" s="40"/>
      <c r="L636" s="40"/>
      <c r="M636" s="40"/>
      <c r="N636" s="40"/>
      <c r="O636" s="40"/>
      <c r="P636" s="40"/>
      <c r="Q636" s="40"/>
      <c r="R636" s="40"/>
      <c r="S636" s="40"/>
      <c r="T636" s="40"/>
      <c r="U636" s="40"/>
      <c r="V636" s="40"/>
      <c r="W636" s="40"/>
      <c r="X636" s="40"/>
      <c r="Y636" s="40"/>
      <c r="Z636" s="40"/>
      <c r="AA636" s="40"/>
      <c r="AB636" s="40"/>
      <c r="AC636" s="40"/>
      <c r="AD636" s="34" t="s">
        <v>19</v>
      </c>
    </row>
    <row r="637" spans="1:30" s="35" customFormat="1" ht="12.75" x14ac:dyDescent="0.2">
      <c r="A637" s="39" t="s">
        <v>144</v>
      </c>
      <c r="B637" s="41" t="s">
        <v>53</v>
      </c>
      <c r="C637" s="41"/>
      <c r="D637" s="78" t="s">
        <v>68</v>
      </c>
      <c r="E637" s="43" t="s">
        <v>69</v>
      </c>
      <c r="F637" s="44">
        <v>4</v>
      </c>
      <c r="G637" s="45">
        <f>+VLOOKUP(D637,'Precios Repuestos'!$B$3:$F$192,5,FALSE)*F637</f>
        <v>9.6</v>
      </c>
      <c r="H637" s="32">
        <v>3</v>
      </c>
      <c r="I637" s="46"/>
      <c r="J637" s="40"/>
      <c r="K637" s="40"/>
      <c r="L637" s="40"/>
      <c r="M637" s="40"/>
      <c r="N637" s="40">
        <v>1</v>
      </c>
      <c r="O637" s="40"/>
      <c r="P637" s="40"/>
      <c r="Q637" s="40"/>
      <c r="R637" s="40">
        <v>1</v>
      </c>
      <c r="S637" s="40"/>
      <c r="T637" s="40"/>
      <c r="U637" s="40"/>
      <c r="V637" s="40">
        <v>1</v>
      </c>
      <c r="W637" s="40"/>
      <c r="X637" s="40"/>
      <c r="Y637" s="40"/>
      <c r="Z637" s="40">
        <v>1</v>
      </c>
      <c r="AA637" s="40"/>
      <c r="AB637" s="40"/>
      <c r="AC637" s="40"/>
      <c r="AD637" s="34" t="s">
        <v>19</v>
      </c>
    </row>
    <row r="638" spans="1:30" s="35" customFormat="1" ht="12.75" x14ac:dyDescent="0.2">
      <c r="A638" s="39" t="s">
        <v>144</v>
      </c>
      <c r="B638" s="41" t="s">
        <v>53</v>
      </c>
      <c r="C638" s="41"/>
      <c r="D638" s="42">
        <v>2601234</v>
      </c>
      <c r="E638" s="43" t="s">
        <v>95</v>
      </c>
      <c r="F638" s="44">
        <v>1</v>
      </c>
      <c r="G638" s="45">
        <f>+VLOOKUP(D638,'Precios Repuestos'!$B$3:$F$192,5,FALSE)*F638</f>
        <v>9.3090384615384618</v>
      </c>
      <c r="H638" s="32">
        <v>3</v>
      </c>
      <c r="I638" s="46"/>
      <c r="J638" s="40"/>
      <c r="K638" s="40"/>
      <c r="L638" s="40"/>
      <c r="M638" s="40"/>
      <c r="N638" s="40"/>
      <c r="O638" s="40"/>
      <c r="P638" s="40">
        <v>1</v>
      </c>
      <c r="Q638" s="40"/>
      <c r="R638" s="40"/>
      <c r="S638" s="40"/>
      <c r="T638" s="40"/>
      <c r="U638" s="40"/>
      <c r="V638" s="40">
        <v>1</v>
      </c>
      <c r="W638" s="40"/>
      <c r="X638" s="40"/>
      <c r="Y638" s="40"/>
      <c r="Z638" s="40"/>
      <c r="AA638" s="40"/>
      <c r="AB638" s="40">
        <v>1</v>
      </c>
      <c r="AC638" s="40"/>
      <c r="AD638" s="34" t="s">
        <v>96</v>
      </c>
    </row>
    <row r="639" spans="1:30" s="35" customFormat="1" ht="12.75" x14ac:dyDescent="0.2">
      <c r="A639" s="39" t="s">
        <v>144</v>
      </c>
      <c r="B639" s="41" t="s">
        <v>53</v>
      </c>
      <c r="C639" s="41"/>
      <c r="D639" s="78" t="s">
        <v>71</v>
      </c>
      <c r="E639" s="43" t="s">
        <v>72</v>
      </c>
      <c r="F639" s="44">
        <v>2</v>
      </c>
      <c r="G639" s="45">
        <f>+VLOOKUP(D639,'Precios Repuestos'!$B$3:$F$192,5,FALSE)*F639</f>
        <v>12</v>
      </c>
      <c r="H639" s="32">
        <v>3</v>
      </c>
      <c r="I639" s="46"/>
      <c r="J639" s="40"/>
      <c r="K639" s="40"/>
      <c r="L639" s="40"/>
      <c r="M639" s="40"/>
      <c r="N639" s="40">
        <v>1</v>
      </c>
      <c r="O639" s="40"/>
      <c r="P639" s="40"/>
      <c r="Q639" s="40"/>
      <c r="R639" s="40"/>
      <c r="S639" s="40">
        <v>1</v>
      </c>
      <c r="T639" s="40"/>
      <c r="U639" s="40"/>
      <c r="V639" s="40"/>
      <c r="W639" s="40"/>
      <c r="X639" s="40">
        <v>1</v>
      </c>
      <c r="Y639" s="40"/>
      <c r="Z639" s="40"/>
      <c r="AA639" s="40"/>
      <c r="AB639" s="40"/>
      <c r="AC639" s="40">
        <v>1</v>
      </c>
      <c r="AD639" s="34" t="s">
        <v>47</v>
      </c>
    </row>
    <row r="640" spans="1:30" s="35" customFormat="1" ht="12.75" x14ac:dyDescent="0.2">
      <c r="A640" s="39" t="s">
        <v>144</v>
      </c>
      <c r="B640" s="41" t="s">
        <v>53</v>
      </c>
      <c r="C640" s="41"/>
      <c r="D640" s="42">
        <v>88900181</v>
      </c>
      <c r="E640" s="43" t="s">
        <v>73</v>
      </c>
      <c r="F640" s="44">
        <v>1</v>
      </c>
      <c r="G640" s="45">
        <f>+VLOOKUP(D640,'Precios Repuestos'!$B$3:$F$192,5,FALSE)*F640</f>
        <v>6.18</v>
      </c>
      <c r="H640" s="32">
        <v>3</v>
      </c>
      <c r="I640" s="46"/>
      <c r="J640" s="40"/>
      <c r="K640" s="40">
        <v>1</v>
      </c>
      <c r="L640" s="40"/>
      <c r="M640" s="40">
        <v>1</v>
      </c>
      <c r="N640" s="40"/>
      <c r="O640" s="40">
        <v>1</v>
      </c>
      <c r="P640" s="40"/>
      <c r="Q640" s="40">
        <v>1</v>
      </c>
      <c r="R640" s="40"/>
      <c r="S640" s="40">
        <v>1</v>
      </c>
      <c r="T640" s="40"/>
      <c r="U640" s="40">
        <v>1</v>
      </c>
      <c r="V640" s="40"/>
      <c r="W640" s="40">
        <v>1</v>
      </c>
      <c r="X640" s="40"/>
      <c r="Y640" s="40">
        <v>1</v>
      </c>
      <c r="Z640" s="40"/>
      <c r="AA640" s="40">
        <v>1</v>
      </c>
      <c r="AB640" s="40"/>
      <c r="AC640" s="40">
        <v>1</v>
      </c>
      <c r="AD640" s="34" t="s">
        <v>13</v>
      </c>
    </row>
    <row r="641" spans="1:30" s="35" customFormat="1" ht="12.75" x14ac:dyDescent="0.2">
      <c r="A641" s="39" t="s">
        <v>144</v>
      </c>
      <c r="B641" s="41" t="s">
        <v>53</v>
      </c>
      <c r="C641" s="41"/>
      <c r="D641" s="78" t="s">
        <v>74</v>
      </c>
      <c r="E641" s="43" t="s">
        <v>75</v>
      </c>
      <c r="F641" s="44">
        <v>1</v>
      </c>
      <c r="G641" s="45">
        <f>+VLOOKUP(D641,'Precios Repuestos'!$B$3:$F$192,5,FALSE)*F641</f>
        <v>5</v>
      </c>
      <c r="H641" s="32">
        <v>3</v>
      </c>
      <c r="I641" s="46"/>
      <c r="J641" s="40"/>
      <c r="K641" s="40"/>
      <c r="L641" s="40"/>
      <c r="M641" s="40"/>
      <c r="N641" s="40">
        <v>1</v>
      </c>
      <c r="O641" s="40"/>
      <c r="P641" s="40"/>
      <c r="Q641" s="40"/>
      <c r="R641" s="40"/>
      <c r="S641" s="40"/>
      <c r="T641" s="40">
        <v>1</v>
      </c>
      <c r="U641" s="40"/>
      <c r="V641" s="40"/>
      <c r="W641" s="40"/>
      <c r="X641" s="40"/>
      <c r="Y641" s="40"/>
      <c r="Z641" s="40">
        <v>1</v>
      </c>
      <c r="AA641" s="40"/>
      <c r="AB641" s="40"/>
      <c r="AC641" s="40"/>
      <c r="AD641" s="34" t="s">
        <v>41</v>
      </c>
    </row>
    <row r="642" spans="1:30" s="35" customFormat="1" ht="12.75" x14ac:dyDescent="0.2">
      <c r="A642" s="39" t="s">
        <v>144</v>
      </c>
      <c r="B642" s="41" t="s">
        <v>53</v>
      </c>
      <c r="C642" s="41"/>
      <c r="D642" s="42" t="s">
        <v>76</v>
      </c>
      <c r="E642" s="43" t="s">
        <v>77</v>
      </c>
      <c r="F642" s="44">
        <v>1</v>
      </c>
      <c r="G642" s="45">
        <f>+VLOOKUP(D642,'Precios Repuestos'!$B$3:$F$192,5,FALSE)*F642</f>
        <v>2</v>
      </c>
      <c r="H642" s="32">
        <v>3</v>
      </c>
      <c r="I642" s="46"/>
      <c r="J642" s="40"/>
      <c r="K642" s="40">
        <v>1</v>
      </c>
      <c r="L642" s="40">
        <v>1</v>
      </c>
      <c r="M642" s="40">
        <v>1</v>
      </c>
      <c r="N642" s="40">
        <v>1</v>
      </c>
      <c r="O642" s="40">
        <v>1</v>
      </c>
      <c r="P642" s="40">
        <v>1</v>
      </c>
      <c r="Q642" s="40">
        <v>1</v>
      </c>
      <c r="R642" s="40">
        <v>1</v>
      </c>
      <c r="S642" s="40">
        <v>1</v>
      </c>
      <c r="T642" s="40">
        <v>1</v>
      </c>
      <c r="U642" s="40">
        <v>1</v>
      </c>
      <c r="V642" s="40">
        <v>1</v>
      </c>
      <c r="W642" s="40">
        <v>1</v>
      </c>
      <c r="X642" s="40">
        <v>1</v>
      </c>
      <c r="Y642" s="40">
        <v>1</v>
      </c>
      <c r="Z642" s="40">
        <v>1</v>
      </c>
      <c r="AA642" s="40">
        <v>1</v>
      </c>
      <c r="AB642" s="40">
        <v>1</v>
      </c>
      <c r="AC642" s="40">
        <v>1</v>
      </c>
      <c r="AD642" s="34" t="s">
        <v>78</v>
      </c>
    </row>
    <row r="643" spans="1:30" s="35" customFormat="1" ht="12.75" x14ac:dyDescent="0.2">
      <c r="A643" s="50" t="s">
        <v>144</v>
      </c>
      <c r="B643" s="52" t="s">
        <v>79</v>
      </c>
      <c r="C643" s="52"/>
      <c r="D643" s="53"/>
      <c r="E643" s="54" t="s">
        <v>80</v>
      </c>
      <c r="F643" s="44"/>
      <c r="G643" s="45"/>
      <c r="H643" s="32"/>
      <c r="I643" s="32"/>
      <c r="J643" s="55">
        <f t="shared" ref="J643:AC643" si="66">+SUMPRODUCT(J599:J623,$G599:$G623)</f>
        <v>16.55</v>
      </c>
      <c r="K643" s="55">
        <f t="shared" si="66"/>
        <v>47.35</v>
      </c>
      <c r="L643" s="55">
        <f t="shared" si="66"/>
        <v>28.700000000000003</v>
      </c>
      <c r="M643" s="55">
        <f t="shared" si="66"/>
        <v>80.599999999999994</v>
      </c>
      <c r="N643" s="55">
        <f t="shared" si="66"/>
        <v>61.3</v>
      </c>
      <c r="O643" s="55">
        <f t="shared" si="66"/>
        <v>54.5</v>
      </c>
      <c r="P643" s="55">
        <f t="shared" si="66"/>
        <v>54.55</v>
      </c>
      <c r="Q643" s="55">
        <f t="shared" si="66"/>
        <v>90.6</v>
      </c>
      <c r="R643" s="55">
        <f t="shared" si="66"/>
        <v>45.199999999999996</v>
      </c>
      <c r="S643" s="55">
        <f t="shared" si="66"/>
        <v>62.35</v>
      </c>
      <c r="T643" s="55">
        <f t="shared" si="66"/>
        <v>29.8</v>
      </c>
      <c r="U643" s="55">
        <f t="shared" si="66"/>
        <v>87.75</v>
      </c>
      <c r="V643" s="55">
        <f t="shared" si="66"/>
        <v>126.25</v>
      </c>
      <c r="W643" s="55">
        <f t="shared" si="66"/>
        <v>47.35</v>
      </c>
      <c r="X643" s="55">
        <f t="shared" si="66"/>
        <v>43.7</v>
      </c>
      <c r="Y643" s="55">
        <f t="shared" si="66"/>
        <v>90.6</v>
      </c>
      <c r="Z643" s="55">
        <f t="shared" si="66"/>
        <v>46.3</v>
      </c>
      <c r="AA643" s="55">
        <f t="shared" si="66"/>
        <v>54.5</v>
      </c>
      <c r="AB643" s="55">
        <f t="shared" si="66"/>
        <v>54.55</v>
      </c>
      <c r="AC643" s="55">
        <f t="shared" si="66"/>
        <v>95.6</v>
      </c>
      <c r="AD643" s="34"/>
    </row>
    <row r="644" spans="1:30" s="35" customFormat="1" ht="12.75" x14ac:dyDescent="0.2">
      <c r="A644" s="50" t="s">
        <v>144</v>
      </c>
      <c r="B644" s="52" t="s">
        <v>81</v>
      </c>
      <c r="C644" s="52"/>
      <c r="D644" s="53"/>
      <c r="E644" s="54" t="s">
        <v>82</v>
      </c>
      <c r="F644" s="44"/>
      <c r="G644" s="45"/>
      <c r="H644" s="32"/>
      <c r="I644" s="32"/>
      <c r="J644" s="55">
        <f>+SUMPRODUCT(J624:J642,$G624:$G642)</f>
        <v>51.212163461538459</v>
      </c>
      <c r="K644" s="55">
        <f t="shared" ref="K644:AC644" si="67">+SUMPRODUCT(K624:K642,$G624:$G642)</f>
        <v>70.492163461538468</v>
      </c>
      <c r="L644" s="55">
        <f t="shared" si="67"/>
        <v>77.78216346153846</v>
      </c>
      <c r="M644" s="55">
        <f t="shared" si="67"/>
        <v>130.30514423076923</v>
      </c>
      <c r="N644" s="55">
        <f t="shared" si="67"/>
        <v>87.942163461538456</v>
      </c>
      <c r="O644" s="55">
        <f t="shared" si="67"/>
        <v>86.932163461538465</v>
      </c>
      <c r="P644" s="55">
        <f t="shared" si="67"/>
        <v>70.651201923076925</v>
      </c>
      <c r="Q644" s="55">
        <f t="shared" si="67"/>
        <v>143.78302884615385</v>
      </c>
      <c r="R644" s="55">
        <f t="shared" si="67"/>
        <v>87.382163461538454</v>
      </c>
      <c r="S644" s="55">
        <f t="shared" si="67"/>
        <v>82.492163461538468</v>
      </c>
      <c r="T644" s="55">
        <f t="shared" si="67"/>
        <v>66.342163461538462</v>
      </c>
      <c r="U644" s="55">
        <f t="shared" si="67"/>
        <v>146.74514423076923</v>
      </c>
      <c r="V644" s="55">
        <f t="shared" si="67"/>
        <v>138.1012019230769</v>
      </c>
      <c r="W644" s="55">
        <f t="shared" si="67"/>
        <v>70.492163461538468</v>
      </c>
      <c r="X644" s="55">
        <f t="shared" si="67"/>
        <v>89.78216346153846</v>
      </c>
      <c r="Y644" s="55">
        <f t="shared" si="67"/>
        <v>143.78302884615385</v>
      </c>
      <c r="Z644" s="55">
        <f t="shared" si="67"/>
        <v>75.942163461538456</v>
      </c>
      <c r="AA644" s="55">
        <f t="shared" si="67"/>
        <v>86.932163461538465</v>
      </c>
      <c r="AB644" s="55">
        <f t="shared" si="67"/>
        <v>70.651201923076925</v>
      </c>
      <c r="AC644" s="55">
        <f t="shared" si="67"/>
        <v>142.30514423076923</v>
      </c>
      <c r="AD644" s="34"/>
    </row>
    <row r="645" spans="1:30" s="35" customFormat="1" ht="12.75" x14ac:dyDescent="0.2">
      <c r="A645" s="50" t="s">
        <v>144</v>
      </c>
      <c r="B645" s="52" t="s">
        <v>83</v>
      </c>
      <c r="C645" s="52"/>
      <c r="D645" s="53"/>
      <c r="E645" s="54" t="s">
        <v>84</v>
      </c>
      <c r="F645" s="44"/>
      <c r="G645" s="45"/>
      <c r="H645" s="32"/>
      <c r="I645" s="32"/>
      <c r="J645" s="56">
        <f>+J644+J643</f>
        <v>67.762163461538464</v>
      </c>
      <c r="K645" s="56">
        <f t="shared" ref="K645:AC645" si="68">+K644+K643</f>
        <v>117.84216346153846</v>
      </c>
      <c r="L645" s="56">
        <f t="shared" si="68"/>
        <v>106.48216346153846</v>
      </c>
      <c r="M645" s="56">
        <f t="shared" si="68"/>
        <v>210.90514423076922</v>
      </c>
      <c r="N645" s="56">
        <f t="shared" si="68"/>
        <v>149.24216346153844</v>
      </c>
      <c r="O645" s="56">
        <f t="shared" si="68"/>
        <v>141.43216346153847</v>
      </c>
      <c r="P645" s="56">
        <f t="shared" si="68"/>
        <v>125.20120192307692</v>
      </c>
      <c r="Q645" s="56">
        <f t="shared" si="68"/>
        <v>234.38302884615385</v>
      </c>
      <c r="R645" s="56">
        <f t="shared" si="68"/>
        <v>132.58216346153844</v>
      </c>
      <c r="S645" s="56">
        <f t="shared" si="68"/>
        <v>144.84216346153846</v>
      </c>
      <c r="T645" s="56">
        <f t="shared" si="68"/>
        <v>96.142163461538459</v>
      </c>
      <c r="U645" s="56">
        <f t="shared" si="68"/>
        <v>234.49514423076923</v>
      </c>
      <c r="V645" s="56">
        <f t="shared" si="68"/>
        <v>264.35120192307693</v>
      </c>
      <c r="W645" s="56">
        <f t="shared" si="68"/>
        <v>117.84216346153846</v>
      </c>
      <c r="X645" s="56">
        <f t="shared" si="68"/>
        <v>133.48216346153845</v>
      </c>
      <c r="Y645" s="56">
        <f t="shared" si="68"/>
        <v>234.38302884615385</v>
      </c>
      <c r="Z645" s="56">
        <f t="shared" si="68"/>
        <v>122.24216346153845</v>
      </c>
      <c r="AA645" s="56">
        <f t="shared" si="68"/>
        <v>141.43216346153847</v>
      </c>
      <c r="AB645" s="56">
        <f t="shared" si="68"/>
        <v>125.20120192307692</v>
      </c>
      <c r="AC645" s="56">
        <f t="shared" si="68"/>
        <v>237.90514423076922</v>
      </c>
      <c r="AD645" s="34"/>
    </row>
    <row r="646" spans="1:30" s="35" customFormat="1" ht="12.75" x14ac:dyDescent="0.2">
      <c r="A646" s="57" t="s">
        <v>144</v>
      </c>
      <c r="B646" s="52" t="s">
        <v>85</v>
      </c>
      <c r="C646" s="52"/>
      <c r="D646" s="53"/>
      <c r="E646" s="58" t="s">
        <v>86</v>
      </c>
      <c r="F646" s="44"/>
      <c r="G646" s="45"/>
      <c r="H646" s="32"/>
      <c r="I646" s="32"/>
      <c r="J646" s="59">
        <f>+J645*$K$2</f>
        <v>75.893623076923092</v>
      </c>
      <c r="K646" s="59">
        <f t="shared" ref="K646:AC646" si="69">+K645*$K$2</f>
        <v>131.98322307692308</v>
      </c>
      <c r="L646" s="59">
        <f t="shared" si="69"/>
        <v>119.26002307692309</v>
      </c>
      <c r="M646" s="59">
        <f t="shared" si="69"/>
        <v>236.21376153846154</v>
      </c>
      <c r="N646" s="59">
        <f t="shared" si="69"/>
        <v>167.15122307692306</v>
      </c>
      <c r="O646" s="59">
        <f t="shared" si="69"/>
        <v>158.4040230769231</v>
      </c>
      <c r="P646" s="59">
        <f t="shared" si="69"/>
        <v>140.22534615384617</v>
      </c>
      <c r="Q646" s="59">
        <f t="shared" si="69"/>
        <v>262.50899230769232</v>
      </c>
      <c r="R646" s="59">
        <f t="shared" si="69"/>
        <v>148.49202307692306</v>
      </c>
      <c r="S646" s="59">
        <f t="shared" si="69"/>
        <v>162.22322307692309</v>
      </c>
      <c r="T646" s="59">
        <f t="shared" si="69"/>
        <v>107.67922307692308</v>
      </c>
      <c r="U646" s="59">
        <f t="shared" si="69"/>
        <v>262.63456153846158</v>
      </c>
      <c r="V646" s="59">
        <f t="shared" si="69"/>
        <v>296.07334615384616</v>
      </c>
      <c r="W646" s="59">
        <f t="shared" si="69"/>
        <v>131.98322307692308</v>
      </c>
      <c r="X646" s="59">
        <f t="shared" si="69"/>
        <v>149.50002307692307</v>
      </c>
      <c r="Y646" s="59">
        <f t="shared" si="69"/>
        <v>262.50899230769232</v>
      </c>
      <c r="Z646" s="59">
        <f t="shared" si="69"/>
        <v>136.91122307692308</v>
      </c>
      <c r="AA646" s="59">
        <f t="shared" si="69"/>
        <v>158.4040230769231</v>
      </c>
      <c r="AB646" s="59">
        <f t="shared" si="69"/>
        <v>140.22534615384617</v>
      </c>
      <c r="AC646" s="59">
        <f t="shared" si="69"/>
        <v>266.45376153846155</v>
      </c>
      <c r="AD646" s="34"/>
    </row>
    <row r="647" spans="1:30" s="35" customFormat="1" ht="12.75" x14ac:dyDescent="0.2">
      <c r="A647" s="50" t="s">
        <v>148</v>
      </c>
      <c r="B647" s="69"/>
      <c r="C647" s="69"/>
      <c r="D647" s="70"/>
      <c r="E647" s="69"/>
      <c r="F647" s="71"/>
      <c r="G647" s="69"/>
      <c r="H647" s="32"/>
      <c r="I647" s="32"/>
      <c r="J647" s="51"/>
      <c r="K647" s="51"/>
      <c r="L647" s="51"/>
      <c r="M647" s="51"/>
      <c r="N647" s="51"/>
      <c r="O647" s="51"/>
      <c r="P647" s="51"/>
      <c r="Q647" s="51"/>
      <c r="R647" s="51"/>
      <c r="S647" s="51"/>
      <c r="T647" s="51"/>
      <c r="U647" s="51"/>
      <c r="V647" s="51"/>
      <c r="W647" s="51"/>
      <c r="X647" s="51"/>
      <c r="Y647" s="51"/>
      <c r="Z647" s="51"/>
      <c r="AA647" s="51"/>
      <c r="AB647" s="51"/>
      <c r="AC647" s="51"/>
      <c r="AD647" s="34"/>
    </row>
    <row r="648" spans="1:30" s="35" customFormat="1" ht="12.75" x14ac:dyDescent="0.2">
      <c r="A648" s="25" t="s">
        <v>148</v>
      </c>
      <c r="B648" s="27" t="s">
        <v>11</v>
      </c>
      <c r="C648" s="27"/>
      <c r="D648" s="28"/>
      <c r="E648" s="29" t="s">
        <v>12</v>
      </c>
      <c r="F648" s="30">
        <v>0.7</v>
      </c>
      <c r="G648" s="31">
        <f t="shared" ref="G648:G672" si="70">+F648*$F$2</f>
        <v>21</v>
      </c>
      <c r="H648" s="32">
        <v>3</v>
      </c>
      <c r="I648" s="33"/>
      <c r="J648" s="26"/>
      <c r="K648" s="26"/>
      <c r="L648" s="26"/>
      <c r="M648" s="26"/>
      <c r="N648" s="26"/>
      <c r="O648" s="26"/>
      <c r="P648" s="26"/>
      <c r="Q648" s="26"/>
      <c r="R648" s="26"/>
      <c r="S648" s="26"/>
      <c r="T648" s="26"/>
      <c r="U648" s="26"/>
      <c r="V648" s="26"/>
      <c r="W648" s="26"/>
      <c r="X648" s="26"/>
      <c r="Y648" s="26"/>
      <c r="Z648" s="26"/>
      <c r="AA648" s="26"/>
      <c r="AB648" s="26"/>
      <c r="AC648" s="26"/>
      <c r="AD648" s="34" t="s">
        <v>14</v>
      </c>
    </row>
    <row r="649" spans="1:30" s="35" customFormat="1" ht="12.75" x14ac:dyDescent="0.2">
      <c r="A649" s="25" t="s">
        <v>148</v>
      </c>
      <c r="B649" s="27" t="s">
        <v>11</v>
      </c>
      <c r="C649" s="27"/>
      <c r="D649" s="28"/>
      <c r="E649" s="29" t="s">
        <v>15</v>
      </c>
      <c r="F649" s="30">
        <v>0.3</v>
      </c>
      <c r="G649" s="31">
        <f t="shared" si="70"/>
        <v>9</v>
      </c>
      <c r="H649" s="32">
        <v>3</v>
      </c>
      <c r="I649" s="33"/>
      <c r="J649" s="26"/>
      <c r="K649" s="26"/>
      <c r="L649" s="26"/>
      <c r="M649" s="26"/>
      <c r="N649" s="26"/>
      <c r="O649" s="26"/>
      <c r="P649" s="26"/>
      <c r="Q649" s="26"/>
      <c r="R649" s="26"/>
      <c r="S649" s="26"/>
      <c r="T649" s="26"/>
      <c r="U649" s="26"/>
      <c r="V649" s="26"/>
      <c r="W649" s="26"/>
      <c r="X649" s="26"/>
      <c r="Y649" s="26"/>
      <c r="Z649" s="26"/>
      <c r="AA649" s="26"/>
      <c r="AB649" s="26"/>
      <c r="AC649" s="26"/>
      <c r="AD649" s="34" t="s">
        <v>14</v>
      </c>
    </row>
    <row r="650" spans="1:30" s="35" customFormat="1" ht="12.75" x14ac:dyDescent="0.2">
      <c r="A650" s="25" t="s">
        <v>148</v>
      </c>
      <c r="B650" s="27" t="s">
        <v>11</v>
      </c>
      <c r="C650" s="27"/>
      <c r="D650" s="28"/>
      <c r="E650" s="29" t="s">
        <v>16</v>
      </c>
      <c r="F650" s="30">
        <v>0.16666666666666666</v>
      </c>
      <c r="G650" s="31">
        <f t="shared" si="70"/>
        <v>5</v>
      </c>
      <c r="H650" s="32">
        <v>3</v>
      </c>
      <c r="I650" s="33"/>
      <c r="J650" s="26"/>
      <c r="K650" s="26"/>
      <c r="L650" s="26">
        <v>1</v>
      </c>
      <c r="M650" s="26"/>
      <c r="N650" s="26">
        <v>1</v>
      </c>
      <c r="O650" s="26"/>
      <c r="P650" s="26">
        <v>1</v>
      </c>
      <c r="Q650" s="26"/>
      <c r="R650" s="26">
        <v>1</v>
      </c>
      <c r="S650" s="26"/>
      <c r="T650" s="26">
        <v>1</v>
      </c>
      <c r="U650" s="26"/>
      <c r="V650" s="26">
        <v>1</v>
      </c>
      <c r="W650" s="26"/>
      <c r="X650" s="26">
        <v>1</v>
      </c>
      <c r="Y650" s="26"/>
      <c r="Z650" s="26">
        <v>1</v>
      </c>
      <c r="AA650" s="26"/>
      <c r="AB650" s="26">
        <v>1</v>
      </c>
      <c r="AC650" s="26"/>
      <c r="AD650" s="34" t="s">
        <v>17</v>
      </c>
    </row>
    <row r="651" spans="1:30" s="35" customFormat="1" ht="12.75" x14ac:dyDescent="0.2">
      <c r="A651" s="25" t="s">
        <v>148</v>
      </c>
      <c r="B651" s="27" t="s">
        <v>11</v>
      </c>
      <c r="C651" s="27"/>
      <c r="D651" s="28"/>
      <c r="E651" s="29" t="s">
        <v>18</v>
      </c>
      <c r="F651" s="30">
        <v>0.55000000000000004</v>
      </c>
      <c r="G651" s="31">
        <f t="shared" si="70"/>
        <v>16.5</v>
      </c>
      <c r="H651" s="32">
        <v>3</v>
      </c>
      <c r="I651" s="33"/>
      <c r="J651" s="26"/>
      <c r="K651" s="26"/>
      <c r="L651" s="26"/>
      <c r="M651" s="26"/>
      <c r="N651" s="26">
        <v>1</v>
      </c>
      <c r="O651" s="26"/>
      <c r="P651" s="26"/>
      <c r="Q651" s="26"/>
      <c r="R651" s="26">
        <v>1</v>
      </c>
      <c r="S651" s="26"/>
      <c r="T651" s="26"/>
      <c r="U651" s="26"/>
      <c r="V651" s="26">
        <v>1</v>
      </c>
      <c r="W651" s="26"/>
      <c r="X651" s="26"/>
      <c r="Y651" s="26"/>
      <c r="Z651" s="26">
        <v>1</v>
      </c>
      <c r="AA651" s="26"/>
      <c r="AB651" s="26"/>
      <c r="AC651" s="26"/>
      <c r="AD651" s="34" t="s">
        <v>21</v>
      </c>
    </row>
    <row r="652" spans="1:30" s="35" customFormat="1" ht="12.75" x14ac:dyDescent="0.2">
      <c r="A652" s="25" t="s">
        <v>148</v>
      </c>
      <c r="B652" s="27" t="s">
        <v>11</v>
      </c>
      <c r="C652" s="27"/>
      <c r="D652" s="28"/>
      <c r="E652" s="29" t="s">
        <v>22</v>
      </c>
      <c r="F652" s="30">
        <v>0.27500000000000002</v>
      </c>
      <c r="G652" s="31">
        <f t="shared" si="70"/>
        <v>8.25</v>
      </c>
      <c r="H652" s="32">
        <v>3</v>
      </c>
      <c r="I652" s="33"/>
      <c r="J652" s="26"/>
      <c r="K652" s="26"/>
      <c r="L652" s="26"/>
      <c r="M652" s="26">
        <v>1</v>
      </c>
      <c r="N652" s="26"/>
      <c r="O652" s="26"/>
      <c r="P652" s="26"/>
      <c r="Q652" s="26">
        <v>1</v>
      </c>
      <c r="R652" s="26"/>
      <c r="S652" s="26"/>
      <c r="T652" s="26"/>
      <c r="U652" s="26">
        <v>1</v>
      </c>
      <c r="V652" s="26"/>
      <c r="W652" s="26"/>
      <c r="X652" s="26"/>
      <c r="Y652" s="26">
        <v>1</v>
      </c>
      <c r="Z652" s="26"/>
      <c r="AA652" s="26"/>
      <c r="AB652" s="26"/>
      <c r="AC652" s="26">
        <v>1</v>
      </c>
      <c r="AD652" s="34" t="s">
        <v>35</v>
      </c>
    </row>
    <row r="653" spans="1:30" s="35" customFormat="1" ht="12.75" x14ac:dyDescent="0.2">
      <c r="A653" s="25" t="s">
        <v>148</v>
      </c>
      <c r="B653" s="27" t="s">
        <v>11</v>
      </c>
      <c r="C653" s="27"/>
      <c r="D653" s="28"/>
      <c r="E653" s="29" t="s">
        <v>119</v>
      </c>
      <c r="F653" s="30">
        <v>0.33333333333333331</v>
      </c>
      <c r="G653" s="31">
        <f t="shared" si="70"/>
        <v>10</v>
      </c>
      <c r="H653" s="32">
        <v>3</v>
      </c>
      <c r="I653" s="33"/>
      <c r="J653" s="26"/>
      <c r="K653" s="26"/>
      <c r="L653" s="26"/>
      <c r="M653" s="26">
        <v>1</v>
      </c>
      <c r="N653" s="26"/>
      <c r="O653" s="26"/>
      <c r="P653" s="26"/>
      <c r="Q653" s="26">
        <v>1</v>
      </c>
      <c r="R653" s="26"/>
      <c r="S653" s="26"/>
      <c r="T653" s="26"/>
      <c r="U653" s="26">
        <v>1</v>
      </c>
      <c r="V653" s="26"/>
      <c r="W653" s="26"/>
      <c r="X653" s="26"/>
      <c r="Y653" s="26">
        <v>1</v>
      </c>
      <c r="Z653" s="26"/>
      <c r="AA653" s="26"/>
      <c r="AB653" s="26"/>
      <c r="AC653" s="26">
        <v>1</v>
      </c>
      <c r="AD653" s="34" t="s">
        <v>35</v>
      </c>
    </row>
    <row r="654" spans="1:30" s="35" customFormat="1" ht="12.75" x14ac:dyDescent="0.2">
      <c r="A654" s="25" t="s">
        <v>148</v>
      </c>
      <c r="B654" s="27" t="s">
        <v>11</v>
      </c>
      <c r="C654" s="27"/>
      <c r="D654" s="28"/>
      <c r="E654" s="29" t="s">
        <v>120</v>
      </c>
      <c r="F654" s="30">
        <v>0.5</v>
      </c>
      <c r="G654" s="31">
        <f t="shared" si="70"/>
        <v>15</v>
      </c>
      <c r="H654" s="32">
        <v>3</v>
      </c>
      <c r="I654" s="33"/>
      <c r="J654" s="26"/>
      <c r="K654" s="26"/>
      <c r="L654" s="26"/>
      <c r="M654" s="26">
        <v>1</v>
      </c>
      <c r="N654" s="26"/>
      <c r="O654" s="26"/>
      <c r="P654" s="26"/>
      <c r="Q654" s="26">
        <v>1</v>
      </c>
      <c r="R654" s="26"/>
      <c r="S654" s="26"/>
      <c r="T654" s="26"/>
      <c r="U654" s="26">
        <v>1</v>
      </c>
      <c r="V654" s="26"/>
      <c r="W654" s="26"/>
      <c r="X654" s="26"/>
      <c r="Y654" s="26">
        <v>1</v>
      </c>
      <c r="Z654" s="26"/>
      <c r="AA654" s="26"/>
      <c r="AB654" s="26"/>
      <c r="AC654" s="26">
        <v>1</v>
      </c>
      <c r="AD654" s="34" t="s">
        <v>35</v>
      </c>
    </row>
    <row r="655" spans="1:30" s="35" customFormat="1" ht="12.75" x14ac:dyDescent="0.2">
      <c r="A655" s="25" t="s">
        <v>148</v>
      </c>
      <c r="B655" s="27" t="s">
        <v>11</v>
      </c>
      <c r="C655" s="27"/>
      <c r="D655" s="28"/>
      <c r="E655" s="29" t="s">
        <v>121</v>
      </c>
      <c r="F655" s="30">
        <v>0.33333333333333331</v>
      </c>
      <c r="G655" s="31">
        <f t="shared" si="70"/>
        <v>10</v>
      </c>
      <c r="H655" s="32">
        <v>3</v>
      </c>
      <c r="I655" s="33"/>
      <c r="J655" s="26"/>
      <c r="K655" s="26"/>
      <c r="L655" s="26"/>
      <c r="M655" s="26"/>
      <c r="N655" s="26"/>
      <c r="O655" s="26"/>
      <c r="P655" s="26"/>
      <c r="Q655" s="26">
        <v>1</v>
      </c>
      <c r="R655" s="26"/>
      <c r="S655" s="26"/>
      <c r="T655" s="26"/>
      <c r="U655" s="26"/>
      <c r="V655" s="26"/>
      <c r="W655" s="26"/>
      <c r="X655" s="26"/>
      <c r="Y655" s="26">
        <v>1</v>
      </c>
      <c r="Z655" s="26"/>
      <c r="AA655" s="26"/>
      <c r="AB655" s="26"/>
      <c r="AC655" s="26"/>
      <c r="AD655" s="34" t="s">
        <v>104</v>
      </c>
    </row>
    <row r="656" spans="1:30" s="35" customFormat="1" ht="12.75" x14ac:dyDescent="0.2">
      <c r="A656" s="25" t="s">
        <v>148</v>
      </c>
      <c r="B656" s="27" t="s">
        <v>11</v>
      </c>
      <c r="C656" s="27"/>
      <c r="D656" s="28"/>
      <c r="E656" s="36" t="s">
        <v>24</v>
      </c>
      <c r="F656" s="30">
        <v>0.35</v>
      </c>
      <c r="G656" s="31">
        <f t="shared" si="70"/>
        <v>10.5</v>
      </c>
      <c r="H656" s="32">
        <v>3</v>
      </c>
      <c r="I656" s="33"/>
      <c r="J656" s="26">
        <v>1</v>
      </c>
      <c r="K656" s="26">
        <v>1</v>
      </c>
      <c r="L656" s="26">
        <v>1</v>
      </c>
      <c r="M656" s="26">
        <v>1</v>
      </c>
      <c r="N656" s="26">
        <v>1</v>
      </c>
      <c r="O656" s="26">
        <v>1</v>
      </c>
      <c r="P656" s="26">
        <v>1</v>
      </c>
      <c r="Q656" s="26">
        <v>1</v>
      </c>
      <c r="R656" s="26">
        <v>1</v>
      </c>
      <c r="S656" s="26">
        <v>1</v>
      </c>
      <c r="T656" s="26">
        <v>1</v>
      </c>
      <c r="U656" s="26">
        <v>1</v>
      </c>
      <c r="V656" s="26">
        <v>1</v>
      </c>
      <c r="W656" s="26">
        <v>1</v>
      </c>
      <c r="X656" s="26">
        <v>1</v>
      </c>
      <c r="Y656" s="26">
        <v>1</v>
      </c>
      <c r="Z656" s="26">
        <v>1</v>
      </c>
      <c r="AA656" s="26">
        <v>1</v>
      </c>
      <c r="AB656" s="26">
        <v>1</v>
      </c>
      <c r="AC656" s="26">
        <v>1</v>
      </c>
      <c r="AD656" s="34" t="s">
        <v>25</v>
      </c>
    </row>
    <row r="657" spans="1:30" s="35" customFormat="1" ht="12.75" x14ac:dyDescent="0.2">
      <c r="A657" s="25" t="s">
        <v>148</v>
      </c>
      <c r="B657" s="27" t="s">
        <v>11</v>
      </c>
      <c r="C657" s="27"/>
      <c r="D657" s="28"/>
      <c r="E657" s="29" t="s">
        <v>26</v>
      </c>
      <c r="F657" s="30">
        <v>0.9900000000000001</v>
      </c>
      <c r="G657" s="31">
        <f t="shared" si="70"/>
        <v>29.700000000000003</v>
      </c>
      <c r="H657" s="32">
        <v>3</v>
      </c>
      <c r="I657" s="33"/>
      <c r="J657" s="26"/>
      <c r="K657" s="26"/>
      <c r="L657" s="26"/>
      <c r="M657" s="26"/>
      <c r="N657" s="26"/>
      <c r="O657" s="26"/>
      <c r="P657" s="26"/>
      <c r="Q657" s="26"/>
      <c r="R657" s="26"/>
      <c r="S657" s="26"/>
      <c r="T657" s="26"/>
      <c r="U657" s="26"/>
      <c r="V657" s="26">
        <v>1</v>
      </c>
      <c r="W657" s="26"/>
      <c r="X657" s="26"/>
      <c r="Y657" s="26"/>
      <c r="Z657" s="26"/>
      <c r="AA657" s="26"/>
      <c r="AB657" s="26"/>
      <c r="AC657" s="26"/>
      <c r="AD657" s="34" t="s">
        <v>27</v>
      </c>
    </row>
    <row r="658" spans="1:30" s="35" customFormat="1" ht="12.75" x14ac:dyDescent="0.2">
      <c r="A658" s="25" t="s">
        <v>148</v>
      </c>
      <c r="B658" s="27" t="s">
        <v>11</v>
      </c>
      <c r="C658" s="27"/>
      <c r="D658" s="28"/>
      <c r="E658" s="38" t="s">
        <v>89</v>
      </c>
      <c r="F658" s="30">
        <v>0</v>
      </c>
      <c r="G658" s="31">
        <f t="shared" si="70"/>
        <v>0</v>
      </c>
      <c r="H658" s="32">
        <v>3</v>
      </c>
      <c r="I658" s="33"/>
      <c r="J658" s="26"/>
      <c r="K658" s="26"/>
      <c r="L658" s="26"/>
      <c r="M658" s="26"/>
      <c r="N658" s="26"/>
      <c r="O658" s="26"/>
      <c r="P658" s="26"/>
      <c r="Q658" s="26"/>
      <c r="R658" s="26"/>
      <c r="S658" s="26"/>
      <c r="T658" s="26"/>
      <c r="U658" s="26"/>
      <c r="V658" s="26"/>
      <c r="W658" s="26"/>
      <c r="X658" s="26"/>
      <c r="Y658" s="26"/>
      <c r="Z658" s="26"/>
      <c r="AA658" s="26"/>
      <c r="AB658" s="26"/>
      <c r="AC658" s="26"/>
      <c r="AD658" s="34" t="s">
        <v>90</v>
      </c>
    </row>
    <row r="659" spans="1:30" s="35" customFormat="1" ht="12.75" x14ac:dyDescent="0.2">
      <c r="A659" s="25" t="s">
        <v>148</v>
      </c>
      <c r="B659" s="27" t="s">
        <v>11</v>
      </c>
      <c r="C659" s="27"/>
      <c r="D659" s="28"/>
      <c r="E659" s="29" t="s">
        <v>29</v>
      </c>
      <c r="F659" s="30">
        <v>0.23833333333333337</v>
      </c>
      <c r="G659" s="31">
        <f t="shared" si="70"/>
        <v>7.1500000000000012</v>
      </c>
      <c r="H659" s="32">
        <v>3</v>
      </c>
      <c r="I659" s="33"/>
      <c r="J659" s="26"/>
      <c r="K659" s="26"/>
      <c r="L659" s="26">
        <v>1</v>
      </c>
      <c r="M659" s="37"/>
      <c r="N659" s="26"/>
      <c r="O659" s="26">
        <v>1</v>
      </c>
      <c r="P659" s="26"/>
      <c r="Q659" s="26"/>
      <c r="R659" s="26">
        <v>1</v>
      </c>
      <c r="S659" s="26"/>
      <c r="T659" s="37"/>
      <c r="U659" s="26">
        <v>1</v>
      </c>
      <c r="V659" s="37"/>
      <c r="W659" s="26"/>
      <c r="X659" s="37">
        <v>1</v>
      </c>
      <c r="Y659" s="26"/>
      <c r="Z659" s="37"/>
      <c r="AA659" s="26">
        <v>1</v>
      </c>
      <c r="AB659" s="37"/>
      <c r="AC659" s="37"/>
      <c r="AD659" s="34" t="s">
        <v>30</v>
      </c>
    </row>
    <row r="660" spans="1:30" s="35" customFormat="1" ht="12.75" x14ac:dyDescent="0.2">
      <c r="A660" s="25" t="s">
        <v>148</v>
      </c>
      <c r="B660" s="27" t="s">
        <v>11</v>
      </c>
      <c r="C660" s="27"/>
      <c r="D660" s="28"/>
      <c r="E660" s="29" t="s">
        <v>31</v>
      </c>
      <c r="F660" s="30">
        <v>0.12833333333333335</v>
      </c>
      <c r="G660" s="31">
        <f t="shared" si="70"/>
        <v>3.8500000000000005</v>
      </c>
      <c r="H660" s="32">
        <v>3</v>
      </c>
      <c r="I660" s="33"/>
      <c r="J660" s="26"/>
      <c r="K660" s="26">
        <v>1</v>
      </c>
      <c r="L660" s="26"/>
      <c r="M660" s="26">
        <v>1</v>
      </c>
      <c r="N660" s="26"/>
      <c r="O660" s="26">
        <v>1</v>
      </c>
      <c r="P660" s="26"/>
      <c r="Q660" s="26">
        <v>1</v>
      </c>
      <c r="R660" s="26"/>
      <c r="S660" s="26">
        <v>1</v>
      </c>
      <c r="T660" s="26"/>
      <c r="U660" s="26">
        <v>1</v>
      </c>
      <c r="V660" s="26"/>
      <c r="W660" s="26">
        <v>1</v>
      </c>
      <c r="X660" s="26"/>
      <c r="Y660" s="26">
        <v>1</v>
      </c>
      <c r="Z660" s="26"/>
      <c r="AA660" s="26">
        <v>1</v>
      </c>
      <c r="AB660" s="26"/>
      <c r="AC660" s="26">
        <v>1</v>
      </c>
      <c r="AD660" s="34" t="s">
        <v>13</v>
      </c>
    </row>
    <row r="661" spans="1:30" s="35" customFormat="1" ht="12.75" x14ac:dyDescent="0.2">
      <c r="A661" s="25" t="s">
        <v>148</v>
      </c>
      <c r="B661" s="27" t="s">
        <v>11</v>
      </c>
      <c r="C661" s="27"/>
      <c r="D661" s="28"/>
      <c r="E661" s="29" t="s">
        <v>32</v>
      </c>
      <c r="F661" s="30">
        <v>1.1000000000000001</v>
      </c>
      <c r="G661" s="31">
        <f t="shared" si="70"/>
        <v>33</v>
      </c>
      <c r="H661" s="32">
        <v>3</v>
      </c>
      <c r="I661" s="33"/>
      <c r="J661" s="26"/>
      <c r="K661" s="26"/>
      <c r="L661" s="26"/>
      <c r="M661" s="26"/>
      <c r="N661" s="26"/>
      <c r="O661" s="26"/>
      <c r="P661" s="26">
        <v>1</v>
      </c>
      <c r="Q661" s="26"/>
      <c r="R661" s="26"/>
      <c r="S661" s="26"/>
      <c r="T661" s="26"/>
      <c r="U661" s="26"/>
      <c r="V661" s="26">
        <v>1</v>
      </c>
      <c r="W661" s="26"/>
      <c r="X661" s="26"/>
      <c r="Y661" s="26"/>
      <c r="Z661" s="26"/>
      <c r="AA661" s="26"/>
      <c r="AB661" s="26">
        <v>1</v>
      </c>
      <c r="AC661" s="26"/>
      <c r="AD661" s="34" t="s">
        <v>20</v>
      </c>
    </row>
    <row r="662" spans="1:30" s="35" customFormat="1" ht="12.75" x14ac:dyDescent="0.2">
      <c r="A662" s="25" t="s">
        <v>148</v>
      </c>
      <c r="B662" s="27" t="s">
        <v>11</v>
      </c>
      <c r="C662" s="27"/>
      <c r="D662" s="28"/>
      <c r="E662" s="38" t="s">
        <v>34</v>
      </c>
      <c r="F662" s="30">
        <v>0</v>
      </c>
      <c r="G662" s="31">
        <f t="shared" si="70"/>
        <v>0</v>
      </c>
      <c r="H662" s="32">
        <v>3</v>
      </c>
      <c r="I662" s="33"/>
      <c r="J662" s="26"/>
      <c r="K662" s="26"/>
      <c r="L662" s="26"/>
      <c r="M662" s="26"/>
      <c r="N662" s="26"/>
      <c r="O662" s="26"/>
      <c r="P662" s="26"/>
      <c r="Q662" s="26"/>
      <c r="R662" s="26"/>
      <c r="S662" s="26"/>
      <c r="T662" s="26"/>
      <c r="U662" s="26"/>
      <c r="V662" s="26"/>
      <c r="W662" s="26"/>
      <c r="X662" s="26"/>
      <c r="Y662" s="26"/>
      <c r="Z662" s="26"/>
      <c r="AA662" s="26"/>
      <c r="AB662" s="26"/>
      <c r="AC662" s="26"/>
      <c r="AD662" s="34" t="s">
        <v>36</v>
      </c>
    </row>
    <row r="663" spans="1:30" s="35" customFormat="1" ht="12.75" x14ac:dyDescent="0.2">
      <c r="A663" s="25" t="s">
        <v>148</v>
      </c>
      <c r="B663" s="27" t="s">
        <v>11</v>
      </c>
      <c r="C663" s="27"/>
      <c r="D663" s="28"/>
      <c r="E663" s="29" t="s">
        <v>37</v>
      </c>
      <c r="F663" s="30">
        <v>0.55000000000000004</v>
      </c>
      <c r="G663" s="31">
        <f t="shared" si="70"/>
        <v>16.5</v>
      </c>
      <c r="H663" s="32">
        <v>3</v>
      </c>
      <c r="I663" s="33"/>
      <c r="J663" s="26"/>
      <c r="K663" s="26"/>
      <c r="L663" s="26"/>
      <c r="M663" s="26"/>
      <c r="N663" s="26"/>
      <c r="O663" s="26"/>
      <c r="P663" s="26"/>
      <c r="Q663" s="26"/>
      <c r="R663" s="26"/>
      <c r="S663" s="26"/>
      <c r="T663" s="26"/>
      <c r="U663" s="26"/>
      <c r="V663" s="26">
        <v>1</v>
      </c>
      <c r="W663" s="26"/>
      <c r="X663" s="26"/>
      <c r="Y663" s="26"/>
      <c r="Z663" s="26"/>
      <c r="AA663" s="26"/>
      <c r="AB663" s="26"/>
      <c r="AC663" s="26"/>
      <c r="AD663" s="34" t="s">
        <v>27</v>
      </c>
    </row>
    <row r="664" spans="1:30" s="35" customFormat="1" ht="12.75" x14ac:dyDescent="0.2">
      <c r="A664" s="25" t="s">
        <v>148</v>
      </c>
      <c r="B664" s="27" t="s">
        <v>11</v>
      </c>
      <c r="C664" s="27"/>
      <c r="D664" s="28"/>
      <c r="E664" s="29" t="s">
        <v>38</v>
      </c>
      <c r="F664" s="30">
        <v>0.3</v>
      </c>
      <c r="G664" s="31">
        <f t="shared" si="70"/>
        <v>9</v>
      </c>
      <c r="H664" s="32">
        <v>3</v>
      </c>
      <c r="I664" s="33"/>
      <c r="J664" s="26"/>
      <c r="K664" s="26"/>
      <c r="L664" s="26"/>
      <c r="M664" s="26"/>
      <c r="N664" s="26"/>
      <c r="O664" s="26"/>
      <c r="P664" s="26"/>
      <c r="Q664" s="26"/>
      <c r="R664" s="26"/>
      <c r="S664" s="26"/>
      <c r="T664" s="26"/>
      <c r="U664" s="26"/>
      <c r="V664" s="26">
        <v>1</v>
      </c>
      <c r="W664" s="26"/>
      <c r="X664" s="26"/>
      <c r="Y664" s="26"/>
      <c r="Z664" s="26"/>
      <c r="AA664" s="26"/>
      <c r="AB664" s="26"/>
      <c r="AC664" s="26"/>
      <c r="AD664" s="34" t="s">
        <v>27</v>
      </c>
    </row>
    <row r="665" spans="1:30" s="35" customFormat="1" ht="12.75" x14ac:dyDescent="0.2">
      <c r="A665" s="25" t="s">
        <v>148</v>
      </c>
      <c r="B665" s="27" t="s">
        <v>11</v>
      </c>
      <c r="C665" s="27"/>
      <c r="D665" s="28"/>
      <c r="E665" s="29" t="s">
        <v>39</v>
      </c>
      <c r="F665" s="30">
        <v>0.2</v>
      </c>
      <c r="G665" s="31">
        <f t="shared" si="70"/>
        <v>6</v>
      </c>
      <c r="H665" s="32">
        <v>3</v>
      </c>
      <c r="I665" s="33"/>
      <c r="J665" s="26"/>
      <c r="K665" s="26"/>
      <c r="L665" s="26"/>
      <c r="M665" s="26"/>
      <c r="N665" s="26"/>
      <c r="O665" s="26"/>
      <c r="P665" s="26"/>
      <c r="Q665" s="26"/>
      <c r="R665" s="26"/>
      <c r="S665" s="26"/>
      <c r="T665" s="26"/>
      <c r="U665" s="26"/>
      <c r="V665" s="26"/>
      <c r="W665" s="26"/>
      <c r="X665" s="26"/>
      <c r="Y665" s="26"/>
      <c r="Z665" s="26"/>
      <c r="AA665" s="26"/>
      <c r="AB665" s="26"/>
      <c r="AC665" s="26"/>
      <c r="AD665" s="34" t="s">
        <v>14</v>
      </c>
    </row>
    <row r="666" spans="1:30" s="35" customFormat="1" ht="12.75" x14ac:dyDescent="0.2">
      <c r="A666" s="25" t="s">
        <v>148</v>
      </c>
      <c r="B666" s="27" t="s">
        <v>11</v>
      </c>
      <c r="C666" s="27"/>
      <c r="D666" s="28"/>
      <c r="E666" s="29" t="s">
        <v>40</v>
      </c>
      <c r="F666" s="30">
        <v>0.27500000000000002</v>
      </c>
      <c r="G666" s="31">
        <f t="shared" si="70"/>
        <v>8.25</v>
      </c>
      <c r="H666" s="32">
        <v>3</v>
      </c>
      <c r="I666" s="33"/>
      <c r="J666" s="26"/>
      <c r="K666" s="26"/>
      <c r="L666" s="26"/>
      <c r="M666" s="26"/>
      <c r="N666" s="26">
        <v>1</v>
      </c>
      <c r="O666" s="26"/>
      <c r="P666" s="26"/>
      <c r="Q666" s="26"/>
      <c r="R666" s="26"/>
      <c r="S666" s="26"/>
      <c r="T666" s="26">
        <v>1</v>
      </c>
      <c r="U666" s="26"/>
      <c r="V666" s="26"/>
      <c r="W666" s="26"/>
      <c r="X666" s="26"/>
      <c r="Y666" s="26"/>
      <c r="Z666" s="26">
        <v>1</v>
      </c>
      <c r="AA666" s="26"/>
      <c r="AB666" s="26"/>
      <c r="AC666" s="26"/>
      <c r="AD666" s="34" t="s">
        <v>41</v>
      </c>
    </row>
    <row r="667" spans="1:30" s="35" customFormat="1" ht="12.75" x14ac:dyDescent="0.2">
      <c r="A667" s="25" t="s">
        <v>148</v>
      </c>
      <c r="B667" s="27" t="s">
        <v>11</v>
      </c>
      <c r="C667" s="27"/>
      <c r="D667" s="28"/>
      <c r="E667" s="29" t="s">
        <v>42</v>
      </c>
      <c r="F667" s="30">
        <v>2</v>
      </c>
      <c r="G667" s="31">
        <f t="shared" si="70"/>
        <v>60</v>
      </c>
      <c r="H667" s="32">
        <v>3</v>
      </c>
      <c r="I667" s="33"/>
      <c r="J667" s="26"/>
      <c r="K667" s="26"/>
      <c r="L667" s="26"/>
      <c r="M667" s="26"/>
      <c r="N667" s="26"/>
      <c r="O667" s="26"/>
      <c r="P667" s="26"/>
      <c r="Q667" s="26"/>
      <c r="R667" s="26"/>
      <c r="S667" s="26"/>
      <c r="T667" s="26"/>
      <c r="U667" s="26"/>
      <c r="V667" s="26"/>
      <c r="W667" s="26"/>
      <c r="X667" s="26"/>
      <c r="Y667" s="26"/>
      <c r="Z667" s="26"/>
      <c r="AA667" s="26"/>
      <c r="AB667" s="26"/>
      <c r="AC667" s="26"/>
      <c r="AD667" s="34" t="s">
        <v>14</v>
      </c>
    </row>
    <row r="668" spans="1:30" s="35" customFormat="1" ht="12.75" x14ac:dyDescent="0.2">
      <c r="A668" s="25" t="s">
        <v>148</v>
      </c>
      <c r="B668" s="27" t="s">
        <v>11</v>
      </c>
      <c r="C668" s="27"/>
      <c r="D668" s="28"/>
      <c r="E668" s="29" t="s">
        <v>43</v>
      </c>
      <c r="F668" s="30">
        <v>0</v>
      </c>
      <c r="G668" s="31">
        <f t="shared" si="70"/>
        <v>0</v>
      </c>
      <c r="H668" s="32">
        <v>3</v>
      </c>
      <c r="I668" s="33"/>
      <c r="J668" s="26"/>
      <c r="K668" s="26">
        <v>1</v>
      </c>
      <c r="L668" s="26"/>
      <c r="M668" s="26">
        <v>1</v>
      </c>
      <c r="N668" s="26"/>
      <c r="O668" s="26">
        <v>1</v>
      </c>
      <c r="P668" s="26"/>
      <c r="Q668" s="26">
        <v>1</v>
      </c>
      <c r="R668" s="26"/>
      <c r="S668" s="26">
        <v>1</v>
      </c>
      <c r="T668" s="26"/>
      <c r="U668" s="26">
        <v>1</v>
      </c>
      <c r="V668" s="26"/>
      <c r="W668" s="26">
        <v>1</v>
      </c>
      <c r="X668" s="26"/>
      <c r="Y668" s="26">
        <v>1</v>
      </c>
      <c r="Z668" s="26"/>
      <c r="AA668" s="26">
        <v>1</v>
      </c>
      <c r="AB668" s="26"/>
      <c r="AC668" s="26">
        <v>1</v>
      </c>
      <c r="AD668" s="34" t="s">
        <v>44</v>
      </c>
    </row>
    <row r="669" spans="1:30" s="35" customFormat="1" ht="12.75" x14ac:dyDescent="0.2">
      <c r="A669" s="25" t="s">
        <v>148</v>
      </c>
      <c r="B669" s="27" t="s">
        <v>11</v>
      </c>
      <c r="C669" s="27"/>
      <c r="D669" s="28"/>
      <c r="E669" s="29" t="s">
        <v>45</v>
      </c>
      <c r="F669" s="30">
        <v>1.1000000000000001</v>
      </c>
      <c r="G669" s="31">
        <f t="shared" si="70"/>
        <v>33</v>
      </c>
      <c r="H669" s="32">
        <v>3</v>
      </c>
      <c r="I669" s="33"/>
      <c r="J669" s="26"/>
      <c r="K669" s="26">
        <v>1</v>
      </c>
      <c r="L669" s="26"/>
      <c r="M669" s="26">
        <v>1</v>
      </c>
      <c r="N669" s="26"/>
      <c r="O669" s="26">
        <v>1</v>
      </c>
      <c r="P669" s="26"/>
      <c r="Q669" s="26">
        <v>1</v>
      </c>
      <c r="R669" s="26"/>
      <c r="S669" s="26">
        <v>1</v>
      </c>
      <c r="T669" s="26"/>
      <c r="U669" s="26">
        <v>1</v>
      </c>
      <c r="V669" s="26"/>
      <c r="W669" s="26">
        <v>1</v>
      </c>
      <c r="X669" s="26"/>
      <c r="Y669" s="26">
        <v>1</v>
      </c>
      <c r="Z669" s="26"/>
      <c r="AA669" s="26">
        <v>1</v>
      </c>
      <c r="AB669" s="26"/>
      <c r="AC669" s="26">
        <v>1</v>
      </c>
      <c r="AD669" s="34" t="s">
        <v>13</v>
      </c>
    </row>
    <row r="670" spans="1:30" s="35" customFormat="1" ht="12.75" x14ac:dyDescent="0.2">
      <c r="A670" s="25" t="s">
        <v>148</v>
      </c>
      <c r="B670" s="27" t="s">
        <v>11</v>
      </c>
      <c r="C670" s="27"/>
      <c r="D670" s="28"/>
      <c r="E670" s="29" t="s">
        <v>46</v>
      </c>
      <c r="F670" s="30">
        <v>0.5</v>
      </c>
      <c r="G670" s="31">
        <f t="shared" si="70"/>
        <v>15</v>
      </c>
      <c r="H670" s="32">
        <v>3</v>
      </c>
      <c r="I670" s="33"/>
      <c r="J670" s="26"/>
      <c r="K670" s="26"/>
      <c r="L670" s="26"/>
      <c r="M670" s="26"/>
      <c r="N670" s="26">
        <v>1</v>
      </c>
      <c r="O670" s="26"/>
      <c r="P670" s="26"/>
      <c r="Q670" s="26"/>
      <c r="R670" s="26"/>
      <c r="S670" s="26">
        <v>1</v>
      </c>
      <c r="T670" s="26"/>
      <c r="U670" s="26"/>
      <c r="V670" s="26"/>
      <c r="W670" s="26"/>
      <c r="X670" s="26">
        <v>1</v>
      </c>
      <c r="Y670" s="26"/>
      <c r="Z670" s="26"/>
      <c r="AA670" s="26"/>
      <c r="AB670" s="26"/>
      <c r="AC670" s="26">
        <v>1</v>
      </c>
      <c r="AD670" s="34" t="s">
        <v>48</v>
      </c>
    </row>
    <row r="671" spans="1:30" s="35" customFormat="1" ht="12.75" x14ac:dyDescent="0.2">
      <c r="A671" s="25" t="s">
        <v>148</v>
      </c>
      <c r="B671" s="27" t="s">
        <v>11</v>
      </c>
      <c r="C671" s="27"/>
      <c r="D671" s="28"/>
      <c r="E671" s="29" t="s">
        <v>49</v>
      </c>
      <c r="F671" s="30">
        <v>0.20166666666666666</v>
      </c>
      <c r="G671" s="31">
        <f t="shared" si="70"/>
        <v>6.05</v>
      </c>
      <c r="H671" s="32">
        <v>3</v>
      </c>
      <c r="I671" s="33"/>
      <c r="J671" s="26">
        <v>1</v>
      </c>
      <c r="K671" s="26"/>
      <c r="L671" s="26">
        <v>1</v>
      </c>
      <c r="M671" s="26"/>
      <c r="N671" s="26">
        <v>1</v>
      </c>
      <c r="O671" s="26"/>
      <c r="P671" s="26">
        <v>1</v>
      </c>
      <c r="Q671" s="26"/>
      <c r="R671" s="26">
        <v>1</v>
      </c>
      <c r="S671" s="26"/>
      <c r="T671" s="26">
        <v>1</v>
      </c>
      <c r="U671" s="26"/>
      <c r="V671" s="26">
        <v>1</v>
      </c>
      <c r="W671" s="26"/>
      <c r="X671" s="26">
        <v>1</v>
      </c>
      <c r="Y671" s="26"/>
      <c r="Z671" s="26">
        <v>1</v>
      </c>
      <c r="AA671" s="26"/>
      <c r="AB671" s="26">
        <v>1</v>
      </c>
      <c r="AC671" s="26"/>
      <c r="AD671" s="34" t="s">
        <v>50</v>
      </c>
    </row>
    <row r="672" spans="1:30" s="35" customFormat="1" ht="12.75" x14ac:dyDescent="0.2">
      <c r="A672" s="25" t="s">
        <v>148</v>
      </c>
      <c r="B672" s="27" t="s">
        <v>11</v>
      </c>
      <c r="C672" s="27"/>
      <c r="D672" s="28"/>
      <c r="E672" s="29" t="s">
        <v>51</v>
      </c>
      <c r="F672" s="30">
        <v>0.18333333333333335</v>
      </c>
      <c r="G672" s="31">
        <f t="shared" si="70"/>
        <v>5.5</v>
      </c>
      <c r="H672" s="32">
        <v>3</v>
      </c>
      <c r="I672" s="33"/>
      <c r="J672" s="26"/>
      <c r="K672" s="26"/>
      <c r="L672" s="26"/>
      <c r="M672" s="26"/>
      <c r="N672" s="26"/>
      <c r="O672" s="26"/>
      <c r="P672" s="26"/>
      <c r="Q672" s="26"/>
      <c r="R672" s="26"/>
      <c r="S672" s="26"/>
      <c r="T672" s="26"/>
      <c r="U672" s="26"/>
      <c r="V672" s="26"/>
      <c r="W672" s="26"/>
      <c r="X672" s="26"/>
      <c r="Y672" s="26"/>
      <c r="Z672" s="26"/>
      <c r="AA672" s="26"/>
      <c r="AB672" s="26"/>
      <c r="AC672" s="26"/>
      <c r="AD672" s="34" t="s">
        <v>14</v>
      </c>
    </row>
    <row r="673" spans="1:30" s="35" customFormat="1" ht="12.75" x14ac:dyDescent="0.2">
      <c r="A673" s="39" t="s">
        <v>148</v>
      </c>
      <c r="B673" s="41" t="s">
        <v>53</v>
      </c>
      <c r="C673" s="41"/>
      <c r="D673" s="143">
        <v>95621989</v>
      </c>
      <c r="E673" s="43" t="s">
        <v>54</v>
      </c>
      <c r="F673" s="44">
        <v>1</v>
      </c>
      <c r="G673" s="45">
        <f>+VLOOKUP(D673,'Precios Repuestos'!$B$3:$F$192,5,FALSE)*F673</f>
        <v>4.4000000000000004</v>
      </c>
      <c r="H673" s="32">
        <v>3</v>
      </c>
      <c r="I673" s="46"/>
      <c r="J673" s="40">
        <v>1</v>
      </c>
      <c r="K673" s="40">
        <v>1</v>
      </c>
      <c r="L673" s="40">
        <v>1</v>
      </c>
      <c r="M673" s="40">
        <v>1</v>
      </c>
      <c r="N673" s="40">
        <v>1</v>
      </c>
      <c r="O673" s="40">
        <v>1</v>
      </c>
      <c r="P673" s="40">
        <v>1</v>
      </c>
      <c r="Q673" s="40">
        <v>1</v>
      </c>
      <c r="R673" s="40">
        <v>1</v>
      </c>
      <c r="S673" s="40">
        <v>1</v>
      </c>
      <c r="T673" s="40">
        <v>1</v>
      </c>
      <c r="U673" s="40">
        <v>1</v>
      </c>
      <c r="V673" s="40">
        <v>1</v>
      </c>
      <c r="W673" s="40">
        <v>1</v>
      </c>
      <c r="X673" s="40">
        <v>1</v>
      </c>
      <c r="Y673" s="40">
        <v>1</v>
      </c>
      <c r="Z673" s="40">
        <v>1</v>
      </c>
      <c r="AA673" s="40">
        <v>1</v>
      </c>
      <c r="AB673" s="40">
        <v>1</v>
      </c>
      <c r="AC673" s="40">
        <v>1</v>
      </c>
      <c r="AD673" s="34" t="s">
        <v>25</v>
      </c>
    </row>
    <row r="674" spans="1:30" s="35" customFormat="1" ht="12.75" x14ac:dyDescent="0.2">
      <c r="A674" s="39" t="s">
        <v>148</v>
      </c>
      <c r="B674" s="41" t="s">
        <v>53</v>
      </c>
      <c r="C674" s="41"/>
      <c r="D674" s="78">
        <v>2601223</v>
      </c>
      <c r="E674" s="47" t="s">
        <v>55</v>
      </c>
      <c r="F674" s="44">
        <v>7</v>
      </c>
      <c r="G674" s="45">
        <f>+VLOOKUP(D674,'Precios Repuestos'!$B$3:$F$192,5,FALSE)*F674</f>
        <v>46.812163461538461</v>
      </c>
      <c r="H674" s="32">
        <v>3</v>
      </c>
      <c r="I674" s="46"/>
      <c r="J674" s="40">
        <v>1</v>
      </c>
      <c r="K674" s="40">
        <v>1</v>
      </c>
      <c r="L674" s="40">
        <v>1</v>
      </c>
      <c r="M674" s="40">
        <v>1</v>
      </c>
      <c r="N674" s="40">
        <v>1</v>
      </c>
      <c r="O674" s="40">
        <v>1</v>
      </c>
      <c r="P674" s="40">
        <v>1</v>
      </c>
      <c r="Q674" s="40">
        <v>1</v>
      </c>
      <c r="R674" s="40">
        <v>1</v>
      </c>
      <c r="S674" s="40">
        <v>1</v>
      </c>
      <c r="T674" s="40">
        <v>1</v>
      </c>
      <c r="U674" s="40">
        <v>1</v>
      </c>
      <c r="V674" s="40">
        <v>1</v>
      </c>
      <c r="W674" s="40">
        <v>1</v>
      </c>
      <c r="X674" s="40">
        <v>1</v>
      </c>
      <c r="Y674" s="40">
        <v>1</v>
      </c>
      <c r="Z674" s="40">
        <v>1</v>
      </c>
      <c r="AA674" s="40">
        <v>1</v>
      </c>
      <c r="AB674" s="40">
        <v>1</v>
      </c>
      <c r="AC674" s="40">
        <v>1</v>
      </c>
      <c r="AD674" s="34" t="s">
        <v>56</v>
      </c>
    </row>
    <row r="675" spans="1:30" s="35" customFormat="1" ht="12.75" x14ac:dyDescent="0.2">
      <c r="A675" s="39" t="s">
        <v>148</v>
      </c>
      <c r="B675" s="41" t="s">
        <v>53</v>
      </c>
      <c r="C675" s="41"/>
      <c r="D675" s="78" t="s">
        <v>149</v>
      </c>
      <c r="E675" s="43" t="s">
        <v>57</v>
      </c>
      <c r="F675" s="44">
        <v>1</v>
      </c>
      <c r="G675" s="45">
        <f>+VLOOKUP(D675,'Precios Repuestos'!$B$3:$F$192,5,FALSE)*F675</f>
        <v>27.45</v>
      </c>
      <c r="H675" s="32">
        <v>3</v>
      </c>
      <c r="I675" s="46"/>
      <c r="J675" s="40"/>
      <c r="K675" s="40"/>
      <c r="L675" s="40">
        <v>1</v>
      </c>
      <c r="M675" s="40"/>
      <c r="N675" s="40">
        <v>1</v>
      </c>
      <c r="O675" s="40"/>
      <c r="P675" s="40">
        <v>1</v>
      </c>
      <c r="Q675" s="40"/>
      <c r="R675" s="40">
        <v>1</v>
      </c>
      <c r="S675" s="40"/>
      <c r="T675" s="40">
        <v>1</v>
      </c>
      <c r="U675" s="40"/>
      <c r="V675" s="40">
        <v>1</v>
      </c>
      <c r="W675" s="40"/>
      <c r="X675" s="40">
        <v>1</v>
      </c>
      <c r="Y675" s="40"/>
      <c r="Z675" s="40">
        <v>1</v>
      </c>
      <c r="AA675" s="40"/>
      <c r="AB675" s="40">
        <v>1</v>
      </c>
      <c r="AC675" s="40"/>
      <c r="AD675" s="34" t="s">
        <v>17</v>
      </c>
    </row>
    <row r="676" spans="1:30" s="35" customFormat="1" ht="12.75" x14ac:dyDescent="0.2">
      <c r="A676" s="39" t="s">
        <v>148</v>
      </c>
      <c r="B676" s="41" t="s">
        <v>53</v>
      </c>
      <c r="C676" s="41"/>
      <c r="D676" s="78">
        <v>95622340</v>
      </c>
      <c r="E676" s="43" t="s">
        <v>58</v>
      </c>
      <c r="F676" s="44">
        <v>1</v>
      </c>
      <c r="G676" s="45">
        <f>+VLOOKUP(D676,'Precios Repuestos'!$B$3:$F$192,5,FALSE)*F676</f>
        <v>11.1</v>
      </c>
      <c r="H676" s="32">
        <v>3</v>
      </c>
      <c r="I676" s="46"/>
      <c r="J676" s="40"/>
      <c r="K676" s="40">
        <v>1</v>
      </c>
      <c r="L676" s="40"/>
      <c r="M676" s="40">
        <v>1</v>
      </c>
      <c r="N676" s="40"/>
      <c r="O676" s="40">
        <v>1</v>
      </c>
      <c r="P676" s="40"/>
      <c r="Q676" s="40">
        <v>1</v>
      </c>
      <c r="R676" s="40"/>
      <c r="S676" s="40">
        <v>1</v>
      </c>
      <c r="T676" s="40"/>
      <c r="U676" s="40">
        <v>1</v>
      </c>
      <c r="V676" s="40"/>
      <c r="W676" s="40">
        <v>1</v>
      </c>
      <c r="X676" s="40"/>
      <c r="Y676" s="40">
        <v>1</v>
      </c>
      <c r="Z676" s="40"/>
      <c r="AA676" s="40">
        <v>1</v>
      </c>
      <c r="AB676" s="40"/>
      <c r="AC676" s="40">
        <v>1</v>
      </c>
      <c r="AD676" s="34" t="s">
        <v>13</v>
      </c>
    </row>
    <row r="677" spans="1:30" s="35" customFormat="1" ht="12.75" x14ac:dyDescent="0.2">
      <c r="A677" s="39" t="s">
        <v>148</v>
      </c>
      <c r="B677" s="41" t="s">
        <v>53</v>
      </c>
      <c r="C677" s="41"/>
      <c r="D677" s="78" t="s">
        <v>145</v>
      </c>
      <c r="E677" s="43" t="s">
        <v>60</v>
      </c>
      <c r="F677" s="44">
        <v>1</v>
      </c>
      <c r="G677" s="45">
        <f>+VLOOKUP(D677,'Precios Repuestos'!$B$3:$F$192,5,FALSE)*F677</f>
        <v>24.27</v>
      </c>
      <c r="H677" s="32">
        <v>3</v>
      </c>
      <c r="I677" s="46"/>
      <c r="J677" s="40"/>
      <c r="K677" s="40"/>
      <c r="L677" s="40"/>
      <c r="M677" s="40"/>
      <c r="N677" s="40"/>
      <c r="O677" s="40"/>
      <c r="P677" s="40"/>
      <c r="Q677" s="40"/>
      <c r="R677" s="40"/>
      <c r="S677" s="40"/>
      <c r="T677" s="40"/>
      <c r="U677" s="40"/>
      <c r="V677" s="40">
        <v>1</v>
      </c>
      <c r="W677" s="40"/>
      <c r="X677" s="40"/>
      <c r="Y677" s="40"/>
      <c r="Z677" s="40"/>
      <c r="AA677" s="40"/>
      <c r="AB677" s="40"/>
      <c r="AC677" s="40"/>
      <c r="AD677" s="34" t="s">
        <v>27</v>
      </c>
    </row>
    <row r="678" spans="1:30" s="35" customFormat="1" ht="12.75" x14ac:dyDescent="0.2">
      <c r="A678" s="39" t="s">
        <v>148</v>
      </c>
      <c r="B678" s="41" t="s">
        <v>53</v>
      </c>
      <c r="C678" s="41"/>
      <c r="D678" s="78" t="s">
        <v>61</v>
      </c>
      <c r="E678" s="29" t="s">
        <v>62</v>
      </c>
      <c r="F678" s="44">
        <v>2</v>
      </c>
      <c r="G678" s="45">
        <f>+VLOOKUP(D678,'Precios Repuestos'!$B$3:$F$192,5,FALSE)*F678</f>
        <v>8</v>
      </c>
      <c r="H678" s="32">
        <v>3</v>
      </c>
      <c r="I678" s="46"/>
      <c r="J678" s="40"/>
      <c r="K678" s="40"/>
      <c r="L678" s="40"/>
      <c r="M678" s="40"/>
      <c r="N678" s="40"/>
      <c r="O678" s="40"/>
      <c r="P678" s="40"/>
      <c r="Q678" s="40"/>
      <c r="R678" s="40"/>
      <c r="S678" s="40"/>
      <c r="T678" s="40"/>
      <c r="U678" s="40"/>
      <c r="V678" s="40">
        <v>1</v>
      </c>
      <c r="W678" s="40"/>
      <c r="X678" s="40"/>
      <c r="Y678" s="40"/>
      <c r="Z678" s="40"/>
      <c r="AA678" s="40"/>
      <c r="AB678" s="40"/>
      <c r="AC678" s="40"/>
      <c r="AD678" s="34" t="s">
        <v>27</v>
      </c>
    </row>
    <row r="679" spans="1:30" s="35" customFormat="1" ht="12.75" x14ac:dyDescent="0.2">
      <c r="A679" s="39" t="s">
        <v>148</v>
      </c>
      <c r="B679" s="41" t="s">
        <v>53</v>
      </c>
      <c r="C679" s="41"/>
      <c r="D679" s="78" t="s">
        <v>146</v>
      </c>
      <c r="E679" s="43" t="s">
        <v>63</v>
      </c>
      <c r="F679" s="44">
        <v>1</v>
      </c>
      <c r="G679" s="45">
        <f>+VLOOKUP(D679,'Precios Repuestos'!$B$3:$F$192,5,FALSE)*F679</f>
        <v>25.58</v>
      </c>
      <c r="H679" s="32">
        <v>3</v>
      </c>
      <c r="I679" s="46"/>
      <c r="J679" s="40"/>
      <c r="K679" s="40"/>
      <c r="L679" s="40"/>
      <c r="M679" s="40"/>
      <c r="N679" s="40"/>
      <c r="O679" s="40"/>
      <c r="P679" s="40"/>
      <c r="Q679" s="40"/>
      <c r="R679" s="40"/>
      <c r="S679" s="40"/>
      <c r="T679" s="40"/>
      <c r="U679" s="40"/>
      <c r="V679" s="40">
        <v>1</v>
      </c>
      <c r="W679" s="40"/>
      <c r="X679" s="40"/>
      <c r="Y679" s="40"/>
      <c r="Z679" s="40"/>
      <c r="AA679" s="40"/>
      <c r="AB679" s="40"/>
      <c r="AC679" s="40"/>
      <c r="AD679" s="34" t="s">
        <v>27</v>
      </c>
    </row>
    <row r="680" spans="1:30" s="35" customFormat="1" ht="12.75" x14ac:dyDescent="0.2">
      <c r="A680" s="39" t="s">
        <v>148</v>
      </c>
      <c r="B680" s="41" t="s">
        <v>53</v>
      </c>
      <c r="C680" s="41"/>
      <c r="D680" s="81">
        <v>89063273</v>
      </c>
      <c r="E680" s="43" t="s">
        <v>147</v>
      </c>
      <c r="F680" s="44">
        <v>6</v>
      </c>
      <c r="G680" s="45">
        <f>+VLOOKUP(D680,'Precios Repuestos'!$B$3:$F$192,5,FALSE)*F680</f>
        <v>16.440000000000001</v>
      </c>
      <c r="H680" s="32">
        <v>3</v>
      </c>
      <c r="I680" s="46"/>
      <c r="J680" s="40"/>
      <c r="K680" s="40"/>
      <c r="L680" s="40">
        <v>1</v>
      </c>
      <c r="M680" s="40"/>
      <c r="N680" s="40"/>
      <c r="O680" s="40">
        <v>1</v>
      </c>
      <c r="P680" s="40"/>
      <c r="Q680" s="40"/>
      <c r="R680" s="40">
        <v>1</v>
      </c>
      <c r="S680" s="40"/>
      <c r="T680" s="40"/>
      <c r="U680" s="40">
        <v>1</v>
      </c>
      <c r="V680" s="40"/>
      <c r="W680" s="40"/>
      <c r="X680" s="40">
        <v>1</v>
      </c>
      <c r="Y680" s="40"/>
      <c r="Z680" s="40"/>
      <c r="AA680" s="40">
        <v>1</v>
      </c>
      <c r="AB680" s="40"/>
      <c r="AC680" s="48"/>
      <c r="AD680" s="34" t="s">
        <v>65</v>
      </c>
    </row>
    <row r="681" spans="1:30" s="35" customFormat="1" ht="12.75" x14ac:dyDescent="0.2">
      <c r="A681" s="39" t="s">
        <v>148</v>
      </c>
      <c r="B681" s="41" t="s">
        <v>53</v>
      </c>
      <c r="C681" s="41"/>
      <c r="D681" s="42">
        <v>2602458</v>
      </c>
      <c r="E681" s="49" t="s">
        <v>66</v>
      </c>
      <c r="F681" s="44">
        <v>3</v>
      </c>
      <c r="G681" s="45">
        <f>+VLOOKUP(D681,'Precios Repuestos'!$B$3:$F$192,5,FALSE)*F681</f>
        <v>32.857211538461542</v>
      </c>
      <c r="H681" s="32">
        <v>3</v>
      </c>
      <c r="I681" s="46"/>
      <c r="J681" s="40"/>
      <c r="K681" s="40"/>
      <c r="L681" s="40"/>
      <c r="M681" s="40">
        <v>1</v>
      </c>
      <c r="N681" s="40"/>
      <c r="O681" s="40"/>
      <c r="P681" s="40"/>
      <c r="Q681" s="40">
        <v>1</v>
      </c>
      <c r="R681" s="40"/>
      <c r="S681" s="40"/>
      <c r="T681" s="40"/>
      <c r="U681" s="40">
        <v>1</v>
      </c>
      <c r="V681" s="40"/>
      <c r="W681" s="40"/>
      <c r="X681" s="40"/>
      <c r="Y681" s="40">
        <v>1</v>
      </c>
      <c r="Z681" s="40"/>
      <c r="AA681" s="40"/>
      <c r="AB681" s="40"/>
      <c r="AC681" s="40">
        <v>1</v>
      </c>
      <c r="AD681" s="34" t="s">
        <v>67</v>
      </c>
    </row>
    <row r="682" spans="1:30" s="35" customFormat="1" ht="12.75" x14ac:dyDescent="0.2">
      <c r="A682" s="39" t="s">
        <v>148</v>
      </c>
      <c r="B682" s="41" t="s">
        <v>53</v>
      </c>
      <c r="C682" s="41"/>
      <c r="D682" s="42">
        <v>2601230</v>
      </c>
      <c r="E682" s="43" t="s">
        <v>113</v>
      </c>
      <c r="F682" s="44">
        <v>2</v>
      </c>
      <c r="G682" s="45">
        <f>+VLOOKUP(D682,'Precios Repuestos'!$B$3:$F$192,5,FALSE)*F682</f>
        <v>13.477884615384616</v>
      </c>
      <c r="H682" s="32">
        <v>3</v>
      </c>
      <c r="I682" s="46"/>
      <c r="J682" s="40"/>
      <c r="K682" s="40"/>
      <c r="L682" s="40"/>
      <c r="M682" s="40">
        <v>1</v>
      </c>
      <c r="N682" s="40"/>
      <c r="O682" s="40"/>
      <c r="P682" s="40"/>
      <c r="Q682" s="40">
        <v>1</v>
      </c>
      <c r="R682" s="40"/>
      <c r="S682" s="40"/>
      <c r="T682" s="40"/>
      <c r="U682" s="40">
        <v>1</v>
      </c>
      <c r="V682" s="40"/>
      <c r="W682" s="40"/>
      <c r="X682" s="40"/>
      <c r="Y682" s="40">
        <v>1</v>
      </c>
      <c r="Z682" s="40"/>
      <c r="AA682" s="40"/>
      <c r="AB682" s="40"/>
      <c r="AC682" s="40">
        <v>1</v>
      </c>
      <c r="AD682" s="34" t="s">
        <v>129</v>
      </c>
    </row>
    <row r="683" spans="1:30" s="35" customFormat="1" ht="12.75" x14ac:dyDescent="0.2">
      <c r="A683" s="39" t="s">
        <v>148</v>
      </c>
      <c r="B683" s="41" t="s">
        <v>53</v>
      </c>
      <c r="C683" s="41"/>
      <c r="D683" s="42">
        <v>2601230</v>
      </c>
      <c r="E683" s="43" t="s">
        <v>113</v>
      </c>
      <c r="F683" s="44">
        <v>2</v>
      </c>
      <c r="G683" s="45">
        <f>+VLOOKUP(D683,'Precios Repuestos'!$B$3:$F$192,5,FALSE)*F683</f>
        <v>13.477884615384616</v>
      </c>
      <c r="H683" s="32">
        <v>3</v>
      </c>
      <c r="I683" s="46"/>
      <c r="J683" s="40"/>
      <c r="K683" s="40"/>
      <c r="L683" s="40"/>
      <c r="M683" s="40"/>
      <c r="N683" s="40"/>
      <c r="O683" s="40"/>
      <c r="P683" s="40"/>
      <c r="Q683" s="40">
        <v>1</v>
      </c>
      <c r="R683" s="40"/>
      <c r="S683" s="40"/>
      <c r="T683" s="40"/>
      <c r="U683" s="40"/>
      <c r="V683" s="40"/>
      <c r="W683" s="40"/>
      <c r="X683" s="40"/>
      <c r="Y683" s="40">
        <v>1</v>
      </c>
      <c r="Z683" s="40"/>
      <c r="AA683" s="40"/>
      <c r="AB683" s="40"/>
      <c r="AC683" s="40"/>
      <c r="AD683" s="34" t="s">
        <v>130</v>
      </c>
    </row>
    <row r="684" spans="1:30" s="35" customFormat="1" ht="12.75" x14ac:dyDescent="0.2">
      <c r="A684" s="39" t="s">
        <v>148</v>
      </c>
      <c r="B684" s="41" t="s">
        <v>53</v>
      </c>
      <c r="C684" s="41"/>
      <c r="D684" s="42">
        <v>2601230</v>
      </c>
      <c r="E684" s="43" t="s">
        <v>113</v>
      </c>
      <c r="F684" s="44">
        <v>2</v>
      </c>
      <c r="G684" s="45">
        <f>+VLOOKUP(D684,'Precios Repuestos'!$B$3:$F$192,5,FALSE)*F684</f>
        <v>13.477884615384616</v>
      </c>
      <c r="H684" s="32">
        <v>3</v>
      </c>
      <c r="I684" s="46"/>
      <c r="J684" s="40"/>
      <c r="K684" s="40"/>
      <c r="L684" s="40"/>
      <c r="M684" s="40">
        <v>1</v>
      </c>
      <c r="N684" s="40"/>
      <c r="O684" s="40"/>
      <c r="P684" s="40"/>
      <c r="Q684" s="40">
        <v>1</v>
      </c>
      <c r="R684" s="40"/>
      <c r="S684" s="40"/>
      <c r="T684" s="40"/>
      <c r="U684" s="40">
        <v>1</v>
      </c>
      <c r="V684" s="40"/>
      <c r="W684" s="40"/>
      <c r="X684" s="40"/>
      <c r="Y684" s="40">
        <v>1</v>
      </c>
      <c r="Z684" s="40"/>
      <c r="AA684" s="40"/>
      <c r="AB684" s="40"/>
      <c r="AC684" s="40">
        <v>1</v>
      </c>
      <c r="AD684" s="34" t="s">
        <v>131</v>
      </c>
    </row>
    <row r="685" spans="1:30" s="35" customFormat="1" ht="12.75" x14ac:dyDescent="0.2">
      <c r="A685" s="39" t="s">
        <v>148</v>
      </c>
      <c r="B685" s="41" t="s">
        <v>53</v>
      </c>
      <c r="C685" s="41"/>
      <c r="D685" s="78" t="s">
        <v>68</v>
      </c>
      <c r="E685" s="43" t="s">
        <v>69</v>
      </c>
      <c r="F685" s="44">
        <v>4</v>
      </c>
      <c r="G685" s="45">
        <f>+VLOOKUP(D685,'Precios Repuestos'!$B$3:$F$192,5,FALSE)*F685</f>
        <v>9.6</v>
      </c>
      <c r="H685" s="32">
        <v>3</v>
      </c>
      <c r="I685" s="46"/>
      <c r="J685" s="40"/>
      <c r="K685" s="40"/>
      <c r="L685" s="40"/>
      <c r="M685" s="40"/>
      <c r="N685" s="40">
        <v>1</v>
      </c>
      <c r="O685" s="40"/>
      <c r="P685" s="40"/>
      <c r="Q685" s="40"/>
      <c r="R685" s="40">
        <v>1</v>
      </c>
      <c r="S685" s="40"/>
      <c r="T685" s="40"/>
      <c r="U685" s="40"/>
      <c r="V685" s="40">
        <v>1</v>
      </c>
      <c r="W685" s="40"/>
      <c r="X685" s="40"/>
      <c r="Y685" s="40"/>
      <c r="Z685" s="40">
        <v>1</v>
      </c>
      <c r="AA685" s="40"/>
      <c r="AB685" s="40"/>
      <c r="AC685" s="40"/>
      <c r="AD685" s="34" t="s">
        <v>19</v>
      </c>
    </row>
    <row r="686" spans="1:30" s="35" customFormat="1" ht="12.75" x14ac:dyDescent="0.2">
      <c r="A686" s="39" t="s">
        <v>148</v>
      </c>
      <c r="B686" s="41" t="s">
        <v>53</v>
      </c>
      <c r="C686" s="41"/>
      <c r="D686" s="78" t="s">
        <v>136</v>
      </c>
      <c r="E686" s="43" t="s">
        <v>70</v>
      </c>
      <c r="F686" s="44">
        <v>1</v>
      </c>
      <c r="G686" s="45">
        <f>+VLOOKUP(D686,'Precios Repuestos'!$B$3:$F$192,5,FALSE)*F686</f>
        <v>24.98</v>
      </c>
      <c r="H686" s="32">
        <v>3</v>
      </c>
      <c r="I686" s="46"/>
      <c r="J686" s="40"/>
      <c r="K686" s="40"/>
      <c r="L686" s="40"/>
      <c r="M686" s="40"/>
      <c r="N686" s="40"/>
      <c r="O686" s="40"/>
      <c r="P686" s="40"/>
      <c r="Q686" s="40"/>
      <c r="R686" s="40"/>
      <c r="S686" s="40"/>
      <c r="T686" s="40"/>
      <c r="U686" s="40"/>
      <c r="V686" s="40"/>
      <c r="W686" s="40"/>
      <c r="X686" s="40"/>
      <c r="Y686" s="40"/>
      <c r="Z686" s="40"/>
      <c r="AA686" s="40"/>
      <c r="AB686" s="40"/>
      <c r="AC686" s="40"/>
      <c r="AD686" s="34" t="s">
        <v>19</v>
      </c>
    </row>
    <row r="687" spans="1:30" s="35" customFormat="1" ht="12.75" x14ac:dyDescent="0.2">
      <c r="A687" s="39" t="s">
        <v>148</v>
      </c>
      <c r="B687" s="41" t="s">
        <v>53</v>
      </c>
      <c r="C687" s="41"/>
      <c r="D687" s="42">
        <v>2601234</v>
      </c>
      <c r="E687" s="43" t="s">
        <v>95</v>
      </c>
      <c r="F687" s="44">
        <v>1</v>
      </c>
      <c r="G687" s="45">
        <f>+VLOOKUP(D687,'Precios Repuestos'!$B$3:$F$192,5,FALSE)*F687</f>
        <v>9.3090384615384618</v>
      </c>
      <c r="H687" s="32">
        <v>3</v>
      </c>
      <c r="I687" s="46"/>
      <c r="J687" s="40"/>
      <c r="K687" s="40"/>
      <c r="L687" s="40"/>
      <c r="M687" s="40"/>
      <c r="N687" s="40"/>
      <c r="O687" s="40"/>
      <c r="P687" s="40">
        <v>1</v>
      </c>
      <c r="Q687" s="40"/>
      <c r="R687" s="40"/>
      <c r="S687" s="40"/>
      <c r="T687" s="40"/>
      <c r="U687" s="40"/>
      <c r="V687" s="40">
        <v>1</v>
      </c>
      <c r="W687" s="40"/>
      <c r="X687" s="40"/>
      <c r="Y687" s="40"/>
      <c r="Z687" s="40"/>
      <c r="AA687" s="40"/>
      <c r="AB687" s="40">
        <v>1</v>
      </c>
      <c r="AC687" s="40"/>
      <c r="AD687" s="34" t="s">
        <v>96</v>
      </c>
    </row>
    <row r="688" spans="1:30" s="35" customFormat="1" ht="12.75" x14ac:dyDescent="0.2">
      <c r="A688" s="39" t="s">
        <v>148</v>
      </c>
      <c r="B688" s="41" t="s">
        <v>53</v>
      </c>
      <c r="C688" s="41"/>
      <c r="D688" s="78" t="s">
        <v>71</v>
      </c>
      <c r="E688" s="43" t="s">
        <v>72</v>
      </c>
      <c r="F688" s="44">
        <v>2</v>
      </c>
      <c r="G688" s="45">
        <f>+VLOOKUP(D688,'Precios Repuestos'!$B$3:$F$192,5,FALSE)*F688</f>
        <v>12</v>
      </c>
      <c r="H688" s="32">
        <v>3</v>
      </c>
      <c r="I688" s="46"/>
      <c r="J688" s="40"/>
      <c r="K688" s="40"/>
      <c r="L688" s="40"/>
      <c r="M688" s="40"/>
      <c r="N688" s="40">
        <v>1</v>
      </c>
      <c r="O688" s="40"/>
      <c r="P688" s="40"/>
      <c r="Q688" s="40"/>
      <c r="R688" s="40"/>
      <c r="S688" s="40">
        <v>1</v>
      </c>
      <c r="T688" s="40"/>
      <c r="U688" s="40"/>
      <c r="V688" s="40"/>
      <c r="W688" s="40"/>
      <c r="X688" s="40">
        <v>1</v>
      </c>
      <c r="Y688" s="40"/>
      <c r="Z688" s="40"/>
      <c r="AA688" s="40"/>
      <c r="AB688" s="40"/>
      <c r="AC688" s="40">
        <v>1</v>
      </c>
      <c r="AD688" s="34" t="s">
        <v>47</v>
      </c>
    </row>
    <row r="689" spans="1:30" s="35" customFormat="1" ht="12.75" x14ac:dyDescent="0.2">
      <c r="A689" s="39" t="s">
        <v>148</v>
      </c>
      <c r="B689" s="41" t="s">
        <v>53</v>
      </c>
      <c r="C689" s="41"/>
      <c r="D689" s="42">
        <v>88900181</v>
      </c>
      <c r="E689" s="43" t="s">
        <v>73</v>
      </c>
      <c r="F689" s="44">
        <v>1</v>
      </c>
      <c r="G689" s="45">
        <f>+VLOOKUP(D689,'Precios Repuestos'!$B$3:$F$192,5,FALSE)*F689</f>
        <v>6.18</v>
      </c>
      <c r="H689" s="32">
        <v>3</v>
      </c>
      <c r="I689" s="46"/>
      <c r="J689" s="40"/>
      <c r="K689" s="40">
        <v>1</v>
      </c>
      <c r="L689" s="40"/>
      <c r="M689" s="40">
        <v>1</v>
      </c>
      <c r="N689" s="40"/>
      <c r="O689" s="40">
        <v>1</v>
      </c>
      <c r="P689" s="40"/>
      <c r="Q689" s="40">
        <v>1</v>
      </c>
      <c r="R689" s="40"/>
      <c r="S689" s="40">
        <v>1</v>
      </c>
      <c r="T689" s="40"/>
      <c r="U689" s="40">
        <v>1</v>
      </c>
      <c r="V689" s="40"/>
      <c r="W689" s="40">
        <v>1</v>
      </c>
      <c r="X689" s="40"/>
      <c r="Y689" s="40">
        <v>1</v>
      </c>
      <c r="Z689" s="40"/>
      <c r="AA689" s="40">
        <v>1</v>
      </c>
      <c r="AB689" s="40"/>
      <c r="AC689" s="40">
        <v>1</v>
      </c>
      <c r="AD689" s="34" t="s">
        <v>13</v>
      </c>
    </row>
    <row r="690" spans="1:30" s="35" customFormat="1" ht="12.75" x14ac:dyDescent="0.2">
      <c r="A690" s="39" t="s">
        <v>148</v>
      </c>
      <c r="B690" s="41" t="s">
        <v>53</v>
      </c>
      <c r="C690" s="41"/>
      <c r="D690" s="78" t="s">
        <v>74</v>
      </c>
      <c r="E690" s="43" t="s">
        <v>75</v>
      </c>
      <c r="F690" s="44">
        <v>1</v>
      </c>
      <c r="G690" s="45">
        <f>+VLOOKUP(D690,'Precios Repuestos'!$B$3:$F$192,5,FALSE)*F690</f>
        <v>5</v>
      </c>
      <c r="H690" s="32">
        <v>3</v>
      </c>
      <c r="I690" s="46"/>
      <c r="J690" s="40"/>
      <c r="K690" s="40"/>
      <c r="L690" s="40"/>
      <c r="M690" s="40"/>
      <c r="N690" s="40">
        <v>1</v>
      </c>
      <c r="O690" s="40"/>
      <c r="P690" s="40"/>
      <c r="Q690" s="40"/>
      <c r="R690" s="40"/>
      <c r="S690" s="40"/>
      <c r="T690" s="40">
        <v>1</v>
      </c>
      <c r="U690" s="40"/>
      <c r="V690" s="40"/>
      <c r="W690" s="40"/>
      <c r="X690" s="40"/>
      <c r="Y690" s="40"/>
      <c r="Z690" s="40">
        <v>1</v>
      </c>
      <c r="AA690" s="40"/>
      <c r="AB690" s="40"/>
      <c r="AC690" s="40"/>
      <c r="AD690" s="34" t="s">
        <v>41</v>
      </c>
    </row>
    <row r="691" spans="1:30" s="35" customFormat="1" ht="12.75" x14ac:dyDescent="0.2">
      <c r="A691" s="39" t="s">
        <v>148</v>
      </c>
      <c r="B691" s="41" t="s">
        <v>53</v>
      </c>
      <c r="C691" s="41"/>
      <c r="D691" s="42" t="s">
        <v>76</v>
      </c>
      <c r="E691" s="43" t="s">
        <v>77</v>
      </c>
      <c r="F691" s="44">
        <v>1</v>
      </c>
      <c r="G691" s="45">
        <f>+VLOOKUP(D691,'Precios Repuestos'!$B$3:$F$192,5,FALSE)*F691</f>
        <v>2</v>
      </c>
      <c r="H691" s="32">
        <v>3</v>
      </c>
      <c r="I691" s="46"/>
      <c r="J691" s="40"/>
      <c r="K691" s="40">
        <v>1</v>
      </c>
      <c r="L691" s="40">
        <v>1</v>
      </c>
      <c r="M691" s="40">
        <v>1</v>
      </c>
      <c r="N691" s="40">
        <v>1</v>
      </c>
      <c r="O691" s="40">
        <v>1</v>
      </c>
      <c r="P691" s="40">
        <v>1</v>
      </c>
      <c r="Q691" s="40">
        <v>1</v>
      </c>
      <c r="R691" s="40">
        <v>1</v>
      </c>
      <c r="S691" s="40">
        <v>1</v>
      </c>
      <c r="T691" s="40">
        <v>1</v>
      </c>
      <c r="U691" s="40">
        <v>1</v>
      </c>
      <c r="V691" s="40">
        <v>1</v>
      </c>
      <c r="W691" s="40">
        <v>1</v>
      </c>
      <c r="X691" s="40">
        <v>1</v>
      </c>
      <c r="Y691" s="40">
        <v>1</v>
      </c>
      <c r="Z691" s="40">
        <v>1</v>
      </c>
      <c r="AA691" s="40">
        <v>1</v>
      </c>
      <c r="AB691" s="40">
        <v>1</v>
      </c>
      <c r="AC691" s="40">
        <v>1</v>
      </c>
      <c r="AD691" s="34" t="s">
        <v>78</v>
      </c>
    </row>
    <row r="692" spans="1:30" s="35" customFormat="1" ht="12.75" x14ac:dyDescent="0.2">
      <c r="A692" s="50" t="s">
        <v>148</v>
      </c>
      <c r="B692" s="52" t="s">
        <v>79</v>
      </c>
      <c r="C692" s="52"/>
      <c r="D692" s="53"/>
      <c r="E692" s="54" t="s">
        <v>80</v>
      </c>
      <c r="F692" s="44"/>
      <c r="G692" s="45"/>
      <c r="H692" s="32"/>
      <c r="I692" s="32"/>
      <c r="J692" s="55">
        <f t="shared" ref="J692:AC692" si="71">+SUMPRODUCT(J648:J672,$G648:$G672)</f>
        <v>16.55</v>
      </c>
      <c r="K692" s="55">
        <f t="shared" si="71"/>
        <v>47.35</v>
      </c>
      <c r="L692" s="55">
        <f t="shared" si="71"/>
        <v>28.700000000000003</v>
      </c>
      <c r="M692" s="55">
        <f t="shared" si="71"/>
        <v>80.599999999999994</v>
      </c>
      <c r="N692" s="55">
        <f t="shared" si="71"/>
        <v>61.3</v>
      </c>
      <c r="O692" s="55">
        <f t="shared" si="71"/>
        <v>54.5</v>
      </c>
      <c r="P692" s="55">
        <f t="shared" si="71"/>
        <v>54.55</v>
      </c>
      <c r="Q692" s="55">
        <f t="shared" si="71"/>
        <v>90.6</v>
      </c>
      <c r="R692" s="55">
        <f t="shared" si="71"/>
        <v>45.199999999999996</v>
      </c>
      <c r="S692" s="55">
        <f t="shared" si="71"/>
        <v>62.35</v>
      </c>
      <c r="T692" s="55">
        <f t="shared" si="71"/>
        <v>29.8</v>
      </c>
      <c r="U692" s="55">
        <f t="shared" si="71"/>
        <v>87.75</v>
      </c>
      <c r="V692" s="55">
        <f t="shared" si="71"/>
        <v>126.25</v>
      </c>
      <c r="W692" s="55">
        <f t="shared" si="71"/>
        <v>47.35</v>
      </c>
      <c r="X692" s="55">
        <f t="shared" si="71"/>
        <v>43.7</v>
      </c>
      <c r="Y692" s="55">
        <f t="shared" si="71"/>
        <v>90.6</v>
      </c>
      <c r="Z692" s="55">
        <f t="shared" si="71"/>
        <v>46.3</v>
      </c>
      <c r="AA692" s="55">
        <f t="shared" si="71"/>
        <v>54.5</v>
      </c>
      <c r="AB692" s="55">
        <f t="shared" si="71"/>
        <v>54.55</v>
      </c>
      <c r="AC692" s="55">
        <f t="shared" si="71"/>
        <v>95.6</v>
      </c>
      <c r="AD692" s="34"/>
    </row>
    <row r="693" spans="1:30" s="35" customFormat="1" ht="12.75" x14ac:dyDescent="0.2">
      <c r="A693" s="50" t="s">
        <v>148</v>
      </c>
      <c r="B693" s="52" t="s">
        <v>81</v>
      </c>
      <c r="C693" s="52"/>
      <c r="D693" s="53"/>
      <c r="E693" s="54" t="s">
        <v>82</v>
      </c>
      <c r="F693" s="44"/>
      <c r="G693" s="45"/>
      <c r="H693" s="32"/>
      <c r="I693" s="32"/>
      <c r="J693" s="55">
        <f>+SUMPRODUCT(J673:J691,$G673:$G691)</f>
        <v>51.212163461538459</v>
      </c>
      <c r="K693" s="55">
        <f t="shared" ref="K693:AC693" si="72">+SUMPRODUCT(K673:K691,$G673:$G691)</f>
        <v>70.492163461538468</v>
      </c>
      <c r="L693" s="55">
        <f t="shared" si="72"/>
        <v>97.102163461538453</v>
      </c>
      <c r="M693" s="55">
        <f t="shared" si="72"/>
        <v>130.30514423076923</v>
      </c>
      <c r="N693" s="55">
        <f t="shared" si="72"/>
        <v>107.26216346153845</v>
      </c>
      <c r="O693" s="55">
        <f t="shared" si="72"/>
        <v>86.932163461538465</v>
      </c>
      <c r="P693" s="55">
        <f t="shared" si="72"/>
        <v>89.971201923076919</v>
      </c>
      <c r="Q693" s="55">
        <f t="shared" si="72"/>
        <v>143.78302884615385</v>
      </c>
      <c r="R693" s="55">
        <f t="shared" si="72"/>
        <v>106.70216346153845</v>
      </c>
      <c r="S693" s="55">
        <f t="shared" si="72"/>
        <v>82.492163461538468</v>
      </c>
      <c r="T693" s="55">
        <f t="shared" si="72"/>
        <v>85.662163461538455</v>
      </c>
      <c r="U693" s="55">
        <f t="shared" si="72"/>
        <v>146.74514423076923</v>
      </c>
      <c r="V693" s="55">
        <f t="shared" si="72"/>
        <v>157.42120192307689</v>
      </c>
      <c r="W693" s="55">
        <f t="shared" si="72"/>
        <v>70.492163461538468</v>
      </c>
      <c r="X693" s="55">
        <f t="shared" si="72"/>
        <v>109.10216346153845</v>
      </c>
      <c r="Y693" s="55">
        <f t="shared" si="72"/>
        <v>143.78302884615385</v>
      </c>
      <c r="Z693" s="55">
        <f t="shared" si="72"/>
        <v>95.262163461538449</v>
      </c>
      <c r="AA693" s="55">
        <f t="shared" si="72"/>
        <v>86.932163461538465</v>
      </c>
      <c r="AB693" s="55">
        <f t="shared" si="72"/>
        <v>89.971201923076919</v>
      </c>
      <c r="AC693" s="55">
        <f t="shared" si="72"/>
        <v>142.30514423076923</v>
      </c>
      <c r="AD693" s="34"/>
    </row>
    <row r="694" spans="1:30" s="35" customFormat="1" ht="12.75" x14ac:dyDescent="0.2">
      <c r="A694" s="50" t="s">
        <v>148</v>
      </c>
      <c r="B694" s="52" t="s">
        <v>83</v>
      </c>
      <c r="C694" s="52"/>
      <c r="D694" s="53"/>
      <c r="E694" s="54" t="s">
        <v>84</v>
      </c>
      <c r="F694" s="44"/>
      <c r="G694" s="45"/>
      <c r="H694" s="32"/>
      <c r="I694" s="32"/>
      <c r="J694" s="56">
        <f>+J693+J692</f>
        <v>67.762163461538464</v>
      </c>
      <c r="K694" s="56">
        <f t="shared" ref="K694:AC694" si="73">+K693+K692</f>
        <v>117.84216346153846</v>
      </c>
      <c r="L694" s="56">
        <f t="shared" si="73"/>
        <v>125.80216346153846</v>
      </c>
      <c r="M694" s="56">
        <f t="shared" si="73"/>
        <v>210.90514423076922</v>
      </c>
      <c r="N694" s="56">
        <f t="shared" si="73"/>
        <v>168.56216346153843</v>
      </c>
      <c r="O694" s="56">
        <f t="shared" si="73"/>
        <v>141.43216346153847</v>
      </c>
      <c r="P694" s="56">
        <f t="shared" si="73"/>
        <v>144.52120192307692</v>
      </c>
      <c r="Q694" s="56">
        <f t="shared" si="73"/>
        <v>234.38302884615385</v>
      </c>
      <c r="R694" s="56">
        <f t="shared" si="73"/>
        <v>151.90216346153844</v>
      </c>
      <c r="S694" s="56">
        <f t="shared" si="73"/>
        <v>144.84216346153846</v>
      </c>
      <c r="T694" s="56">
        <f t="shared" si="73"/>
        <v>115.46216346153845</v>
      </c>
      <c r="U694" s="56">
        <f t="shared" si="73"/>
        <v>234.49514423076923</v>
      </c>
      <c r="V694" s="56">
        <f t="shared" si="73"/>
        <v>283.67120192307686</v>
      </c>
      <c r="W694" s="56">
        <f t="shared" si="73"/>
        <v>117.84216346153846</v>
      </c>
      <c r="X694" s="56">
        <f t="shared" si="73"/>
        <v>152.80216346153844</v>
      </c>
      <c r="Y694" s="56">
        <f t="shared" si="73"/>
        <v>234.38302884615385</v>
      </c>
      <c r="Z694" s="56">
        <f t="shared" si="73"/>
        <v>141.56216346153843</v>
      </c>
      <c r="AA694" s="56">
        <f t="shared" si="73"/>
        <v>141.43216346153847</v>
      </c>
      <c r="AB694" s="56">
        <f t="shared" si="73"/>
        <v>144.52120192307692</v>
      </c>
      <c r="AC694" s="56">
        <f t="shared" si="73"/>
        <v>237.90514423076922</v>
      </c>
      <c r="AD694" s="34"/>
    </row>
    <row r="695" spans="1:30" s="35" customFormat="1" ht="12.75" x14ac:dyDescent="0.2">
      <c r="A695" s="57" t="s">
        <v>148</v>
      </c>
      <c r="B695" s="52" t="s">
        <v>85</v>
      </c>
      <c r="C695" s="52"/>
      <c r="D695" s="53"/>
      <c r="E695" s="58" t="s">
        <v>86</v>
      </c>
      <c r="F695" s="44"/>
      <c r="G695" s="45"/>
      <c r="H695" s="32"/>
      <c r="I695" s="32"/>
      <c r="J695" s="59">
        <f>+J694*$K$2</f>
        <v>75.893623076923092</v>
      </c>
      <c r="K695" s="59">
        <f t="shared" ref="K695:AC695" si="74">+K694*$K$2</f>
        <v>131.98322307692308</v>
      </c>
      <c r="L695" s="59">
        <f t="shared" si="74"/>
        <v>140.89842307692308</v>
      </c>
      <c r="M695" s="59">
        <f t="shared" si="74"/>
        <v>236.21376153846154</v>
      </c>
      <c r="N695" s="59">
        <f t="shared" si="74"/>
        <v>188.78962307692305</v>
      </c>
      <c r="O695" s="59">
        <f t="shared" si="74"/>
        <v>158.4040230769231</v>
      </c>
      <c r="P695" s="59">
        <f t="shared" si="74"/>
        <v>161.86374615384617</v>
      </c>
      <c r="Q695" s="59">
        <f t="shared" si="74"/>
        <v>262.50899230769232</v>
      </c>
      <c r="R695" s="59">
        <f t="shared" si="74"/>
        <v>170.13042307692305</v>
      </c>
      <c r="S695" s="59">
        <f t="shared" si="74"/>
        <v>162.22322307692309</v>
      </c>
      <c r="T695" s="59">
        <f t="shared" si="74"/>
        <v>129.31762307692307</v>
      </c>
      <c r="U695" s="59">
        <f t="shared" si="74"/>
        <v>262.63456153846158</v>
      </c>
      <c r="V695" s="59">
        <f t="shared" si="74"/>
        <v>317.71174615384609</v>
      </c>
      <c r="W695" s="59">
        <f t="shared" si="74"/>
        <v>131.98322307692308</v>
      </c>
      <c r="X695" s="59">
        <f t="shared" si="74"/>
        <v>171.13842307692306</v>
      </c>
      <c r="Y695" s="59">
        <f t="shared" si="74"/>
        <v>262.50899230769232</v>
      </c>
      <c r="Z695" s="59">
        <f t="shared" si="74"/>
        <v>158.54962307692307</v>
      </c>
      <c r="AA695" s="59">
        <f t="shared" si="74"/>
        <v>158.4040230769231</v>
      </c>
      <c r="AB695" s="59">
        <f t="shared" si="74"/>
        <v>161.86374615384617</v>
      </c>
      <c r="AC695" s="59">
        <f t="shared" si="74"/>
        <v>266.45376153846155</v>
      </c>
      <c r="AD695" s="34"/>
    </row>
    <row r="696" spans="1:30" s="35" customFormat="1" ht="12.75" x14ac:dyDescent="0.2">
      <c r="A696" s="50" t="s">
        <v>150</v>
      </c>
      <c r="B696" s="69"/>
      <c r="C696" s="69"/>
      <c r="D696" s="70"/>
      <c r="E696" s="69"/>
      <c r="F696" s="71"/>
      <c r="G696" s="69"/>
      <c r="H696" s="32"/>
      <c r="I696" s="32"/>
      <c r="J696" s="51"/>
      <c r="K696" s="51"/>
      <c r="L696" s="51"/>
      <c r="M696" s="51"/>
      <c r="N696" s="51"/>
      <c r="O696" s="51"/>
      <c r="P696" s="51"/>
      <c r="Q696" s="51"/>
      <c r="R696" s="51"/>
      <c r="S696" s="51"/>
      <c r="T696" s="51"/>
      <c r="U696" s="51"/>
      <c r="V696" s="51"/>
      <c r="W696" s="51"/>
      <c r="X696" s="51"/>
      <c r="Y696" s="51"/>
      <c r="Z696" s="51"/>
      <c r="AA696" s="51"/>
      <c r="AB696" s="51"/>
      <c r="AC696" s="51"/>
      <c r="AD696" s="34"/>
    </row>
    <row r="697" spans="1:30" s="35" customFormat="1" ht="12.75" x14ac:dyDescent="0.2">
      <c r="A697" s="25" t="s">
        <v>150</v>
      </c>
      <c r="B697" s="27" t="s">
        <v>11</v>
      </c>
      <c r="C697" s="27"/>
      <c r="D697" s="28"/>
      <c r="E697" s="29" t="s">
        <v>12</v>
      </c>
      <c r="F697" s="30">
        <v>0.7</v>
      </c>
      <c r="G697" s="31">
        <f t="shared" ref="G697:G721" si="75">+F697*$F$2</f>
        <v>21</v>
      </c>
      <c r="H697" s="32">
        <v>3</v>
      </c>
      <c r="I697" s="33"/>
      <c r="J697" s="26"/>
      <c r="K697" s="26"/>
      <c r="L697" s="26"/>
      <c r="M697" s="26"/>
      <c r="N697" s="26"/>
      <c r="O697" s="26"/>
      <c r="P697" s="26"/>
      <c r="Q697" s="26"/>
      <c r="R697" s="26"/>
      <c r="S697" s="26"/>
      <c r="T697" s="26"/>
      <c r="U697" s="26"/>
      <c r="V697" s="26"/>
      <c r="W697" s="26"/>
      <c r="X697" s="26"/>
      <c r="Y697" s="26"/>
      <c r="Z697" s="26"/>
      <c r="AA697" s="26"/>
      <c r="AB697" s="26"/>
      <c r="AC697" s="26"/>
      <c r="AD697" s="34" t="s">
        <v>14</v>
      </c>
    </row>
    <row r="698" spans="1:30" s="35" customFormat="1" ht="12.75" x14ac:dyDescent="0.2">
      <c r="A698" s="25" t="s">
        <v>150</v>
      </c>
      <c r="B698" s="27" t="s">
        <v>11</v>
      </c>
      <c r="C698" s="27"/>
      <c r="D698" s="28"/>
      <c r="E698" s="29" t="s">
        <v>15</v>
      </c>
      <c r="F698" s="30">
        <v>0.3</v>
      </c>
      <c r="G698" s="31">
        <f t="shared" si="75"/>
        <v>9</v>
      </c>
      <c r="H698" s="32">
        <v>3</v>
      </c>
      <c r="I698" s="33"/>
      <c r="J698" s="26"/>
      <c r="K698" s="26"/>
      <c r="L698" s="26"/>
      <c r="M698" s="26"/>
      <c r="N698" s="26"/>
      <c r="O698" s="26"/>
      <c r="P698" s="26"/>
      <c r="Q698" s="26"/>
      <c r="R698" s="26"/>
      <c r="S698" s="26"/>
      <c r="T698" s="26"/>
      <c r="U698" s="26"/>
      <c r="V698" s="26"/>
      <c r="W698" s="26"/>
      <c r="X698" s="26"/>
      <c r="Y698" s="26"/>
      <c r="Z698" s="26"/>
      <c r="AA698" s="26"/>
      <c r="AB698" s="26"/>
      <c r="AC698" s="26"/>
      <c r="AD698" s="34" t="s">
        <v>14</v>
      </c>
    </row>
    <row r="699" spans="1:30" s="35" customFormat="1" ht="12.75" x14ac:dyDescent="0.2">
      <c r="A699" s="25" t="s">
        <v>150</v>
      </c>
      <c r="B699" s="27" t="s">
        <v>11</v>
      </c>
      <c r="C699" s="27"/>
      <c r="D699" s="28"/>
      <c r="E699" s="29" t="s">
        <v>16</v>
      </c>
      <c r="F699" s="30">
        <v>0.16666666666666666</v>
      </c>
      <c r="G699" s="31">
        <f t="shared" si="75"/>
        <v>5</v>
      </c>
      <c r="H699" s="32">
        <v>3</v>
      </c>
      <c r="I699" s="33"/>
      <c r="J699" s="26"/>
      <c r="K699" s="26"/>
      <c r="L699" s="26">
        <v>1</v>
      </c>
      <c r="M699" s="26"/>
      <c r="N699" s="26">
        <v>1</v>
      </c>
      <c r="O699" s="26"/>
      <c r="P699" s="26">
        <v>1</v>
      </c>
      <c r="Q699" s="26"/>
      <c r="R699" s="26">
        <v>1</v>
      </c>
      <c r="S699" s="26"/>
      <c r="T699" s="26">
        <v>1</v>
      </c>
      <c r="U699" s="26"/>
      <c r="V699" s="26">
        <v>1</v>
      </c>
      <c r="W699" s="26"/>
      <c r="X699" s="26">
        <v>1</v>
      </c>
      <c r="Y699" s="26"/>
      <c r="Z699" s="26">
        <v>1</v>
      </c>
      <c r="AA699" s="26"/>
      <c r="AB699" s="26">
        <v>1</v>
      </c>
      <c r="AC699" s="26"/>
      <c r="AD699" s="34" t="s">
        <v>17</v>
      </c>
    </row>
    <row r="700" spans="1:30" s="35" customFormat="1" ht="12.75" x14ac:dyDescent="0.2">
      <c r="A700" s="25" t="s">
        <v>150</v>
      </c>
      <c r="B700" s="27" t="s">
        <v>11</v>
      </c>
      <c r="C700" s="27"/>
      <c r="D700" s="28"/>
      <c r="E700" s="29" t="s">
        <v>18</v>
      </c>
      <c r="F700" s="30">
        <v>0.55000000000000004</v>
      </c>
      <c r="G700" s="31">
        <f t="shared" si="75"/>
        <v>16.5</v>
      </c>
      <c r="H700" s="32">
        <v>3</v>
      </c>
      <c r="I700" s="33"/>
      <c r="J700" s="26"/>
      <c r="K700" s="26"/>
      <c r="L700" s="26"/>
      <c r="M700" s="26"/>
      <c r="N700" s="26">
        <v>1</v>
      </c>
      <c r="O700" s="26"/>
      <c r="P700" s="26"/>
      <c r="Q700" s="26"/>
      <c r="R700" s="26">
        <v>1</v>
      </c>
      <c r="S700" s="26"/>
      <c r="T700" s="26"/>
      <c r="U700" s="26"/>
      <c r="V700" s="26">
        <v>1</v>
      </c>
      <c r="W700" s="26"/>
      <c r="X700" s="26"/>
      <c r="Y700" s="26"/>
      <c r="Z700" s="26">
        <v>1</v>
      </c>
      <c r="AA700" s="26"/>
      <c r="AB700" s="26"/>
      <c r="AC700" s="26"/>
      <c r="AD700" s="34" t="s">
        <v>21</v>
      </c>
    </row>
    <row r="701" spans="1:30" s="35" customFormat="1" ht="12.75" x14ac:dyDescent="0.2">
      <c r="A701" s="25" t="s">
        <v>150</v>
      </c>
      <c r="B701" s="27" t="s">
        <v>11</v>
      </c>
      <c r="C701" s="27"/>
      <c r="D701" s="28"/>
      <c r="E701" s="29" t="s">
        <v>116</v>
      </c>
      <c r="F701" s="30">
        <v>1</v>
      </c>
      <c r="G701" s="31">
        <f t="shared" si="75"/>
        <v>30</v>
      </c>
      <c r="H701" s="32">
        <v>3</v>
      </c>
      <c r="I701" s="33"/>
      <c r="J701" s="26"/>
      <c r="K701" s="26"/>
      <c r="L701" s="26"/>
      <c r="M701" s="26">
        <v>1</v>
      </c>
      <c r="N701" s="26"/>
      <c r="O701" s="26"/>
      <c r="P701" s="26"/>
      <c r="Q701" s="26">
        <v>1</v>
      </c>
      <c r="R701" s="26"/>
      <c r="S701" s="26"/>
      <c r="T701" s="26"/>
      <c r="U701" s="26">
        <v>1</v>
      </c>
      <c r="V701" s="26"/>
      <c r="W701" s="26"/>
      <c r="X701" s="26"/>
      <c r="Y701" s="26">
        <v>1</v>
      </c>
      <c r="Z701" s="26"/>
      <c r="AA701" s="26"/>
      <c r="AB701" s="26"/>
      <c r="AC701" s="26">
        <v>1</v>
      </c>
      <c r="AD701" s="34" t="s">
        <v>35</v>
      </c>
    </row>
    <row r="702" spans="1:30" s="35" customFormat="1" ht="12.75" x14ac:dyDescent="0.2">
      <c r="A702" s="25" t="s">
        <v>150</v>
      </c>
      <c r="B702" s="27" t="s">
        <v>11</v>
      </c>
      <c r="C702" s="27"/>
      <c r="D702" s="28"/>
      <c r="E702" s="29" t="s">
        <v>119</v>
      </c>
      <c r="F702" s="30">
        <v>0.33333333333333331</v>
      </c>
      <c r="G702" s="31">
        <f t="shared" si="75"/>
        <v>10</v>
      </c>
      <c r="H702" s="32">
        <v>3</v>
      </c>
      <c r="I702" s="33"/>
      <c r="J702" s="26"/>
      <c r="K702" s="26"/>
      <c r="L702" s="26"/>
      <c r="M702" s="26">
        <v>1</v>
      </c>
      <c r="N702" s="26"/>
      <c r="O702" s="26"/>
      <c r="P702" s="26"/>
      <c r="Q702" s="26">
        <v>1</v>
      </c>
      <c r="R702" s="26"/>
      <c r="S702" s="26"/>
      <c r="T702" s="26"/>
      <c r="U702" s="26">
        <v>1</v>
      </c>
      <c r="V702" s="26"/>
      <c r="W702" s="26"/>
      <c r="X702" s="26"/>
      <c r="Y702" s="26">
        <v>1</v>
      </c>
      <c r="Z702" s="26"/>
      <c r="AA702" s="26"/>
      <c r="AB702" s="26"/>
      <c r="AC702" s="26">
        <v>1</v>
      </c>
      <c r="AD702" s="34" t="s">
        <v>35</v>
      </c>
    </row>
    <row r="703" spans="1:30" s="35" customFormat="1" ht="12.75" x14ac:dyDescent="0.2">
      <c r="A703" s="25" t="s">
        <v>150</v>
      </c>
      <c r="B703" s="27" t="s">
        <v>11</v>
      </c>
      <c r="C703" s="27"/>
      <c r="D703" s="28"/>
      <c r="E703" s="29" t="s">
        <v>120</v>
      </c>
      <c r="F703" s="30">
        <v>0.5</v>
      </c>
      <c r="G703" s="31">
        <f t="shared" si="75"/>
        <v>15</v>
      </c>
      <c r="H703" s="32">
        <v>3</v>
      </c>
      <c r="I703" s="33"/>
      <c r="J703" s="26"/>
      <c r="K703" s="26"/>
      <c r="L703" s="26"/>
      <c r="M703" s="26">
        <v>1</v>
      </c>
      <c r="N703" s="26"/>
      <c r="O703" s="26"/>
      <c r="P703" s="26"/>
      <c r="Q703" s="26">
        <v>1</v>
      </c>
      <c r="R703" s="26"/>
      <c r="S703" s="26"/>
      <c r="T703" s="26"/>
      <c r="U703" s="26">
        <v>1</v>
      </c>
      <c r="V703" s="26"/>
      <c r="W703" s="26"/>
      <c r="X703" s="26"/>
      <c r="Y703" s="26">
        <v>1</v>
      </c>
      <c r="Z703" s="26"/>
      <c r="AA703" s="26"/>
      <c r="AB703" s="26"/>
      <c r="AC703" s="26">
        <v>1</v>
      </c>
      <c r="AD703" s="34" t="s">
        <v>35</v>
      </c>
    </row>
    <row r="704" spans="1:30" s="35" customFormat="1" ht="12.75" x14ac:dyDescent="0.2">
      <c r="A704" s="25" t="s">
        <v>150</v>
      </c>
      <c r="B704" s="27" t="s">
        <v>11</v>
      </c>
      <c r="C704" s="27"/>
      <c r="D704" s="28"/>
      <c r="E704" s="29" t="s">
        <v>121</v>
      </c>
      <c r="F704" s="30">
        <v>0.33333333333333331</v>
      </c>
      <c r="G704" s="31">
        <f t="shared" si="75"/>
        <v>10</v>
      </c>
      <c r="H704" s="32">
        <v>3</v>
      </c>
      <c r="I704" s="33"/>
      <c r="J704" s="26"/>
      <c r="K704" s="26"/>
      <c r="L704" s="26"/>
      <c r="M704" s="26"/>
      <c r="N704" s="26"/>
      <c r="O704" s="26"/>
      <c r="P704" s="26"/>
      <c r="Q704" s="26">
        <v>1</v>
      </c>
      <c r="R704" s="26"/>
      <c r="S704" s="26"/>
      <c r="T704" s="26"/>
      <c r="U704" s="26"/>
      <c r="V704" s="26"/>
      <c r="W704" s="26"/>
      <c r="X704" s="26"/>
      <c r="Y704" s="26">
        <v>1</v>
      </c>
      <c r="Z704" s="26"/>
      <c r="AA704" s="26"/>
      <c r="AB704" s="26"/>
      <c r="AC704" s="26"/>
      <c r="AD704" s="34" t="s">
        <v>104</v>
      </c>
    </row>
    <row r="705" spans="1:30" s="35" customFormat="1" ht="12.75" x14ac:dyDescent="0.2">
      <c r="A705" s="25" t="s">
        <v>150</v>
      </c>
      <c r="B705" s="27" t="s">
        <v>11</v>
      </c>
      <c r="C705" s="27"/>
      <c r="D705" s="28"/>
      <c r="E705" s="36" t="s">
        <v>24</v>
      </c>
      <c r="F705" s="30">
        <v>0.35</v>
      </c>
      <c r="G705" s="31">
        <f t="shared" si="75"/>
        <v>10.5</v>
      </c>
      <c r="H705" s="32">
        <v>3</v>
      </c>
      <c r="I705" s="33"/>
      <c r="J705" s="26">
        <v>1</v>
      </c>
      <c r="K705" s="26">
        <v>1</v>
      </c>
      <c r="L705" s="26">
        <v>1</v>
      </c>
      <c r="M705" s="26">
        <v>1</v>
      </c>
      <c r="N705" s="26">
        <v>1</v>
      </c>
      <c r="O705" s="26">
        <v>1</v>
      </c>
      <c r="P705" s="26">
        <v>1</v>
      </c>
      <c r="Q705" s="26">
        <v>1</v>
      </c>
      <c r="R705" s="26">
        <v>1</v>
      </c>
      <c r="S705" s="26">
        <v>1</v>
      </c>
      <c r="T705" s="26">
        <v>1</v>
      </c>
      <c r="U705" s="26">
        <v>1</v>
      </c>
      <c r="V705" s="26">
        <v>1</v>
      </c>
      <c r="W705" s="26">
        <v>1</v>
      </c>
      <c r="X705" s="26">
        <v>1</v>
      </c>
      <c r="Y705" s="26">
        <v>1</v>
      </c>
      <c r="Z705" s="26">
        <v>1</v>
      </c>
      <c r="AA705" s="26">
        <v>1</v>
      </c>
      <c r="AB705" s="26">
        <v>1</v>
      </c>
      <c r="AC705" s="26">
        <v>1</v>
      </c>
      <c r="AD705" s="34" t="s">
        <v>25</v>
      </c>
    </row>
    <row r="706" spans="1:30" s="35" customFormat="1" ht="12.75" x14ac:dyDescent="0.2">
      <c r="A706" s="25" t="s">
        <v>150</v>
      </c>
      <c r="B706" s="27" t="s">
        <v>11</v>
      </c>
      <c r="C706" s="27"/>
      <c r="D706" s="28"/>
      <c r="E706" s="29" t="s">
        <v>26</v>
      </c>
      <c r="F706" s="30">
        <v>0.9900000000000001</v>
      </c>
      <c r="G706" s="31">
        <f t="shared" si="75"/>
        <v>29.700000000000003</v>
      </c>
      <c r="H706" s="32">
        <v>3</v>
      </c>
      <c r="I706" s="33"/>
      <c r="J706" s="26"/>
      <c r="K706" s="26"/>
      <c r="L706" s="26"/>
      <c r="M706" s="26"/>
      <c r="N706" s="26"/>
      <c r="O706" s="26"/>
      <c r="P706" s="26"/>
      <c r="Q706" s="26"/>
      <c r="R706" s="26"/>
      <c r="S706" s="26"/>
      <c r="T706" s="26"/>
      <c r="U706" s="26"/>
      <c r="V706" s="26">
        <v>1</v>
      </c>
      <c r="W706" s="26"/>
      <c r="X706" s="26"/>
      <c r="Y706" s="26"/>
      <c r="Z706" s="26"/>
      <c r="AA706" s="26"/>
      <c r="AB706" s="26"/>
      <c r="AC706" s="26"/>
      <c r="AD706" s="34" t="s">
        <v>27</v>
      </c>
    </row>
    <row r="707" spans="1:30" s="35" customFormat="1" ht="12.75" x14ac:dyDescent="0.2">
      <c r="A707" s="25" t="s">
        <v>150</v>
      </c>
      <c r="B707" s="27" t="s">
        <v>11</v>
      </c>
      <c r="C707" s="27"/>
      <c r="D707" s="28"/>
      <c r="E707" s="38" t="s">
        <v>89</v>
      </c>
      <c r="F707" s="30">
        <v>0</v>
      </c>
      <c r="G707" s="31">
        <f t="shared" si="75"/>
        <v>0</v>
      </c>
      <c r="H707" s="32">
        <v>3</v>
      </c>
      <c r="I707" s="33"/>
      <c r="J707" s="26"/>
      <c r="K707" s="26"/>
      <c r="L707" s="26"/>
      <c r="M707" s="26"/>
      <c r="N707" s="26"/>
      <c r="O707" s="26"/>
      <c r="P707" s="26"/>
      <c r="Q707" s="26"/>
      <c r="R707" s="26"/>
      <c r="S707" s="26"/>
      <c r="T707" s="26"/>
      <c r="U707" s="26"/>
      <c r="V707" s="26"/>
      <c r="W707" s="26"/>
      <c r="X707" s="26"/>
      <c r="Y707" s="26"/>
      <c r="Z707" s="26"/>
      <c r="AA707" s="26"/>
      <c r="AB707" s="26"/>
      <c r="AC707" s="26"/>
      <c r="AD707" s="34" t="s">
        <v>90</v>
      </c>
    </row>
    <row r="708" spans="1:30" s="35" customFormat="1" ht="12.75" x14ac:dyDescent="0.2">
      <c r="A708" s="25" t="s">
        <v>150</v>
      </c>
      <c r="B708" s="27" t="s">
        <v>11</v>
      </c>
      <c r="C708" s="27"/>
      <c r="D708" s="28"/>
      <c r="E708" s="29" t="s">
        <v>29</v>
      </c>
      <c r="F708" s="30">
        <v>0.23833333333333337</v>
      </c>
      <c r="G708" s="31">
        <f t="shared" si="75"/>
        <v>7.1500000000000012</v>
      </c>
      <c r="H708" s="32">
        <v>3</v>
      </c>
      <c r="I708" s="33"/>
      <c r="J708" s="26"/>
      <c r="K708" s="26"/>
      <c r="L708" s="26">
        <v>1</v>
      </c>
      <c r="M708" s="37"/>
      <c r="N708" s="26"/>
      <c r="O708" s="26">
        <v>1</v>
      </c>
      <c r="P708" s="26"/>
      <c r="Q708" s="26"/>
      <c r="R708" s="26">
        <v>1</v>
      </c>
      <c r="S708" s="26"/>
      <c r="T708" s="37"/>
      <c r="U708" s="26">
        <v>1</v>
      </c>
      <c r="V708" s="37"/>
      <c r="W708" s="26"/>
      <c r="X708" s="37">
        <v>1</v>
      </c>
      <c r="Y708" s="26"/>
      <c r="Z708" s="37"/>
      <c r="AA708" s="26">
        <v>1</v>
      </c>
      <c r="AB708" s="37"/>
      <c r="AC708" s="37"/>
      <c r="AD708" s="34" t="s">
        <v>30</v>
      </c>
    </row>
    <row r="709" spans="1:30" s="35" customFormat="1" ht="12.75" x14ac:dyDescent="0.2">
      <c r="A709" s="25" t="s">
        <v>150</v>
      </c>
      <c r="B709" s="27" t="s">
        <v>11</v>
      </c>
      <c r="C709" s="27"/>
      <c r="D709" s="28"/>
      <c r="E709" s="29" t="s">
        <v>31</v>
      </c>
      <c r="F709" s="30">
        <v>0.12833333333333335</v>
      </c>
      <c r="G709" s="31">
        <f t="shared" si="75"/>
        <v>3.8500000000000005</v>
      </c>
      <c r="H709" s="32">
        <v>3</v>
      </c>
      <c r="I709" s="33"/>
      <c r="J709" s="26"/>
      <c r="K709" s="26">
        <v>1</v>
      </c>
      <c r="L709" s="26"/>
      <c r="M709" s="26">
        <v>1</v>
      </c>
      <c r="N709" s="26"/>
      <c r="O709" s="26">
        <v>1</v>
      </c>
      <c r="P709" s="26"/>
      <c r="Q709" s="26">
        <v>1</v>
      </c>
      <c r="R709" s="26"/>
      <c r="S709" s="26">
        <v>1</v>
      </c>
      <c r="T709" s="26"/>
      <c r="U709" s="26">
        <v>1</v>
      </c>
      <c r="V709" s="26"/>
      <c r="W709" s="26">
        <v>1</v>
      </c>
      <c r="X709" s="26"/>
      <c r="Y709" s="26">
        <v>1</v>
      </c>
      <c r="Z709" s="26"/>
      <c r="AA709" s="26">
        <v>1</v>
      </c>
      <c r="AB709" s="26"/>
      <c r="AC709" s="26">
        <v>1</v>
      </c>
      <c r="AD709" s="34" t="s">
        <v>13</v>
      </c>
    </row>
    <row r="710" spans="1:30" s="35" customFormat="1" ht="12.75" x14ac:dyDescent="0.2">
      <c r="A710" s="25" t="s">
        <v>150</v>
      </c>
      <c r="B710" s="27" t="s">
        <v>11</v>
      </c>
      <c r="C710" s="27"/>
      <c r="D710" s="28"/>
      <c r="E710" s="29" t="s">
        <v>32</v>
      </c>
      <c r="F710" s="30">
        <v>1.1000000000000001</v>
      </c>
      <c r="G710" s="31">
        <f t="shared" si="75"/>
        <v>33</v>
      </c>
      <c r="H710" s="32">
        <v>3</v>
      </c>
      <c r="I710" s="33"/>
      <c r="J710" s="26"/>
      <c r="K710" s="26"/>
      <c r="L710" s="26"/>
      <c r="M710" s="26"/>
      <c r="N710" s="26"/>
      <c r="O710" s="26"/>
      <c r="P710" s="26">
        <v>1</v>
      </c>
      <c r="Q710" s="26"/>
      <c r="R710" s="26"/>
      <c r="S710" s="26"/>
      <c r="T710" s="26"/>
      <c r="U710" s="26"/>
      <c r="V710" s="26">
        <v>1</v>
      </c>
      <c r="W710" s="26"/>
      <c r="X710" s="26"/>
      <c r="Y710" s="26"/>
      <c r="Z710" s="26"/>
      <c r="AA710" s="26"/>
      <c r="AB710" s="26">
        <v>1</v>
      </c>
      <c r="AC710" s="26"/>
      <c r="AD710" s="34" t="s">
        <v>20</v>
      </c>
    </row>
    <row r="711" spans="1:30" s="35" customFormat="1" ht="12.75" x14ac:dyDescent="0.2">
      <c r="A711" s="25" t="s">
        <v>150</v>
      </c>
      <c r="B711" s="27" t="s">
        <v>11</v>
      </c>
      <c r="C711" s="27"/>
      <c r="D711" s="28"/>
      <c r="E711" s="38" t="s">
        <v>34</v>
      </c>
      <c r="F711" s="30">
        <v>0</v>
      </c>
      <c r="G711" s="31">
        <f t="shared" si="75"/>
        <v>0</v>
      </c>
      <c r="H711" s="32">
        <v>3</v>
      </c>
      <c r="I711" s="33"/>
      <c r="J711" s="26"/>
      <c r="K711" s="26"/>
      <c r="L711" s="26"/>
      <c r="M711" s="26"/>
      <c r="N711" s="26"/>
      <c r="O711" s="26"/>
      <c r="P711" s="26"/>
      <c r="Q711" s="26"/>
      <c r="R711" s="26"/>
      <c r="S711" s="26"/>
      <c r="T711" s="26"/>
      <c r="U711" s="26"/>
      <c r="V711" s="26"/>
      <c r="W711" s="26"/>
      <c r="X711" s="26"/>
      <c r="Y711" s="26"/>
      <c r="Z711" s="26"/>
      <c r="AA711" s="26"/>
      <c r="AB711" s="26"/>
      <c r="AC711" s="26"/>
      <c r="AD711" s="34" t="s">
        <v>36</v>
      </c>
    </row>
    <row r="712" spans="1:30" s="35" customFormat="1" ht="12.75" x14ac:dyDescent="0.2">
      <c r="A712" s="25" t="s">
        <v>150</v>
      </c>
      <c r="B712" s="27" t="s">
        <v>11</v>
      </c>
      <c r="C712" s="27"/>
      <c r="D712" s="28"/>
      <c r="E712" s="29" t="s">
        <v>37</v>
      </c>
      <c r="F712" s="30">
        <v>0.55000000000000004</v>
      </c>
      <c r="G712" s="31">
        <f t="shared" si="75"/>
        <v>16.5</v>
      </c>
      <c r="H712" s="32">
        <v>3</v>
      </c>
      <c r="I712" s="33"/>
      <c r="J712" s="26"/>
      <c r="K712" s="26"/>
      <c r="L712" s="26"/>
      <c r="M712" s="26"/>
      <c r="N712" s="26"/>
      <c r="O712" s="26"/>
      <c r="P712" s="26"/>
      <c r="Q712" s="26"/>
      <c r="R712" s="26"/>
      <c r="S712" s="26"/>
      <c r="T712" s="26"/>
      <c r="U712" s="26"/>
      <c r="V712" s="26">
        <v>1</v>
      </c>
      <c r="W712" s="26"/>
      <c r="X712" s="26"/>
      <c r="Y712" s="26"/>
      <c r="Z712" s="26"/>
      <c r="AA712" s="26"/>
      <c r="AB712" s="26"/>
      <c r="AC712" s="26"/>
      <c r="AD712" s="34" t="s">
        <v>27</v>
      </c>
    </row>
    <row r="713" spans="1:30" s="35" customFormat="1" ht="12.75" x14ac:dyDescent="0.2">
      <c r="A713" s="25" t="s">
        <v>150</v>
      </c>
      <c r="B713" s="27" t="s">
        <v>11</v>
      </c>
      <c r="C713" s="27"/>
      <c r="D713" s="28"/>
      <c r="E713" s="29" t="s">
        <v>38</v>
      </c>
      <c r="F713" s="30">
        <v>0.3</v>
      </c>
      <c r="G713" s="31">
        <f t="shared" si="75"/>
        <v>9</v>
      </c>
      <c r="H713" s="32">
        <v>3</v>
      </c>
      <c r="I713" s="33"/>
      <c r="J713" s="26"/>
      <c r="K713" s="26"/>
      <c r="L713" s="26"/>
      <c r="M713" s="26"/>
      <c r="N713" s="26"/>
      <c r="O713" s="26"/>
      <c r="P713" s="26"/>
      <c r="Q713" s="26"/>
      <c r="R713" s="26"/>
      <c r="S713" s="26"/>
      <c r="T713" s="26"/>
      <c r="U713" s="26"/>
      <c r="V713" s="26">
        <v>1</v>
      </c>
      <c r="W713" s="26"/>
      <c r="X713" s="26"/>
      <c r="Y713" s="26"/>
      <c r="Z713" s="26"/>
      <c r="AA713" s="26"/>
      <c r="AB713" s="26"/>
      <c r="AC713" s="26"/>
      <c r="AD713" s="34" t="s">
        <v>27</v>
      </c>
    </row>
    <row r="714" spans="1:30" s="35" customFormat="1" ht="12.75" x14ac:dyDescent="0.2">
      <c r="A714" s="25" t="s">
        <v>150</v>
      </c>
      <c r="B714" s="27" t="s">
        <v>11</v>
      </c>
      <c r="C714" s="27"/>
      <c r="D714" s="28"/>
      <c r="E714" s="29" t="s">
        <v>39</v>
      </c>
      <c r="F714" s="30">
        <v>0.2</v>
      </c>
      <c r="G714" s="31">
        <f t="shared" si="75"/>
        <v>6</v>
      </c>
      <c r="H714" s="32">
        <v>3</v>
      </c>
      <c r="I714" s="33"/>
      <c r="J714" s="26"/>
      <c r="K714" s="26"/>
      <c r="L714" s="26"/>
      <c r="M714" s="26"/>
      <c r="N714" s="26"/>
      <c r="O714" s="26"/>
      <c r="P714" s="26"/>
      <c r="Q714" s="26"/>
      <c r="R714" s="26"/>
      <c r="S714" s="26"/>
      <c r="T714" s="26"/>
      <c r="U714" s="26"/>
      <c r="V714" s="26"/>
      <c r="W714" s="26"/>
      <c r="X714" s="26"/>
      <c r="Y714" s="26"/>
      <c r="Z714" s="26"/>
      <c r="AA714" s="26"/>
      <c r="AB714" s="26"/>
      <c r="AC714" s="26"/>
      <c r="AD714" s="34" t="s">
        <v>14</v>
      </c>
    </row>
    <row r="715" spans="1:30" s="35" customFormat="1" ht="12.75" x14ac:dyDescent="0.2">
      <c r="A715" s="25" t="s">
        <v>150</v>
      </c>
      <c r="B715" s="27" t="s">
        <v>11</v>
      </c>
      <c r="C715" s="27"/>
      <c r="D715" s="28"/>
      <c r="E715" s="29" t="s">
        <v>40</v>
      </c>
      <c r="F715" s="30">
        <v>0.27500000000000002</v>
      </c>
      <c r="G715" s="31">
        <f t="shared" si="75"/>
        <v>8.25</v>
      </c>
      <c r="H715" s="32">
        <v>3</v>
      </c>
      <c r="I715" s="33"/>
      <c r="J715" s="26"/>
      <c r="K715" s="26"/>
      <c r="L715" s="26"/>
      <c r="M715" s="26"/>
      <c r="N715" s="26">
        <v>1</v>
      </c>
      <c r="O715" s="26"/>
      <c r="P715" s="26"/>
      <c r="Q715" s="26"/>
      <c r="R715" s="26"/>
      <c r="S715" s="26"/>
      <c r="T715" s="26">
        <v>1</v>
      </c>
      <c r="U715" s="26"/>
      <c r="V715" s="26"/>
      <c r="W715" s="26"/>
      <c r="X715" s="26"/>
      <c r="Y715" s="26"/>
      <c r="Z715" s="26">
        <v>1</v>
      </c>
      <c r="AA715" s="26"/>
      <c r="AB715" s="26"/>
      <c r="AC715" s="26"/>
      <c r="AD715" s="34" t="s">
        <v>41</v>
      </c>
    </row>
    <row r="716" spans="1:30" s="35" customFormat="1" ht="12.75" x14ac:dyDescent="0.2">
      <c r="A716" s="25" t="s">
        <v>150</v>
      </c>
      <c r="B716" s="27" t="s">
        <v>11</v>
      </c>
      <c r="C716" s="27"/>
      <c r="D716" s="28"/>
      <c r="E716" s="29" t="s">
        <v>42</v>
      </c>
      <c r="F716" s="30">
        <v>2</v>
      </c>
      <c r="G716" s="31">
        <f t="shared" si="75"/>
        <v>60</v>
      </c>
      <c r="H716" s="32">
        <v>3</v>
      </c>
      <c r="I716" s="33"/>
      <c r="J716" s="26"/>
      <c r="K716" s="26"/>
      <c r="L716" s="26"/>
      <c r="M716" s="26"/>
      <c r="N716" s="26"/>
      <c r="O716" s="26"/>
      <c r="P716" s="26"/>
      <c r="Q716" s="26"/>
      <c r="R716" s="26"/>
      <c r="S716" s="26"/>
      <c r="T716" s="26"/>
      <c r="U716" s="26"/>
      <c r="V716" s="26"/>
      <c r="W716" s="26"/>
      <c r="X716" s="26"/>
      <c r="Y716" s="26"/>
      <c r="Z716" s="26"/>
      <c r="AA716" s="26"/>
      <c r="AB716" s="26"/>
      <c r="AC716" s="26"/>
      <c r="AD716" s="34" t="s">
        <v>14</v>
      </c>
    </row>
    <row r="717" spans="1:30" s="35" customFormat="1" ht="12.75" x14ac:dyDescent="0.2">
      <c r="A717" s="25" t="s">
        <v>150</v>
      </c>
      <c r="B717" s="27" t="s">
        <v>11</v>
      </c>
      <c r="C717" s="27"/>
      <c r="D717" s="28"/>
      <c r="E717" s="29" t="s">
        <v>43</v>
      </c>
      <c r="F717" s="30">
        <v>0</v>
      </c>
      <c r="G717" s="31">
        <f t="shared" si="75"/>
        <v>0</v>
      </c>
      <c r="H717" s="32">
        <v>3</v>
      </c>
      <c r="I717" s="33"/>
      <c r="J717" s="26"/>
      <c r="K717" s="26">
        <v>1</v>
      </c>
      <c r="L717" s="26"/>
      <c r="M717" s="26">
        <v>1</v>
      </c>
      <c r="N717" s="26"/>
      <c r="O717" s="26">
        <v>1</v>
      </c>
      <c r="P717" s="26"/>
      <c r="Q717" s="26">
        <v>1</v>
      </c>
      <c r="R717" s="26"/>
      <c r="S717" s="26">
        <v>1</v>
      </c>
      <c r="T717" s="26"/>
      <c r="U717" s="26">
        <v>1</v>
      </c>
      <c r="V717" s="26"/>
      <c r="W717" s="26">
        <v>1</v>
      </c>
      <c r="X717" s="26"/>
      <c r="Y717" s="26">
        <v>1</v>
      </c>
      <c r="Z717" s="26"/>
      <c r="AA717" s="26">
        <v>1</v>
      </c>
      <c r="AB717" s="26"/>
      <c r="AC717" s="26">
        <v>1</v>
      </c>
      <c r="AD717" s="34" t="s">
        <v>44</v>
      </c>
    </row>
    <row r="718" spans="1:30" s="35" customFormat="1" ht="12.75" x14ac:dyDescent="0.2">
      <c r="A718" s="25" t="s">
        <v>150</v>
      </c>
      <c r="B718" s="27" t="s">
        <v>11</v>
      </c>
      <c r="C718" s="27"/>
      <c r="D718" s="28"/>
      <c r="E718" s="29" t="s">
        <v>45</v>
      </c>
      <c r="F718" s="30">
        <v>1.1000000000000001</v>
      </c>
      <c r="G718" s="31">
        <f t="shared" si="75"/>
        <v>33</v>
      </c>
      <c r="H718" s="32">
        <v>3</v>
      </c>
      <c r="I718" s="33"/>
      <c r="J718" s="26"/>
      <c r="K718" s="26">
        <v>1</v>
      </c>
      <c r="L718" s="26"/>
      <c r="M718" s="26">
        <v>1</v>
      </c>
      <c r="N718" s="26"/>
      <c r="O718" s="26">
        <v>1</v>
      </c>
      <c r="P718" s="26"/>
      <c r="Q718" s="26">
        <v>1</v>
      </c>
      <c r="R718" s="26"/>
      <c r="S718" s="26">
        <v>1</v>
      </c>
      <c r="T718" s="26"/>
      <c r="U718" s="26">
        <v>1</v>
      </c>
      <c r="V718" s="26"/>
      <c r="W718" s="26">
        <v>1</v>
      </c>
      <c r="X718" s="26"/>
      <c r="Y718" s="26">
        <v>1</v>
      </c>
      <c r="Z718" s="26"/>
      <c r="AA718" s="26">
        <v>1</v>
      </c>
      <c r="AB718" s="26"/>
      <c r="AC718" s="26">
        <v>1</v>
      </c>
      <c r="AD718" s="34" t="s">
        <v>13</v>
      </c>
    </row>
    <row r="719" spans="1:30" s="35" customFormat="1" ht="12.75" x14ac:dyDescent="0.2">
      <c r="A719" s="25" t="s">
        <v>150</v>
      </c>
      <c r="B719" s="27" t="s">
        <v>11</v>
      </c>
      <c r="C719" s="27"/>
      <c r="D719" s="28"/>
      <c r="E719" s="29" t="s">
        <v>46</v>
      </c>
      <c r="F719" s="30">
        <v>0.5</v>
      </c>
      <c r="G719" s="31">
        <f t="shared" si="75"/>
        <v>15</v>
      </c>
      <c r="H719" s="32">
        <v>3</v>
      </c>
      <c r="I719" s="33"/>
      <c r="J719" s="26"/>
      <c r="K719" s="26"/>
      <c r="L719" s="26"/>
      <c r="M719" s="26"/>
      <c r="N719" s="26">
        <v>1</v>
      </c>
      <c r="O719" s="26"/>
      <c r="P719" s="26"/>
      <c r="Q719" s="26"/>
      <c r="R719" s="26"/>
      <c r="S719" s="26">
        <v>1</v>
      </c>
      <c r="T719" s="26"/>
      <c r="U719" s="26"/>
      <c r="V719" s="26"/>
      <c r="W719" s="26"/>
      <c r="X719" s="26">
        <v>1</v>
      </c>
      <c r="Y719" s="26"/>
      <c r="Z719" s="26"/>
      <c r="AA719" s="26"/>
      <c r="AB719" s="26"/>
      <c r="AC719" s="26">
        <v>1</v>
      </c>
      <c r="AD719" s="34" t="s">
        <v>48</v>
      </c>
    </row>
    <row r="720" spans="1:30" s="35" customFormat="1" ht="12.75" x14ac:dyDescent="0.2">
      <c r="A720" s="25" t="s">
        <v>150</v>
      </c>
      <c r="B720" s="27" t="s">
        <v>11</v>
      </c>
      <c r="C720" s="27"/>
      <c r="D720" s="28"/>
      <c r="E720" s="29" t="s">
        <v>49</v>
      </c>
      <c r="F720" s="30">
        <v>0.20166666666666666</v>
      </c>
      <c r="G720" s="31">
        <f t="shared" si="75"/>
        <v>6.05</v>
      </c>
      <c r="H720" s="32">
        <v>3</v>
      </c>
      <c r="I720" s="33"/>
      <c r="J720" s="26">
        <v>1</v>
      </c>
      <c r="K720" s="26"/>
      <c r="L720" s="26">
        <v>1</v>
      </c>
      <c r="M720" s="26"/>
      <c r="N720" s="26">
        <v>1</v>
      </c>
      <c r="O720" s="26"/>
      <c r="P720" s="26">
        <v>1</v>
      </c>
      <c r="Q720" s="26"/>
      <c r="R720" s="26">
        <v>1</v>
      </c>
      <c r="S720" s="26"/>
      <c r="T720" s="26">
        <v>1</v>
      </c>
      <c r="U720" s="26"/>
      <c r="V720" s="26">
        <v>1</v>
      </c>
      <c r="W720" s="26"/>
      <c r="X720" s="26">
        <v>1</v>
      </c>
      <c r="Y720" s="26"/>
      <c r="Z720" s="26">
        <v>1</v>
      </c>
      <c r="AA720" s="26"/>
      <c r="AB720" s="26">
        <v>1</v>
      </c>
      <c r="AC720" s="26"/>
      <c r="AD720" s="34" t="s">
        <v>50</v>
      </c>
    </row>
    <row r="721" spans="1:48" s="35" customFormat="1" ht="12.75" x14ac:dyDescent="0.2">
      <c r="A721" s="25" t="s">
        <v>150</v>
      </c>
      <c r="B721" s="27" t="s">
        <v>11</v>
      </c>
      <c r="C721" s="27"/>
      <c r="D721" s="28"/>
      <c r="E721" s="29" t="s">
        <v>51</v>
      </c>
      <c r="F721" s="30">
        <v>0.18333333333333335</v>
      </c>
      <c r="G721" s="31">
        <f t="shared" si="75"/>
        <v>5.5</v>
      </c>
      <c r="H721" s="32">
        <v>3</v>
      </c>
      <c r="I721" s="33"/>
      <c r="J721" s="26"/>
      <c r="K721" s="26"/>
      <c r="L721" s="26"/>
      <c r="M721" s="26"/>
      <c r="N721" s="26"/>
      <c r="O721" s="26"/>
      <c r="P721" s="26"/>
      <c r="Q721" s="26"/>
      <c r="R721" s="26"/>
      <c r="S721" s="26"/>
      <c r="T721" s="26"/>
      <c r="U721" s="26"/>
      <c r="V721" s="26"/>
      <c r="W721" s="26"/>
      <c r="X721" s="26"/>
      <c r="Y721" s="26"/>
      <c r="Z721" s="26"/>
      <c r="AA721" s="26"/>
      <c r="AB721" s="26"/>
      <c r="AC721" s="26"/>
      <c r="AD721" s="34" t="s">
        <v>14</v>
      </c>
    </row>
    <row r="722" spans="1:48" s="35" customFormat="1" ht="12.75" x14ac:dyDescent="0.2">
      <c r="A722" s="39" t="s">
        <v>150</v>
      </c>
      <c r="B722" s="41" t="s">
        <v>53</v>
      </c>
      <c r="C722" s="41"/>
      <c r="D722" s="143">
        <v>95621989</v>
      </c>
      <c r="E722" s="43" t="s">
        <v>54</v>
      </c>
      <c r="F722" s="44">
        <v>1</v>
      </c>
      <c r="G722" s="45">
        <f>+VLOOKUP(D722,'Precios Repuestos'!$B$3:$F$192,5,FALSE)*F722</f>
        <v>4.4000000000000004</v>
      </c>
      <c r="H722" s="32">
        <v>3</v>
      </c>
      <c r="I722" s="46"/>
      <c r="J722" s="40">
        <v>1</v>
      </c>
      <c r="K722" s="40">
        <v>1</v>
      </c>
      <c r="L722" s="40">
        <v>1</v>
      </c>
      <c r="M722" s="40">
        <v>1</v>
      </c>
      <c r="N722" s="40">
        <v>1</v>
      </c>
      <c r="O722" s="40">
        <v>1</v>
      </c>
      <c r="P722" s="40">
        <v>1</v>
      </c>
      <c r="Q722" s="40">
        <v>1</v>
      </c>
      <c r="R722" s="40">
        <v>1</v>
      </c>
      <c r="S722" s="40">
        <v>1</v>
      </c>
      <c r="T722" s="40">
        <v>1</v>
      </c>
      <c r="U722" s="40">
        <v>1</v>
      </c>
      <c r="V722" s="40">
        <v>1</v>
      </c>
      <c r="W722" s="40">
        <v>1</v>
      </c>
      <c r="X722" s="40">
        <v>1</v>
      </c>
      <c r="Y722" s="40">
        <v>1</v>
      </c>
      <c r="Z722" s="40">
        <v>1</v>
      </c>
      <c r="AA722" s="40">
        <v>1</v>
      </c>
      <c r="AB722" s="40">
        <v>1</v>
      </c>
      <c r="AC722" s="40">
        <v>1</v>
      </c>
      <c r="AD722" s="34" t="s">
        <v>25</v>
      </c>
    </row>
    <row r="723" spans="1:48" s="35" customFormat="1" ht="12.75" x14ac:dyDescent="0.2">
      <c r="A723" s="39" t="s">
        <v>150</v>
      </c>
      <c r="B723" s="41" t="s">
        <v>53</v>
      </c>
      <c r="C723" s="41"/>
      <c r="D723" s="78">
        <v>2601223</v>
      </c>
      <c r="E723" s="47" t="s">
        <v>55</v>
      </c>
      <c r="F723" s="44">
        <v>7</v>
      </c>
      <c r="G723" s="45">
        <f>+VLOOKUP(D723,'Precios Repuestos'!$B$3:$F$192,5,FALSE)*F723</f>
        <v>46.812163461538461</v>
      </c>
      <c r="H723" s="32">
        <v>3</v>
      </c>
      <c r="I723" s="46"/>
      <c r="J723" s="40">
        <v>1</v>
      </c>
      <c r="K723" s="40">
        <v>1</v>
      </c>
      <c r="L723" s="40">
        <v>1</v>
      </c>
      <c r="M723" s="40">
        <v>1</v>
      </c>
      <c r="N723" s="40">
        <v>1</v>
      </c>
      <c r="O723" s="40">
        <v>1</v>
      </c>
      <c r="P723" s="40">
        <v>1</v>
      </c>
      <c r="Q723" s="40">
        <v>1</v>
      </c>
      <c r="R723" s="40">
        <v>1</v>
      </c>
      <c r="S723" s="40">
        <v>1</v>
      </c>
      <c r="T723" s="40">
        <v>1</v>
      </c>
      <c r="U723" s="40">
        <v>1</v>
      </c>
      <c r="V723" s="40">
        <v>1</v>
      </c>
      <c r="W723" s="40">
        <v>1</v>
      </c>
      <c r="X723" s="40">
        <v>1</v>
      </c>
      <c r="Y723" s="40">
        <v>1</v>
      </c>
      <c r="Z723" s="40">
        <v>1</v>
      </c>
      <c r="AA723" s="40">
        <v>1</v>
      </c>
      <c r="AB723" s="40">
        <v>1</v>
      </c>
      <c r="AC723" s="40">
        <v>1</v>
      </c>
      <c r="AD723" s="34" t="s">
        <v>56</v>
      </c>
    </row>
    <row r="724" spans="1:48" s="35" customFormat="1" ht="12.75" x14ac:dyDescent="0.2">
      <c r="A724" s="39" t="s">
        <v>150</v>
      </c>
      <c r="B724" s="41" t="s">
        <v>53</v>
      </c>
      <c r="C724" s="41"/>
      <c r="D724" s="78" t="s">
        <v>149</v>
      </c>
      <c r="E724" s="43" t="s">
        <v>57</v>
      </c>
      <c r="F724" s="44">
        <v>1</v>
      </c>
      <c r="G724" s="45">
        <f>+VLOOKUP(D724,'Precios Repuestos'!$B$3:$F$192,5,FALSE)*F724</f>
        <v>27.45</v>
      </c>
      <c r="H724" s="32">
        <v>3</v>
      </c>
      <c r="I724" s="46"/>
      <c r="J724" s="40"/>
      <c r="K724" s="40"/>
      <c r="L724" s="40">
        <v>1</v>
      </c>
      <c r="M724" s="40"/>
      <c r="N724" s="40">
        <v>1</v>
      </c>
      <c r="O724" s="40"/>
      <c r="P724" s="40">
        <v>1</v>
      </c>
      <c r="Q724" s="40"/>
      <c r="R724" s="40">
        <v>1</v>
      </c>
      <c r="S724" s="40"/>
      <c r="T724" s="40">
        <v>1</v>
      </c>
      <c r="U724" s="40"/>
      <c r="V724" s="40">
        <v>1</v>
      </c>
      <c r="W724" s="40"/>
      <c r="X724" s="40">
        <v>1</v>
      </c>
      <c r="Y724" s="40"/>
      <c r="Z724" s="40">
        <v>1</v>
      </c>
      <c r="AA724" s="40"/>
      <c r="AB724" s="40">
        <v>1</v>
      </c>
      <c r="AC724" s="40"/>
      <c r="AD724" s="34" t="s">
        <v>17</v>
      </c>
    </row>
    <row r="725" spans="1:48" s="35" customFormat="1" ht="12.75" x14ac:dyDescent="0.2">
      <c r="A725" s="39" t="s">
        <v>150</v>
      </c>
      <c r="B725" s="41" t="s">
        <v>53</v>
      </c>
      <c r="C725" s="41"/>
      <c r="D725" s="78">
        <v>95622340</v>
      </c>
      <c r="E725" s="43" t="s">
        <v>58</v>
      </c>
      <c r="F725" s="44">
        <v>1</v>
      </c>
      <c r="G725" s="45">
        <f>+VLOOKUP(D725,'Precios Repuestos'!$B$3:$F$192,5,FALSE)*F725</f>
        <v>11.1</v>
      </c>
      <c r="H725" s="32">
        <v>3</v>
      </c>
      <c r="I725" s="46"/>
      <c r="J725" s="40"/>
      <c r="K725" s="40">
        <v>1</v>
      </c>
      <c r="L725" s="40"/>
      <c r="M725" s="40">
        <v>1</v>
      </c>
      <c r="N725" s="40"/>
      <c r="O725" s="40">
        <v>1</v>
      </c>
      <c r="P725" s="40"/>
      <c r="Q725" s="40">
        <v>1</v>
      </c>
      <c r="R725" s="40"/>
      <c r="S725" s="40">
        <v>1</v>
      </c>
      <c r="T725" s="40"/>
      <c r="U725" s="40">
        <v>1</v>
      </c>
      <c r="V725" s="40"/>
      <c r="W725" s="40">
        <v>1</v>
      </c>
      <c r="X725" s="40"/>
      <c r="Y725" s="40">
        <v>1</v>
      </c>
      <c r="Z725" s="40"/>
      <c r="AA725" s="40">
        <v>1</v>
      </c>
      <c r="AB725" s="40"/>
      <c r="AC725" s="40">
        <v>1</v>
      </c>
      <c r="AD725" s="34" t="s">
        <v>13</v>
      </c>
    </row>
    <row r="726" spans="1:48" s="35" customFormat="1" ht="12.75" x14ac:dyDescent="0.2">
      <c r="A726" s="39" t="s">
        <v>150</v>
      </c>
      <c r="B726" s="41" t="s">
        <v>53</v>
      </c>
      <c r="C726" s="41"/>
      <c r="D726" s="78" t="s">
        <v>145</v>
      </c>
      <c r="E726" s="43" t="s">
        <v>60</v>
      </c>
      <c r="F726" s="44">
        <v>1</v>
      </c>
      <c r="G726" s="45">
        <f>+VLOOKUP(D726,'Precios Repuestos'!$B$3:$F$192,5,FALSE)*F726</f>
        <v>24.27</v>
      </c>
      <c r="H726" s="32">
        <v>3</v>
      </c>
      <c r="I726" s="46"/>
      <c r="J726" s="40"/>
      <c r="K726" s="40"/>
      <c r="L726" s="40"/>
      <c r="M726" s="40"/>
      <c r="N726" s="40"/>
      <c r="O726" s="40"/>
      <c r="P726" s="40"/>
      <c r="Q726" s="40"/>
      <c r="R726" s="40"/>
      <c r="S726" s="40"/>
      <c r="T726" s="40"/>
      <c r="U726" s="40"/>
      <c r="V726" s="40">
        <v>1</v>
      </c>
      <c r="W726" s="40"/>
      <c r="X726" s="40"/>
      <c r="Y726" s="40"/>
      <c r="Z726" s="40"/>
      <c r="AA726" s="40"/>
      <c r="AB726" s="40"/>
      <c r="AC726" s="40"/>
      <c r="AD726" s="34" t="s">
        <v>27</v>
      </c>
    </row>
    <row r="727" spans="1:48" s="35" customFormat="1" ht="12.75" x14ac:dyDescent="0.2">
      <c r="A727" s="39" t="s">
        <v>150</v>
      </c>
      <c r="B727" s="41" t="s">
        <v>53</v>
      </c>
      <c r="C727" s="41"/>
      <c r="D727" s="78" t="s">
        <v>61</v>
      </c>
      <c r="E727" s="29" t="s">
        <v>62</v>
      </c>
      <c r="F727" s="44">
        <v>2</v>
      </c>
      <c r="G727" s="45">
        <f>+VLOOKUP(D727,'Precios Repuestos'!$B$3:$F$192,5,FALSE)*F727</f>
        <v>8</v>
      </c>
      <c r="H727" s="32">
        <v>3</v>
      </c>
      <c r="I727" s="46"/>
      <c r="J727" s="40"/>
      <c r="K727" s="40"/>
      <c r="L727" s="40"/>
      <c r="M727" s="40"/>
      <c r="N727" s="40"/>
      <c r="O727" s="40"/>
      <c r="P727" s="40"/>
      <c r="Q727" s="40"/>
      <c r="R727" s="40"/>
      <c r="S727" s="40"/>
      <c r="T727" s="40"/>
      <c r="U727" s="40"/>
      <c r="V727" s="40">
        <v>1</v>
      </c>
      <c r="W727" s="40"/>
      <c r="X727" s="40"/>
      <c r="Y727" s="40"/>
      <c r="Z727" s="40"/>
      <c r="AA727" s="40"/>
      <c r="AB727" s="40"/>
      <c r="AC727" s="40"/>
      <c r="AD727" s="34" t="s">
        <v>27</v>
      </c>
    </row>
    <row r="728" spans="1:48" s="35" customFormat="1" ht="12.75" x14ac:dyDescent="0.2">
      <c r="A728" s="39" t="s">
        <v>150</v>
      </c>
      <c r="B728" s="41" t="s">
        <v>53</v>
      </c>
      <c r="C728" s="41"/>
      <c r="D728" s="78" t="s">
        <v>146</v>
      </c>
      <c r="E728" s="43" t="s">
        <v>63</v>
      </c>
      <c r="F728" s="44">
        <v>1</v>
      </c>
      <c r="G728" s="45">
        <f>+VLOOKUP(D728,'Precios Repuestos'!$B$3:$F$192,5,FALSE)*F728</f>
        <v>25.58</v>
      </c>
      <c r="H728" s="32">
        <v>3</v>
      </c>
      <c r="I728" s="46"/>
      <c r="J728" s="40"/>
      <c r="K728" s="40"/>
      <c r="L728" s="40"/>
      <c r="M728" s="40"/>
      <c r="N728" s="40"/>
      <c r="O728" s="40"/>
      <c r="P728" s="40"/>
      <c r="Q728" s="40"/>
      <c r="R728" s="40"/>
      <c r="S728" s="40"/>
      <c r="T728" s="40"/>
      <c r="U728" s="40"/>
      <c r="V728" s="40">
        <v>1</v>
      </c>
      <c r="W728" s="40"/>
      <c r="X728" s="40"/>
      <c r="Y728" s="40"/>
      <c r="Z728" s="40"/>
      <c r="AA728" s="40"/>
      <c r="AB728" s="40"/>
      <c r="AC728" s="40"/>
      <c r="AD728" s="34" t="s">
        <v>27</v>
      </c>
    </row>
    <row r="729" spans="1:48" s="35" customFormat="1" ht="12.75" x14ac:dyDescent="0.2">
      <c r="A729" s="39" t="s">
        <v>150</v>
      </c>
      <c r="B729" s="41" t="s">
        <v>53</v>
      </c>
      <c r="C729" s="41"/>
      <c r="D729" s="81">
        <v>89063273</v>
      </c>
      <c r="E729" s="43" t="s">
        <v>147</v>
      </c>
      <c r="F729" s="44">
        <v>6</v>
      </c>
      <c r="G729" s="45">
        <f>+VLOOKUP(D729,'Precios Repuestos'!$B$3:$F$192,5,FALSE)*F729</f>
        <v>16.440000000000001</v>
      </c>
      <c r="H729" s="32">
        <v>3</v>
      </c>
      <c r="I729" s="46"/>
      <c r="J729" s="40"/>
      <c r="K729" s="40"/>
      <c r="L729" s="40">
        <v>1</v>
      </c>
      <c r="M729" s="40"/>
      <c r="N729" s="40"/>
      <c r="O729" s="40">
        <v>1</v>
      </c>
      <c r="P729" s="40"/>
      <c r="Q729" s="40"/>
      <c r="R729" s="40">
        <v>1</v>
      </c>
      <c r="S729" s="40"/>
      <c r="T729" s="40"/>
      <c r="U729" s="40">
        <v>1</v>
      </c>
      <c r="V729" s="40"/>
      <c r="W729" s="40"/>
      <c r="X729" s="40">
        <v>1</v>
      </c>
      <c r="Y729" s="40"/>
      <c r="Z729" s="40"/>
      <c r="AA729" s="40">
        <v>1</v>
      </c>
      <c r="AB729" s="40"/>
      <c r="AC729" s="48"/>
      <c r="AD729" s="34" t="s">
        <v>65</v>
      </c>
    </row>
    <row r="730" spans="1:48" s="35" customFormat="1" ht="12.75" x14ac:dyDescent="0.2">
      <c r="A730" s="39" t="s">
        <v>150</v>
      </c>
      <c r="B730" s="41" t="s">
        <v>53</v>
      </c>
      <c r="C730" s="41"/>
      <c r="D730" s="42">
        <v>2601234</v>
      </c>
      <c r="E730" s="43" t="s">
        <v>95</v>
      </c>
      <c r="F730" s="44">
        <v>3</v>
      </c>
      <c r="G730" s="45">
        <f>+VLOOKUP(D730,'Precios Repuestos'!$B$3:$F$192,5,FALSE)*F730</f>
        <v>27.927115384615384</v>
      </c>
      <c r="H730" s="32">
        <v>3</v>
      </c>
      <c r="I730" s="46"/>
      <c r="J730" s="40"/>
      <c r="K730" s="40"/>
      <c r="L730" s="40"/>
      <c r="M730" s="40">
        <v>1</v>
      </c>
      <c r="N730" s="40"/>
      <c r="O730" s="40"/>
      <c r="P730" s="40"/>
      <c r="Q730" s="40">
        <v>1</v>
      </c>
      <c r="R730" s="40"/>
      <c r="S730" s="40"/>
      <c r="T730" s="40"/>
      <c r="U730" s="40">
        <v>1</v>
      </c>
      <c r="V730" s="40"/>
      <c r="W730" s="40"/>
      <c r="X730" s="40"/>
      <c r="Y730" s="40">
        <v>1</v>
      </c>
      <c r="Z730" s="40"/>
      <c r="AA730" s="40"/>
      <c r="AB730" s="40"/>
      <c r="AC730" s="40">
        <v>1</v>
      </c>
      <c r="AD730" s="34" t="s">
        <v>67</v>
      </c>
      <c r="AO730" s="82"/>
      <c r="AP730" s="82"/>
      <c r="AQ730" s="82"/>
      <c r="AR730" s="82"/>
      <c r="AS730" s="82"/>
      <c r="AT730" s="82"/>
      <c r="AU730" s="82"/>
      <c r="AV730" s="82"/>
    </row>
    <row r="731" spans="1:48" s="35" customFormat="1" ht="12.75" x14ac:dyDescent="0.2">
      <c r="A731" s="39" t="s">
        <v>150</v>
      </c>
      <c r="B731" s="41" t="s">
        <v>53</v>
      </c>
      <c r="C731" s="41"/>
      <c r="D731" s="42">
        <v>2601230</v>
      </c>
      <c r="E731" s="43" t="s">
        <v>113</v>
      </c>
      <c r="F731" s="44">
        <v>2</v>
      </c>
      <c r="G731" s="45">
        <f>+VLOOKUP(D731,'Precios Repuestos'!$B$3:$F$192,5,FALSE)*F731</f>
        <v>13.477884615384616</v>
      </c>
      <c r="H731" s="32">
        <v>3</v>
      </c>
      <c r="I731" s="46"/>
      <c r="J731" s="40"/>
      <c r="K731" s="40"/>
      <c r="L731" s="40"/>
      <c r="M731" s="40">
        <v>1</v>
      </c>
      <c r="N731" s="40"/>
      <c r="O731" s="40"/>
      <c r="P731" s="40"/>
      <c r="Q731" s="40">
        <v>1</v>
      </c>
      <c r="R731" s="40"/>
      <c r="S731" s="40"/>
      <c r="T731" s="40"/>
      <c r="U731" s="40">
        <v>1</v>
      </c>
      <c r="V731" s="40"/>
      <c r="W731" s="40"/>
      <c r="X731" s="40"/>
      <c r="Y731" s="40">
        <v>1</v>
      </c>
      <c r="Z731" s="40"/>
      <c r="AA731" s="40"/>
      <c r="AB731" s="40"/>
      <c r="AC731" s="40">
        <v>1</v>
      </c>
      <c r="AD731" s="34" t="s">
        <v>129</v>
      </c>
    </row>
    <row r="732" spans="1:48" s="35" customFormat="1" ht="12.75" x14ac:dyDescent="0.2">
      <c r="A732" s="39" t="s">
        <v>150</v>
      </c>
      <c r="B732" s="41" t="s">
        <v>53</v>
      </c>
      <c r="C732" s="41"/>
      <c r="D732" s="42">
        <v>2601230</v>
      </c>
      <c r="E732" s="43" t="s">
        <v>113</v>
      </c>
      <c r="F732" s="44">
        <v>2</v>
      </c>
      <c r="G732" s="45">
        <f>+VLOOKUP(D732,'Precios Repuestos'!$B$3:$F$192,5,FALSE)*F732</f>
        <v>13.477884615384616</v>
      </c>
      <c r="H732" s="32">
        <v>3</v>
      </c>
      <c r="I732" s="46"/>
      <c r="J732" s="40"/>
      <c r="K732" s="40"/>
      <c r="L732" s="40"/>
      <c r="M732" s="40"/>
      <c r="N732" s="40"/>
      <c r="O732" s="40"/>
      <c r="P732" s="40"/>
      <c r="Q732" s="40">
        <v>1</v>
      </c>
      <c r="R732" s="40"/>
      <c r="S732" s="40"/>
      <c r="T732" s="40"/>
      <c r="U732" s="40"/>
      <c r="V732" s="40"/>
      <c r="W732" s="40"/>
      <c r="X732" s="40"/>
      <c r="Y732" s="40">
        <v>1</v>
      </c>
      <c r="Z732" s="40"/>
      <c r="AA732" s="40"/>
      <c r="AB732" s="40"/>
      <c r="AC732" s="40"/>
      <c r="AD732" s="34" t="s">
        <v>130</v>
      </c>
    </row>
    <row r="733" spans="1:48" s="35" customFormat="1" ht="12.75" x14ac:dyDescent="0.2">
      <c r="A733" s="39" t="s">
        <v>150</v>
      </c>
      <c r="B733" s="41" t="s">
        <v>53</v>
      </c>
      <c r="C733" s="41"/>
      <c r="D733" s="42">
        <v>2601230</v>
      </c>
      <c r="E733" s="43" t="s">
        <v>113</v>
      </c>
      <c r="F733" s="44">
        <v>2</v>
      </c>
      <c r="G733" s="45">
        <f>+VLOOKUP(D733,'Precios Repuestos'!$B$3:$F$192,5,FALSE)*F733</f>
        <v>13.477884615384616</v>
      </c>
      <c r="H733" s="32">
        <v>3</v>
      </c>
      <c r="I733" s="46"/>
      <c r="J733" s="40"/>
      <c r="K733" s="40"/>
      <c r="L733" s="40"/>
      <c r="M733" s="40">
        <v>1</v>
      </c>
      <c r="N733" s="40"/>
      <c r="O733" s="40"/>
      <c r="P733" s="40"/>
      <c r="Q733" s="40">
        <v>1</v>
      </c>
      <c r="R733" s="40"/>
      <c r="S733" s="40"/>
      <c r="T733" s="40"/>
      <c r="U733" s="40">
        <v>1</v>
      </c>
      <c r="V733" s="40"/>
      <c r="W733" s="40"/>
      <c r="X733" s="40"/>
      <c r="Y733" s="40">
        <v>1</v>
      </c>
      <c r="Z733" s="40"/>
      <c r="AA733" s="40"/>
      <c r="AB733" s="40"/>
      <c r="AC733" s="40">
        <v>1</v>
      </c>
      <c r="AD733" s="34" t="s">
        <v>131</v>
      </c>
    </row>
    <row r="734" spans="1:48" s="35" customFormat="1" ht="12.75" x14ac:dyDescent="0.2">
      <c r="A734" s="39" t="s">
        <v>150</v>
      </c>
      <c r="B734" s="41" t="s">
        <v>53</v>
      </c>
      <c r="C734" s="41"/>
      <c r="D734" s="78" t="s">
        <v>68</v>
      </c>
      <c r="E734" s="43" t="s">
        <v>69</v>
      </c>
      <c r="F734" s="44">
        <v>4</v>
      </c>
      <c r="G734" s="45">
        <f>+VLOOKUP(D734,'Precios Repuestos'!$B$3:$F$192,5,FALSE)*F734</f>
        <v>9.6</v>
      </c>
      <c r="H734" s="32">
        <v>3</v>
      </c>
      <c r="I734" s="46"/>
      <c r="J734" s="40"/>
      <c r="K734" s="40"/>
      <c r="L734" s="40"/>
      <c r="M734" s="40"/>
      <c r="N734" s="40">
        <v>1</v>
      </c>
      <c r="O734" s="40"/>
      <c r="P734" s="40"/>
      <c r="Q734" s="40"/>
      <c r="R734" s="40">
        <v>1</v>
      </c>
      <c r="S734" s="40"/>
      <c r="T734" s="40"/>
      <c r="U734" s="40"/>
      <c r="V734" s="40">
        <v>1</v>
      </c>
      <c r="W734" s="40"/>
      <c r="X734" s="40"/>
      <c r="Y734" s="40"/>
      <c r="Z734" s="40">
        <v>1</v>
      </c>
      <c r="AA734" s="40"/>
      <c r="AB734" s="40"/>
      <c r="AC734" s="40"/>
      <c r="AD734" s="34" t="s">
        <v>19</v>
      </c>
    </row>
    <row r="735" spans="1:48" s="82" customFormat="1" ht="12.75" x14ac:dyDescent="0.2">
      <c r="A735" s="39" t="s">
        <v>150</v>
      </c>
      <c r="B735" s="41" t="s">
        <v>53</v>
      </c>
      <c r="C735" s="41"/>
      <c r="D735" s="78" t="s">
        <v>136</v>
      </c>
      <c r="E735" s="43" t="s">
        <v>70</v>
      </c>
      <c r="F735" s="44">
        <v>1</v>
      </c>
      <c r="G735" s="45">
        <f>+VLOOKUP(D735,'Precios Repuestos'!$B$3:$F$192,5,FALSE)*F735</f>
        <v>24.98</v>
      </c>
      <c r="H735" s="32">
        <v>3</v>
      </c>
      <c r="I735" s="46"/>
      <c r="J735" s="40"/>
      <c r="K735" s="40"/>
      <c r="L735" s="40"/>
      <c r="M735" s="40"/>
      <c r="N735" s="40"/>
      <c r="O735" s="40"/>
      <c r="P735" s="40"/>
      <c r="Q735" s="40"/>
      <c r="R735" s="40"/>
      <c r="S735" s="40"/>
      <c r="T735" s="40"/>
      <c r="U735" s="40"/>
      <c r="V735" s="40"/>
      <c r="W735" s="40"/>
      <c r="X735" s="40"/>
      <c r="Y735" s="40"/>
      <c r="Z735" s="40"/>
      <c r="AA735" s="40"/>
      <c r="AB735" s="40"/>
      <c r="AC735" s="40"/>
      <c r="AD735" s="34" t="s">
        <v>19</v>
      </c>
      <c r="AE735" s="35"/>
      <c r="AF735" s="35"/>
      <c r="AG735" s="35"/>
      <c r="AH735" s="35"/>
      <c r="AI735" s="35"/>
      <c r="AJ735" s="35"/>
      <c r="AK735" s="35"/>
      <c r="AL735" s="35"/>
      <c r="AM735" s="35"/>
      <c r="AN735" s="35"/>
    </row>
    <row r="736" spans="1:48" s="82" customFormat="1" ht="12.75" x14ac:dyDescent="0.2">
      <c r="A736" s="39" t="s">
        <v>150</v>
      </c>
      <c r="B736" s="41" t="s">
        <v>53</v>
      </c>
      <c r="C736" s="41"/>
      <c r="D736" s="42">
        <v>2601234</v>
      </c>
      <c r="E736" s="43" t="s">
        <v>95</v>
      </c>
      <c r="F736" s="44">
        <v>1</v>
      </c>
      <c r="G736" s="45">
        <f>+VLOOKUP(D736,'Precios Repuestos'!$B$3:$F$192,5,FALSE)*F736</f>
        <v>9.3090384615384618</v>
      </c>
      <c r="H736" s="32">
        <v>3</v>
      </c>
      <c r="I736" s="46"/>
      <c r="J736" s="40"/>
      <c r="K736" s="40"/>
      <c r="L736" s="40"/>
      <c r="M736" s="40"/>
      <c r="N736" s="40"/>
      <c r="O736" s="40"/>
      <c r="P736" s="40">
        <v>1</v>
      </c>
      <c r="Q736" s="40"/>
      <c r="R736" s="40"/>
      <c r="S736" s="40"/>
      <c r="T736" s="40"/>
      <c r="U736" s="40"/>
      <c r="V736" s="40">
        <v>1</v>
      </c>
      <c r="W736" s="40"/>
      <c r="X736" s="40"/>
      <c r="Y736" s="40"/>
      <c r="Z736" s="40"/>
      <c r="AA736" s="40"/>
      <c r="AB736" s="40">
        <v>1</v>
      </c>
      <c r="AC736" s="40"/>
      <c r="AD736" s="34" t="s">
        <v>96</v>
      </c>
      <c r="AE736" s="35"/>
      <c r="AF736" s="35"/>
      <c r="AG736" s="35"/>
      <c r="AH736" s="35"/>
      <c r="AI736" s="35"/>
      <c r="AJ736" s="35"/>
      <c r="AK736" s="35"/>
      <c r="AL736" s="35"/>
      <c r="AM736" s="35"/>
      <c r="AN736" s="35"/>
    </row>
    <row r="737" spans="1:40" s="82" customFormat="1" ht="12.75" x14ac:dyDescent="0.2">
      <c r="A737" s="39" t="s">
        <v>150</v>
      </c>
      <c r="B737" s="41" t="s">
        <v>53</v>
      </c>
      <c r="C737" s="41"/>
      <c r="D737" s="78" t="s">
        <v>71</v>
      </c>
      <c r="E737" s="43" t="s">
        <v>72</v>
      </c>
      <c r="F737" s="44">
        <v>2</v>
      </c>
      <c r="G737" s="45">
        <f>+VLOOKUP(D737,'Precios Repuestos'!$B$3:$F$192,5,FALSE)*F737</f>
        <v>12</v>
      </c>
      <c r="H737" s="32">
        <v>3</v>
      </c>
      <c r="I737" s="46"/>
      <c r="J737" s="40"/>
      <c r="K737" s="40"/>
      <c r="L737" s="40"/>
      <c r="M737" s="40"/>
      <c r="N737" s="40">
        <v>1</v>
      </c>
      <c r="O737" s="40"/>
      <c r="P737" s="40"/>
      <c r="Q737" s="40"/>
      <c r="R737" s="40"/>
      <c r="S737" s="40">
        <v>1</v>
      </c>
      <c r="T737" s="40"/>
      <c r="U737" s="40"/>
      <c r="V737" s="40"/>
      <c r="W737" s="40"/>
      <c r="X737" s="40">
        <v>1</v>
      </c>
      <c r="Y737" s="40"/>
      <c r="Z737" s="40"/>
      <c r="AA737" s="40"/>
      <c r="AB737" s="40"/>
      <c r="AC737" s="40">
        <v>1</v>
      </c>
      <c r="AD737" s="34" t="s">
        <v>47</v>
      </c>
      <c r="AE737" s="35"/>
      <c r="AF737" s="35"/>
      <c r="AG737" s="35"/>
      <c r="AH737" s="35"/>
      <c r="AI737" s="35"/>
      <c r="AJ737" s="35"/>
      <c r="AK737" s="35"/>
      <c r="AL737" s="35"/>
      <c r="AM737" s="35"/>
      <c r="AN737" s="35"/>
    </row>
    <row r="738" spans="1:40" s="82" customFormat="1" ht="12.75" x14ac:dyDescent="0.2">
      <c r="A738" s="39" t="s">
        <v>150</v>
      </c>
      <c r="B738" s="41" t="s">
        <v>53</v>
      </c>
      <c r="C738" s="41"/>
      <c r="D738" s="42">
        <v>88900181</v>
      </c>
      <c r="E738" s="43" t="s">
        <v>73</v>
      </c>
      <c r="F738" s="44">
        <v>1</v>
      </c>
      <c r="G738" s="45">
        <f>+VLOOKUP(D738,'Precios Repuestos'!$B$3:$F$192,5,FALSE)*F738</f>
        <v>6.18</v>
      </c>
      <c r="H738" s="32">
        <v>3</v>
      </c>
      <c r="I738" s="46"/>
      <c r="J738" s="40"/>
      <c r="K738" s="40">
        <v>1</v>
      </c>
      <c r="L738" s="40"/>
      <c r="M738" s="40">
        <v>1</v>
      </c>
      <c r="N738" s="40"/>
      <c r="O738" s="40">
        <v>1</v>
      </c>
      <c r="P738" s="40"/>
      <c r="Q738" s="40">
        <v>1</v>
      </c>
      <c r="R738" s="40"/>
      <c r="S738" s="40">
        <v>1</v>
      </c>
      <c r="T738" s="40"/>
      <c r="U738" s="40">
        <v>1</v>
      </c>
      <c r="V738" s="40"/>
      <c r="W738" s="40">
        <v>1</v>
      </c>
      <c r="X738" s="40"/>
      <c r="Y738" s="40">
        <v>1</v>
      </c>
      <c r="Z738" s="40"/>
      <c r="AA738" s="40">
        <v>1</v>
      </c>
      <c r="AB738" s="40"/>
      <c r="AC738" s="40">
        <v>1</v>
      </c>
      <c r="AD738" s="34" t="s">
        <v>13</v>
      </c>
      <c r="AE738" s="35"/>
      <c r="AF738" s="35"/>
      <c r="AG738" s="35"/>
      <c r="AH738" s="35"/>
      <c r="AI738" s="35"/>
      <c r="AJ738" s="35"/>
      <c r="AK738" s="35"/>
      <c r="AL738" s="35"/>
      <c r="AM738" s="35"/>
      <c r="AN738" s="35"/>
    </row>
    <row r="739" spans="1:40" s="82" customFormat="1" ht="12.75" x14ac:dyDescent="0.2">
      <c r="A739" s="39" t="s">
        <v>150</v>
      </c>
      <c r="B739" s="41" t="s">
        <v>53</v>
      </c>
      <c r="C739" s="41"/>
      <c r="D739" s="78" t="s">
        <v>74</v>
      </c>
      <c r="E739" s="43" t="s">
        <v>75</v>
      </c>
      <c r="F739" s="44">
        <v>1</v>
      </c>
      <c r="G739" s="45">
        <f>+VLOOKUP(D739,'Precios Repuestos'!$B$3:$F$192,5,FALSE)*F739</f>
        <v>5</v>
      </c>
      <c r="H739" s="32">
        <v>3</v>
      </c>
      <c r="I739" s="46"/>
      <c r="J739" s="40"/>
      <c r="K739" s="40"/>
      <c r="L739" s="40"/>
      <c r="M739" s="40"/>
      <c r="N739" s="40">
        <v>1</v>
      </c>
      <c r="O739" s="40"/>
      <c r="P739" s="40"/>
      <c r="Q739" s="40"/>
      <c r="R739" s="40"/>
      <c r="S739" s="40"/>
      <c r="T739" s="40">
        <v>1</v>
      </c>
      <c r="U739" s="40"/>
      <c r="V739" s="40"/>
      <c r="W739" s="40"/>
      <c r="X739" s="40"/>
      <c r="Y739" s="40"/>
      <c r="Z739" s="40">
        <v>1</v>
      </c>
      <c r="AA739" s="40"/>
      <c r="AB739" s="40"/>
      <c r="AC739" s="40"/>
      <c r="AD739" s="34" t="s">
        <v>41</v>
      </c>
      <c r="AE739" s="35"/>
      <c r="AF739" s="35"/>
      <c r="AG739" s="35"/>
      <c r="AH739" s="35"/>
      <c r="AI739" s="35"/>
      <c r="AJ739" s="35"/>
      <c r="AK739" s="35"/>
      <c r="AL739" s="35"/>
      <c r="AM739" s="35"/>
      <c r="AN739" s="35"/>
    </row>
    <row r="740" spans="1:40" s="35" customFormat="1" ht="12.75" x14ac:dyDescent="0.2">
      <c r="A740" s="39" t="s">
        <v>150</v>
      </c>
      <c r="B740" s="41" t="s">
        <v>53</v>
      </c>
      <c r="C740" s="41"/>
      <c r="D740" s="42" t="s">
        <v>76</v>
      </c>
      <c r="E740" s="43" t="s">
        <v>77</v>
      </c>
      <c r="F740" s="44">
        <v>1</v>
      </c>
      <c r="G740" s="45">
        <f>+VLOOKUP(D740,'Precios Repuestos'!$B$3:$F$192,5,FALSE)*F740</f>
        <v>2</v>
      </c>
      <c r="H740" s="32">
        <v>3</v>
      </c>
      <c r="I740" s="46"/>
      <c r="J740" s="40"/>
      <c r="K740" s="40">
        <v>1</v>
      </c>
      <c r="L740" s="40">
        <v>1</v>
      </c>
      <c r="M740" s="40">
        <v>1</v>
      </c>
      <c r="N740" s="40">
        <v>1</v>
      </c>
      <c r="O740" s="40">
        <v>1</v>
      </c>
      <c r="P740" s="40">
        <v>1</v>
      </c>
      <c r="Q740" s="40">
        <v>1</v>
      </c>
      <c r="R740" s="40">
        <v>1</v>
      </c>
      <c r="S740" s="40">
        <v>1</v>
      </c>
      <c r="T740" s="40">
        <v>1</v>
      </c>
      <c r="U740" s="40">
        <v>1</v>
      </c>
      <c r="V740" s="40">
        <v>1</v>
      </c>
      <c r="W740" s="40">
        <v>1</v>
      </c>
      <c r="X740" s="40">
        <v>1</v>
      </c>
      <c r="Y740" s="40">
        <v>1</v>
      </c>
      <c r="Z740" s="40">
        <v>1</v>
      </c>
      <c r="AA740" s="40">
        <v>1</v>
      </c>
      <c r="AB740" s="40">
        <v>1</v>
      </c>
      <c r="AC740" s="40">
        <v>1</v>
      </c>
      <c r="AD740" s="34" t="s">
        <v>78</v>
      </c>
    </row>
    <row r="741" spans="1:40" s="82" customFormat="1" ht="12.75" x14ac:dyDescent="0.2">
      <c r="A741" s="50" t="s">
        <v>150</v>
      </c>
      <c r="B741" s="52" t="s">
        <v>79</v>
      </c>
      <c r="C741" s="52"/>
      <c r="D741" s="53"/>
      <c r="E741" s="54" t="s">
        <v>80</v>
      </c>
      <c r="F741" s="44"/>
      <c r="G741" s="45"/>
      <c r="H741" s="32"/>
      <c r="I741" s="32"/>
      <c r="J741" s="55">
        <f t="shared" ref="J741:AC741" si="76">+SUMPRODUCT(J697:J721,$G697:$G721)</f>
        <v>16.55</v>
      </c>
      <c r="K741" s="55">
        <f t="shared" si="76"/>
        <v>47.35</v>
      </c>
      <c r="L741" s="55">
        <f t="shared" si="76"/>
        <v>28.700000000000003</v>
      </c>
      <c r="M741" s="55">
        <f t="shared" si="76"/>
        <v>102.35</v>
      </c>
      <c r="N741" s="55">
        <f t="shared" si="76"/>
        <v>61.3</v>
      </c>
      <c r="O741" s="55">
        <f t="shared" si="76"/>
        <v>54.5</v>
      </c>
      <c r="P741" s="55">
        <f t="shared" si="76"/>
        <v>54.55</v>
      </c>
      <c r="Q741" s="55">
        <f t="shared" si="76"/>
        <v>112.35</v>
      </c>
      <c r="R741" s="55">
        <f t="shared" si="76"/>
        <v>45.199999999999996</v>
      </c>
      <c r="S741" s="55">
        <f t="shared" si="76"/>
        <v>62.35</v>
      </c>
      <c r="T741" s="55">
        <f t="shared" si="76"/>
        <v>29.8</v>
      </c>
      <c r="U741" s="55">
        <f t="shared" si="76"/>
        <v>109.5</v>
      </c>
      <c r="V741" s="55">
        <f t="shared" si="76"/>
        <v>126.25</v>
      </c>
      <c r="W741" s="55">
        <f t="shared" si="76"/>
        <v>47.35</v>
      </c>
      <c r="X741" s="55">
        <f t="shared" si="76"/>
        <v>43.7</v>
      </c>
      <c r="Y741" s="55">
        <f t="shared" si="76"/>
        <v>112.35</v>
      </c>
      <c r="Z741" s="55">
        <f t="shared" si="76"/>
        <v>46.3</v>
      </c>
      <c r="AA741" s="55">
        <f t="shared" si="76"/>
        <v>54.5</v>
      </c>
      <c r="AB741" s="55">
        <f t="shared" si="76"/>
        <v>54.55</v>
      </c>
      <c r="AC741" s="55">
        <f t="shared" si="76"/>
        <v>117.35</v>
      </c>
      <c r="AD741" s="34"/>
      <c r="AE741" s="35"/>
      <c r="AF741" s="35"/>
      <c r="AG741" s="35"/>
      <c r="AH741" s="35"/>
      <c r="AI741" s="35"/>
      <c r="AJ741" s="35"/>
      <c r="AK741" s="35"/>
      <c r="AL741" s="35"/>
      <c r="AM741" s="35"/>
      <c r="AN741" s="35"/>
    </row>
    <row r="742" spans="1:40" s="82" customFormat="1" ht="12.75" x14ac:dyDescent="0.2">
      <c r="A742" s="50" t="s">
        <v>150</v>
      </c>
      <c r="B742" s="52" t="s">
        <v>81</v>
      </c>
      <c r="C742" s="52"/>
      <c r="D742" s="53"/>
      <c r="E742" s="54" t="s">
        <v>82</v>
      </c>
      <c r="F742" s="44"/>
      <c r="G742" s="45"/>
      <c r="H742" s="32"/>
      <c r="I742" s="32"/>
      <c r="J742" s="55">
        <f>+SUMPRODUCT(J722:J740,$G722:$G740)</f>
        <v>51.212163461538459</v>
      </c>
      <c r="K742" s="55">
        <f t="shared" ref="K742:AC742" si="77">+SUMPRODUCT(K722:K740,$G722:$G740)</f>
        <v>70.492163461538468</v>
      </c>
      <c r="L742" s="55">
        <f t="shared" si="77"/>
        <v>97.102163461538453</v>
      </c>
      <c r="M742" s="55">
        <f t="shared" si="77"/>
        <v>125.37504807692306</v>
      </c>
      <c r="N742" s="55">
        <f t="shared" si="77"/>
        <v>107.26216346153845</v>
      </c>
      <c r="O742" s="55">
        <f t="shared" si="77"/>
        <v>86.932163461538465</v>
      </c>
      <c r="P742" s="55">
        <f t="shared" si="77"/>
        <v>89.971201923076919</v>
      </c>
      <c r="Q742" s="55">
        <f t="shared" si="77"/>
        <v>138.85293269230769</v>
      </c>
      <c r="R742" s="55">
        <f t="shared" si="77"/>
        <v>106.70216346153845</v>
      </c>
      <c r="S742" s="55">
        <f t="shared" si="77"/>
        <v>82.492163461538468</v>
      </c>
      <c r="T742" s="55">
        <f t="shared" si="77"/>
        <v>85.662163461538455</v>
      </c>
      <c r="U742" s="55">
        <f t="shared" si="77"/>
        <v>141.81504807692306</v>
      </c>
      <c r="V742" s="55">
        <f t="shared" si="77"/>
        <v>157.42120192307689</v>
      </c>
      <c r="W742" s="55">
        <f t="shared" si="77"/>
        <v>70.492163461538468</v>
      </c>
      <c r="X742" s="55">
        <f t="shared" si="77"/>
        <v>109.10216346153845</v>
      </c>
      <c r="Y742" s="55">
        <f t="shared" si="77"/>
        <v>138.85293269230769</v>
      </c>
      <c r="Z742" s="55">
        <f t="shared" si="77"/>
        <v>95.262163461538449</v>
      </c>
      <c r="AA742" s="55">
        <f t="shared" si="77"/>
        <v>86.932163461538465</v>
      </c>
      <c r="AB742" s="55">
        <f t="shared" si="77"/>
        <v>89.971201923076919</v>
      </c>
      <c r="AC742" s="55">
        <f t="shared" si="77"/>
        <v>137.37504807692306</v>
      </c>
      <c r="AD742" s="34"/>
      <c r="AE742" s="35"/>
      <c r="AF742" s="35"/>
      <c r="AG742" s="35"/>
      <c r="AH742" s="35"/>
      <c r="AI742" s="35"/>
      <c r="AJ742" s="35"/>
      <c r="AK742" s="35"/>
      <c r="AL742" s="35"/>
      <c r="AM742" s="35"/>
      <c r="AN742" s="35"/>
    </row>
    <row r="743" spans="1:40" s="35" customFormat="1" ht="12.75" x14ac:dyDescent="0.2">
      <c r="A743" s="50" t="s">
        <v>150</v>
      </c>
      <c r="B743" s="52" t="s">
        <v>83</v>
      </c>
      <c r="C743" s="52"/>
      <c r="D743" s="53"/>
      <c r="E743" s="54" t="s">
        <v>84</v>
      </c>
      <c r="F743" s="44"/>
      <c r="G743" s="45"/>
      <c r="H743" s="32"/>
      <c r="I743" s="32"/>
      <c r="J743" s="56">
        <f>+J742+J741</f>
        <v>67.762163461538464</v>
      </c>
      <c r="K743" s="56">
        <f t="shared" ref="K743:AC743" si="78">+K742+K741</f>
        <v>117.84216346153846</v>
      </c>
      <c r="L743" s="56">
        <f t="shared" si="78"/>
        <v>125.80216346153846</v>
      </c>
      <c r="M743" s="56">
        <f t="shared" si="78"/>
        <v>227.72504807692306</v>
      </c>
      <c r="N743" s="56">
        <f t="shared" si="78"/>
        <v>168.56216346153843</v>
      </c>
      <c r="O743" s="56">
        <f t="shared" si="78"/>
        <v>141.43216346153847</v>
      </c>
      <c r="P743" s="56">
        <f t="shared" si="78"/>
        <v>144.52120192307692</v>
      </c>
      <c r="Q743" s="56">
        <f t="shared" si="78"/>
        <v>251.20293269230768</v>
      </c>
      <c r="R743" s="56">
        <f t="shared" si="78"/>
        <v>151.90216346153844</v>
      </c>
      <c r="S743" s="56">
        <f t="shared" si="78"/>
        <v>144.84216346153846</v>
      </c>
      <c r="T743" s="56">
        <f t="shared" si="78"/>
        <v>115.46216346153845</v>
      </c>
      <c r="U743" s="56">
        <f t="shared" si="78"/>
        <v>251.31504807692306</v>
      </c>
      <c r="V743" s="56">
        <f t="shared" si="78"/>
        <v>283.67120192307686</v>
      </c>
      <c r="W743" s="56">
        <f t="shared" si="78"/>
        <v>117.84216346153846</v>
      </c>
      <c r="X743" s="56">
        <f t="shared" si="78"/>
        <v>152.80216346153844</v>
      </c>
      <c r="Y743" s="56">
        <f t="shared" si="78"/>
        <v>251.20293269230768</v>
      </c>
      <c r="Z743" s="56">
        <f t="shared" si="78"/>
        <v>141.56216346153843</v>
      </c>
      <c r="AA743" s="56">
        <f t="shared" si="78"/>
        <v>141.43216346153847</v>
      </c>
      <c r="AB743" s="56">
        <f t="shared" si="78"/>
        <v>144.52120192307692</v>
      </c>
      <c r="AC743" s="56">
        <f t="shared" si="78"/>
        <v>254.72504807692306</v>
      </c>
      <c r="AD743" s="34"/>
    </row>
    <row r="744" spans="1:40" s="35" customFormat="1" ht="12.75" x14ac:dyDescent="0.2">
      <c r="A744" s="57" t="s">
        <v>150</v>
      </c>
      <c r="B744" s="52" t="s">
        <v>85</v>
      </c>
      <c r="C744" s="52"/>
      <c r="D744" s="53"/>
      <c r="E744" s="58" t="s">
        <v>86</v>
      </c>
      <c r="F744" s="44"/>
      <c r="G744" s="45"/>
      <c r="H744" s="32"/>
      <c r="I744" s="32"/>
      <c r="J744" s="59">
        <f>+J743*$K$2</f>
        <v>75.893623076923092</v>
      </c>
      <c r="K744" s="59">
        <f t="shared" ref="K744:AC744" si="79">+K743*$K$2</f>
        <v>131.98322307692308</v>
      </c>
      <c r="L744" s="59">
        <f t="shared" si="79"/>
        <v>140.89842307692308</v>
      </c>
      <c r="M744" s="59">
        <f t="shared" si="79"/>
        <v>255.05205384615385</v>
      </c>
      <c r="N744" s="59">
        <f t="shared" si="79"/>
        <v>188.78962307692305</v>
      </c>
      <c r="O744" s="59">
        <f t="shared" si="79"/>
        <v>158.4040230769231</v>
      </c>
      <c r="P744" s="59">
        <f t="shared" si="79"/>
        <v>161.86374615384617</v>
      </c>
      <c r="Q744" s="59">
        <f t="shared" si="79"/>
        <v>281.34728461538464</v>
      </c>
      <c r="R744" s="59">
        <f t="shared" si="79"/>
        <v>170.13042307692305</v>
      </c>
      <c r="S744" s="59">
        <f t="shared" si="79"/>
        <v>162.22322307692309</v>
      </c>
      <c r="T744" s="59">
        <f t="shared" si="79"/>
        <v>129.31762307692307</v>
      </c>
      <c r="U744" s="59">
        <f t="shared" si="79"/>
        <v>281.47285384615384</v>
      </c>
      <c r="V744" s="59">
        <f t="shared" si="79"/>
        <v>317.71174615384609</v>
      </c>
      <c r="W744" s="59">
        <f t="shared" si="79"/>
        <v>131.98322307692308</v>
      </c>
      <c r="X744" s="59">
        <f t="shared" si="79"/>
        <v>171.13842307692306</v>
      </c>
      <c r="Y744" s="59">
        <f t="shared" si="79"/>
        <v>281.34728461538464</v>
      </c>
      <c r="Z744" s="59">
        <f t="shared" si="79"/>
        <v>158.54962307692307</v>
      </c>
      <c r="AA744" s="59">
        <f t="shared" si="79"/>
        <v>158.4040230769231</v>
      </c>
      <c r="AB744" s="59">
        <f t="shared" si="79"/>
        <v>161.86374615384617</v>
      </c>
      <c r="AC744" s="59">
        <f t="shared" si="79"/>
        <v>285.29205384615386</v>
      </c>
      <c r="AD744" s="34"/>
    </row>
    <row r="745" spans="1:40" s="35" customFormat="1" ht="12.75" x14ac:dyDescent="0.2">
      <c r="A745" s="50" t="s">
        <v>151</v>
      </c>
      <c r="B745" s="69"/>
      <c r="C745" s="69"/>
      <c r="D745" s="70"/>
      <c r="E745" s="69"/>
      <c r="F745" s="71"/>
      <c r="G745" s="69"/>
      <c r="H745" s="32"/>
      <c r="I745" s="32"/>
      <c r="J745" s="51"/>
      <c r="K745" s="51"/>
      <c r="L745" s="51"/>
      <c r="M745" s="51"/>
      <c r="N745" s="51"/>
      <c r="O745" s="51"/>
      <c r="P745" s="51"/>
      <c r="Q745" s="51"/>
      <c r="R745" s="51"/>
      <c r="S745" s="51"/>
      <c r="T745" s="51"/>
      <c r="U745" s="51"/>
      <c r="V745" s="51"/>
      <c r="W745" s="51"/>
      <c r="X745" s="51"/>
      <c r="Y745" s="51"/>
      <c r="Z745" s="51"/>
      <c r="AA745" s="51"/>
      <c r="AB745" s="51"/>
      <c r="AC745" s="51"/>
      <c r="AD745" s="34"/>
    </row>
    <row r="746" spans="1:40" s="35" customFormat="1" ht="12.75" x14ac:dyDescent="0.2">
      <c r="A746" s="25" t="s">
        <v>151</v>
      </c>
      <c r="B746" s="27" t="s">
        <v>11</v>
      </c>
      <c r="C746" s="27"/>
      <c r="D746" s="28"/>
      <c r="E746" s="29" t="s">
        <v>12</v>
      </c>
      <c r="F746" s="30">
        <v>0.7</v>
      </c>
      <c r="G746" s="31">
        <f t="shared" ref="G746:G768" si="80">+F746*$F$2</f>
        <v>21</v>
      </c>
      <c r="H746" s="32">
        <v>2</v>
      </c>
      <c r="I746" s="33"/>
      <c r="J746" s="26"/>
      <c r="K746" s="26"/>
      <c r="L746" s="26"/>
      <c r="M746" s="26"/>
      <c r="N746" s="26"/>
      <c r="O746" s="26"/>
      <c r="P746" s="26"/>
      <c r="Q746" s="26"/>
      <c r="R746" s="26"/>
      <c r="S746" s="26"/>
      <c r="T746" s="26"/>
      <c r="U746" s="26"/>
      <c r="V746" s="26"/>
      <c r="W746" s="26"/>
      <c r="X746" s="26"/>
      <c r="Y746" s="26"/>
      <c r="Z746" s="26"/>
      <c r="AA746" s="26"/>
      <c r="AB746" s="26"/>
      <c r="AC746" s="26"/>
      <c r="AD746" s="34" t="s">
        <v>14</v>
      </c>
    </row>
    <row r="747" spans="1:40" s="35" customFormat="1" ht="12.75" x14ac:dyDescent="0.2">
      <c r="A747" s="25" t="s">
        <v>151</v>
      </c>
      <c r="B747" s="27" t="s">
        <v>11</v>
      </c>
      <c r="C747" s="27"/>
      <c r="D747" s="28"/>
      <c r="E747" s="29" t="s">
        <v>15</v>
      </c>
      <c r="F747" s="30">
        <v>0.3</v>
      </c>
      <c r="G747" s="31">
        <f t="shared" si="80"/>
        <v>9</v>
      </c>
      <c r="H747" s="32">
        <v>2</v>
      </c>
      <c r="I747" s="33"/>
      <c r="J747" s="26"/>
      <c r="K747" s="26"/>
      <c r="L747" s="26"/>
      <c r="M747" s="26"/>
      <c r="N747" s="26"/>
      <c r="O747" s="26"/>
      <c r="P747" s="26"/>
      <c r="Q747" s="26"/>
      <c r="R747" s="26"/>
      <c r="S747" s="26"/>
      <c r="T747" s="26"/>
      <c r="U747" s="26"/>
      <c r="V747" s="26"/>
      <c r="W747" s="26"/>
      <c r="X747" s="26"/>
      <c r="Y747" s="26"/>
      <c r="Z747" s="26"/>
      <c r="AA747" s="26"/>
      <c r="AB747" s="26"/>
      <c r="AC747" s="26"/>
      <c r="AD747" s="34" t="s">
        <v>14</v>
      </c>
    </row>
    <row r="748" spans="1:40" s="35" customFormat="1" ht="12.75" x14ac:dyDescent="0.2">
      <c r="A748" s="25" t="s">
        <v>151</v>
      </c>
      <c r="B748" s="27" t="s">
        <v>11</v>
      </c>
      <c r="C748" s="27"/>
      <c r="D748" s="28"/>
      <c r="E748" s="38" t="s">
        <v>16</v>
      </c>
      <c r="F748" s="30">
        <v>0</v>
      </c>
      <c r="G748" s="31">
        <f t="shared" si="80"/>
        <v>0</v>
      </c>
      <c r="H748" s="32">
        <v>2</v>
      </c>
      <c r="I748" s="33"/>
      <c r="J748" s="26"/>
      <c r="K748" s="26"/>
      <c r="L748" s="26"/>
      <c r="M748" s="26"/>
      <c r="N748" s="26"/>
      <c r="O748" s="26"/>
      <c r="P748" s="26"/>
      <c r="Q748" s="26"/>
      <c r="R748" s="26"/>
      <c r="S748" s="26"/>
      <c r="T748" s="26"/>
      <c r="U748" s="26"/>
      <c r="V748" s="26"/>
      <c r="W748" s="26"/>
      <c r="X748" s="26"/>
      <c r="Y748" s="26"/>
      <c r="Z748" s="26"/>
      <c r="AA748" s="26"/>
      <c r="AB748" s="26"/>
      <c r="AC748" s="26"/>
      <c r="AD748" s="34" t="s">
        <v>88</v>
      </c>
    </row>
    <row r="749" spans="1:40" s="35" customFormat="1" ht="12.75" x14ac:dyDescent="0.2">
      <c r="A749" s="25" t="s">
        <v>151</v>
      </c>
      <c r="B749" s="27" t="s">
        <v>11</v>
      </c>
      <c r="C749" s="27"/>
      <c r="D749" s="28"/>
      <c r="E749" s="29" t="s">
        <v>18</v>
      </c>
      <c r="F749" s="30">
        <v>0.53</v>
      </c>
      <c r="G749" s="31">
        <f t="shared" si="80"/>
        <v>15.9</v>
      </c>
      <c r="H749" s="32">
        <v>2</v>
      </c>
      <c r="I749" s="33"/>
      <c r="J749" s="26"/>
      <c r="K749" s="26"/>
      <c r="L749" s="26"/>
      <c r="M749" s="26"/>
      <c r="N749" s="26">
        <v>1</v>
      </c>
      <c r="O749" s="26"/>
      <c r="P749" s="26"/>
      <c r="Q749" s="26"/>
      <c r="R749" s="26">
        <v>1</v>
      </c>
      <c r="S749" s="26"/>
      <c r="T749" s="26"/>
      <c r="U749" s="26"/>
      <c r="V749" s="26">
        <v>1</v>
      </c>
      <c r="W749" s="26"/>
      <c r="X749" s="26"/>
      <c r="Y749" s="26"/>
      <c r="Z749" s="26">
        <v>1</v>
      </c>
      <c r="AA749" s="26"/>
      <c r="AB749" s="26"/>
      <c r="AC749" s="26"/>
      <c r="AD749" s="34" t="s">
        <v>21</v>
      </c>
    </row>
    <row r="750" spans="1:40" s="35" customFormat="1" ht="12.75" x14ac:dyDescent="0.2">
      <c r="A750" s="25" t="s">
        <v>151</v>
      </c>
      <c r="B750" s="27" t="s">
        <v>11</v>
      </c>
      <c r="C750" s="27"/>
      <c r="D750" s="28"/>
      <c r="E750" s="29" t="s">
        <v>22</v>
      </c>
      <c r="F750" s="30">
        <v>0.26250000000000001</v>
      </c>
      <c r="G750" s="31">
        <f t="shared" si="80"/>
        <v>7.875</v>
      </c>
      <c r="H750" s="32">
        <v>2</v>
      </c>
      <c r="I750" s="33"/>
      <c r="J750" s="26"/>
      <c r="K750" s="26"/>
      <c r="L750" s="26"/>
      <c r="M750" s="26">
        <v>1</v>
      </c>
      <c r="N750" s="26"/>
      <c r="O750" s="26"/>
      <c r="P750" s="26"/>
      <c r="Q750" s="26">
        <v>1</v>
      </c>
      <c r="R750" s="26"/>
      <c r="S750" s="26"/>
      <c r="T750" s="26"/>
      <c r="U750" s="26">
        <v>1</v>
      </c>
      <c r="V750" s="26"/>
      <c r="W750" s="26"/>
      <c r="X750" s="26"/>
      <c r="Y750" s="26">
        <v>1</v>
      </c>
      <c r="Z750" s="26"/>
      <c r="AA750" s="26"/>
      <c r="AB750" s="26"/>
      <c r="AC750" s="26">
        <v>1</v>
      </c>
      <c r="AD750" s="34" t="s">
        <v>35</v>
      </c>
    </row>
    <row r="751" spans="1:40" s="35" customFormat="1" ht="12.75" x14ac:dyDescent="0.2">
      <c r="A751" s="25" t="s">
        <v>151</v>
      </c>
      <c r="B751" s="27" t="s">
        <v>11</v>
      </c>
      <c r="C751" s="27"/>
      <c r="D751" s="28"/>
      <c r="E751" s="29" t="s">
        <v>120</v>
      </c>
      <c r="F751" s="30">
        <v>0.5</v>
      </c>
      <c r="G751" s="31">
        <f t="shared" si="80"/>
        <v>15</v>
      </c>
      <c r="H751" s="32">
        <v>2</v>
      </c>
      <c r="I751" s="33"/>
      <c r="J751" s="26"/>
      <c r="K751" s="26"/>
      <c r="L751" s="26"/>
      <c r="M751" s="26">
        <v>1</v>
      </c>
      <c r="N751" s="26"/>
      <c r="O751" s="26"/>
      <c r="P751" s="26"/>
      <c r="Q751" s="26">
        <v>1</v>
      </c>
      <c r="R751" s="26"/>
      <c r="S751" s="26"/>
      <c r="T751" s="26"/>
      <c r="U751" s="26">
        <v>1</v>
      </c>
      <c r="V751" s="26"/>
      <c r="W751" s="26"/>
      <c r="X751" s="26"/>
      <c r="Y751" s="26">
        <v>1</v>
      </c>
      <c r="Z751" s="26"/>
      <c r="AA751" s="26"/>
      <c r="AB751" s="26"/>
      <c r="AC751" s="26">
        <v>1</v>
      </c>
      <c r="AD751" s="34" t="s">
        <v>35</v>
      </c>
    </row>
    <row r="752" spans="1:40" s="35" customFormat="1" ht="12.75" x14ac:dyDescent="0.2">
      <c r="A752" s="25" t="s">
        <v>151</v>
      </c>
      <c r="B752" s="27" t="s">
        <v>11</v>
      </c>
      <c r="C752" s="27"/>
      <c r="D752" s="28"/>
      <c r="E752" s="36" t="s">
        <v>24</v>
      </c>
      <c r="F752" s="30">
        <v>0.35</v>
      </c>
      <c r="G752" s="31">
        <f t="shared" si="80"/>
        <v>10.5</v>
      </c>
      <c r="H752" s="32">
        <v>2</v>
      </c>
      <c r="I752" s="33"/>
      <c r="J752" s="26">
        <v>1</v>
      </c>
      <c r="K752" s="26">
        <v>1</v>
      </c>
      <c r="L752" s="26">
        <v>1</v>
      </c>
      <c r="M752" s="26">
        <v>1</v>
      </c>
      <c r="N752" s="26">
        <v>1</v>
      </c>
      <c r="O752" s="26">
        <v>1</v>
      </c>
      <c r="P752" s="26">
        <v>1</v>
      </c>
      <c r="Q752" s="26">
        <v>1</v>
      </c>
      <c r="R752" s="26">
        <v>1</v>
      </c>
      <c r="S752" s="26">
        <v>1</v>
      </c>
      <c r="T752" s="26">
        <v>1</v>
      </c>
      <c r="U752" s="26">
        <v>1</v>
      </c>
      <c r="V752" s="26">
        <v>1</v>
      </c>
      <c r="W752" s="26">
        <v>1</v>
      </c>
      <c r="X752" s="26">
        <v>1</v>
      </c>
      <c r="Y752" s="26">
        <v>1</v>
      </c>
      <c r="Z752" s="26">
        <v>1</v>
      </c>
      <c r="AA752" s="26">
        <v>1</v>
      </c>
      <c r="AB752" s="26">
        <v>1</v>
      </c>
      <c r="AC752" s="26">
        <v>1</v>
      </c>
      <c r="AD752" s="34" t="s">
        <v>25</v>
      </c>
    </row>
    <row r="753" spans="1:30" s="35" customFormat="1" ht="12.75" x14ac:dyDescent="0.2">
      <c r="A753" s="25" t="s">
        <v>151</v>
      </c>
      <c r="B753" s="27" t="s">
        <v>11</v>
      </c>
      <c r="C753" s="27"/>
      <c r="D753" s="28"/>
      <c r="E753" s="29" t="s">
        <v>26</v>
      </c>
      <c r="F753" s="30">
        <v>0.94500000000000006</v>
      </c>
      <c r="G753" s="31">
        <f t="shared" si="80"/>
        <v>28.35</v>
      </c>
      <c r="H753" s="32">
        <v>2</v>
      </c>
      <c r="I753" s="33"/>
      <c r="J753" s="26"/>
      <c r="K753" s="26"/>
      <c r="L753" s="26"/>
      <c r="M753" s="26"/>
      <c r="N753" s="26"/>
      <c r="O753" s="26"/>
      <c r="P753" s="26"/>
      <c r="Q753" s="26"/>
      <c r="R753" s="26"/>
      <c r="S753" s="26"/>
      <c r="T753" s="26"/>
      <c r="U753" s="26"/>
      <c r="V753" s="26">
        <v>1</v>
      </c>
      <c r="W753" s="26"/>
      <c r="X753" s="26"/>
      <c r="Y753" s="26"/>
      <c r="Z753" s="26"/>
      <c r="AA753" s="26"/>
      <c r="AB753" s="26"/>
      <c r="AC753" s="26"/>
      <c r="AD753" s="34" t="s">
        <v>27</v>
      </c>
    </row>
    <row r="754" spans="1:30" s="35" customFormat="1" ht="12.75" x14ac:dyDescent="0.2">
      <c r="A754" s="25" t="s">
        <v>151</v>
      </c>
      <c r="B754" s="27" t="s">
        <v>11</v>
      </c>
      <c r="C754" s="27"/>
      <c r="D754" s="28"/>
      <c r="E754" s="38" t="s">
        <v>89</v>
      </c>
      <c r="F754" s="30">
        <v>0</v>
      </c>
      <c r="G754" s="31">
        <f t="shared" si="80"/>
        <v>0</v>
      </c>
      <c r="H754" s="32">
        <v>2</v>
      </c>
      <c r="I754" s="33"/>
      <c r="J754" s="26"/>
      <c r="K754" s="26"/>
      <c r="L754" s="26"/>
      <c r="M754" s="26"/>
      <c r="N754" s="26"/>
      <c r="O754" s="26"/>
      <c r="P754" s="26"/>
      <c r="Q754" s="26"/>
      <c r="R754" s="26"/>
      <c r="S754" s="26"/>
      <c r="T754" s="26"/>
      <c r="U754" s="26"/>
      <c r="V754" s="26"/>
      <c r="W754" s="26"/>
      <c r="X754" s="26"/>
      <c r="Y754" s="26"/>
      <c r="Z754" s="26"/>
      <c r="AA754" s="26"/>
      <c r="AB754" s="26"/>
      <c r="AC754" s="26"/>
      <c r="AD754" s="34" t="s">
        <v>90</v>
      </c>
    </row>
    <row r="755" spans="1:30" s="35" customFormat="1" ht="12.75" x14ac:dyDescent="0.2">
      <c r="A755" s="25" t="s">
        <v>151</v>
      </c>
      <c r="B755" s="27" t="s">
        <v>11</v>
      </c>
      <c r="C755" s="27"/>
      <c r="D755" s="28"/>
      <c r="E755" s="29" t="s">
        <v>29</v>
      </c>
      <c r="F755" s="30">
        <v>0.22750000000000001</v>
      </c>
      <c r="G755" s="31">
        <f t="shared" si="80"/>
        <v>6.8250000000000002</v>
      </c>
      <c r="H755" s="32">
        <v>2</v>
      </c>
      <c r="I755" s="33"/>
      <c r="J755" s="26"/>
      <c r="K755" s="26"/>
      <c r="L755" s="26">
        <v>1</v>
      </c>
      <c r="M755" s="37"/>
      <c r="N755" s="26"/>
      <c r="O755" s="26">
        <v>1</v>
      </c>
      <c r="P755" s="26"/>
      <c r="Q755" s="26"/>
      <c r="R755" s="26">
        <v>1</v>
      </c>
      <c r="S755" s="26"/>
      <c r="T755" s="37"/>
      <c r="U755" s="26">
        <v>1</v>
      </c>
      <c r="V755" s="37"/>
      <c r="W755" s="26"/>
      <c r="X755" s="37">
        <v>1</v>
      </c>
      <c r="Y755" s="26"/>
      <c r="Z755" s="37"/>
      <c r="AA755" s="26">
        <v>1</v>
      </c>
      <c r="AB755" s="37"/>
      <c r="AC755" s="37"/>
      <c r="AD755" s="34" t="s">
        <v>30</v>
      </c>
    </row>
    <row r="756" spans="1:30" s="35" customFormat="1" ht="12.75" x14ac:dyDescent="0.2">
      <c r="A756" s="25" t="s">
        <v>151</v>
      </c>
      <c r="B756" s="27" t="s">
        <v>11</v>
      </c>
      <c r="C756" s="27"/>
      <c r="D756" s="28"/>
      <c r="E756" s="29" t="s">
        <v>31</v>
      </c>
      <c r="F756" s="30">
        <v>0.12250000000000001</v>
      </c>
      <c r="G756" s="31">
        <f t="shared" si="80"/>
        <v>3.6750000000000003</v>
      </c>
      <c r="H756" s="32">
        <v>2</v>
      </c>
      <c r="I756" s="33"/>
      <c r="J756" s="26"/>
      <c r="K756" s="26">
        <v>1</v>
      </c>
      <c r="L756" s="26"/>
      <c r="M756" s="26">
        <v>1</v>
      </c>
      <c r="N756" s="26"/>
      <c r="O756" s="26">
        <v>1</v>
      </c>
      <c r="P756" s="26"/>
      <c r="Q756" s="26">
        <v>1</v>
      </c>
      <c r="R756" s="26"/>
      <c r="S756" s="26">
        <v>1</v>
      </c>
      <c r="T756" s="26"/>
      <c r="U756" s="26">
        <v>1</v>
      </c>
      <c r="V756" s="26"/>
      <c r="W756" s="26">
        <v>1</v>
      </c>
      <c r="X756" s="26"/>
      <c r="Y756" s="26">
        <v>1</v>
      </c>
      <c r="Z756" s="26"/>
      <c r="AA756" s="26">
        <v>1</v>
      </c>
      <c r="AB756" s="26"/>
      <c r="AC756" s="26">
        <v>1</v>
      </c>
      <c r="AD756" s="34" t="s">
        <v>13</v>
      </c>
    </row>
    <row r="757" spans="1:30" s="35" customFormat="1" ht="12.75" x14ac:dyDescent="0.2">
      <c r="A757" s="25" t="s">
        <v>151</v>
      </c>
      <c r="B757" s="27" t="s">
        <v>11</v>
      </c>
      <c r="C757" s="27"/>
      <c r="D757" s="28"/>
      <c r="E757" s="29" t="s">
        <v>32</v>
      </c>
      <c r="F757" s="30">
        <v>1.05</v>
      </c>
      <c r="G757" s="31">
        <f t="shared" si="80"/>
        <v>31.5</v>
      </c>
      <c r="H757" s="32">
        <v>2</v>
      </c>
      <c r="I757" s="33"/>
      <c r="J757" s="26"/>
      <c r="K757" s="26"/>
      <c r="L757" s="26"/>
      <c r="M757" s="26"/>
      <c r="N757" s="26"/>
      <c r="O757" s="26"/>
      <c r="P757" s="26">
        <v>1</v>
      </c>
      <c r="Q757" s="26"/>
      <c r="R757" s="26"/>
      <c r="S757" s="26"/>
      <c r="T757" s="26"/>
      <c r="U757" s="26"/>
      <c r="V757" s="26">
        <v>1</v>
      </c>
      <c r="W757" s="26"/>
      <c r="X757" s="26"/>
      <c r="Y757" s="26"/>
      <c r="Z757" s="26"/>
      <c r="AA757" s="26"/>
      <c r="AB757" s="26">
        <v>1</v>
      </c>
      <c r="AC757" s="26"/>
      <c r="AD757" s="34" t="s">
        <v>20</v>
      </c>
    </row>
    <row r="758" spans="1:30" s="35" customFormat="1" ht="12.75" x14ac:dyDescent="0.2">
      <c r="A758" s="25" t="s">
        <v>151</v>
      </c>
      <c r="B758" s="27" t="s">
        <v>11</v>
      </c>
      <c r="C758" s="27"/>
      <c r="D758" s="28"/>
      <c r="E758" s="38" t="s">
        <v>34</v>
      </c>
      <c r="F758" s="30">
        <v>0</v>
      </c>
      <c r="G758" s="31">
        <f t="shared" si="80"/>
        <v>0</v>
      </c>
      <c r="H758" s="32">
        <v>2</v>
      </c>
      <c r="I758" s="33"/>
      <c r="J758" s="26"/>
      <c r="K758" s="26"/>
      <c r="L758" s="26"/>
      <c r="M758" s="26"/>
      <c r="N758" s="26"/>
      <c r="O758" s="26"/>
      <c r="P758" s="26"/>
      <c r="Q758" s="26"/>
      <c r="R758" s="26"/>
      <c r="S758" s="26"/>
      <c r="T758" s="26"/>
      <c r="U758" s="26"/>
      <c r="V758" s="26"/>
      <c r="W758" s="26"/>
      <c r="X758" s="26"/>
      <c r="Y758" s="26"/>
      <c r="Z758" s="26"/>
      <c r="AA758" s="26"/>
      <c r="AB758" s="26"/>
      <c r="AC758" s="26"/>
      <c r="AD758" s="34" t="s">
        <v>36</v>
      </c>
    </row>
    <row r="759" spans="1:30" s="35" customFormat="1" ht="12.75" x14ac:dyDescent="0.2">
      <c r="A759" s="25" t="s">
        <v>151</v>
      </c>
      <c r="B759" s="27" t="s">
        <v>11</v>
      </c>
      <c r="C759" s="27"/>
      <c r="D759" s="28"/>
      <c r="E759" s="29" t="s">
        <v>37</v>
      </c>
      <c r="F759" s="30">
        <v>0.52500000000000002</v>
      </c>
      <c r="G759" s="31">
        <f t="shared" si="80"/>
        <v>15.75</v>
      </c>
      <c r="H759" s="32">
        <v>2</v>
      </c>
      <c r="I759" s="33"/>
      <c r="J759" s="26"/>
      <c r="K759" s="26"/>
      <c r="L759" s="26"/>
      <c r="M759" s="26"/>
      <c r="N759" s="26"/>
      <c r="O759" s="26"/>
      <c r="P759" s="26"/>
      <c r="Q759" s="26"/>
      <c r="R759" s="26"/>
      <c r="S759" s="26"/>
      <c r="T759" s="26"/>
      <c r="U759" s="26"/>
      <c r="V759" s="26">
        <v>1</v>
      </c>
      <c r="W759" s="26"/>
      <c r="X759" s="26"/>
      <c r="Y759" s="26"/>
      <c r="Z759" s="26"/>
      <c r="AA759" s="26"/>
      <c r="AB759" s="26"/>
      <c r="AC759" s="26"/>
      <c r="AD759" s="34" t="s">
        <v>27</v>
      </c>
    </row>
    <row r="760" spans="1:30" s="35" customFormat="1" ht="12.75" x14ac:dyDescent="0.2">
      <c r="A760" s="25" t="s">
        <v>151</v>
      </c>
      <c r="B760" s="27" t="s">
        <v>11</v>
      </c>
      <c r="C760" s="27"/>
      <c r="D760" s="28"/>
      <c r="E760" s="29" t="s">
        <v>38</v>
      </c>
      <c r="F760" s="30">
        <v>0.26250000000000001</v>
      </c>
      <c r="G760" s="31">
        <f t="shared" si="80"/>
        <v>7.875</v>
      </c>
      <c r="H760" s="32">
        <v>2</v>
      </c>
      <c r="I760" s="33"/>
      <c r="J760" s="26"/>
      <c r="K760" s="26"/>
      <c r="L760" s="26"/>
      <c r="M760" s="26"/>
      <c r="N760" s="26"/>
      <c r="O760" s="26"/>
      <c r="P760" s="26"/>
      <c r="Q760" s="26"/>
      <c r="R760" s="26"/>
      <c r="S760" s="26"/>
      <c r="T760" s="26"/>
      <c r="U760" s="26"/>
      <c r="V760" s="26">
        <v>1</v>
      </c>
      <c r="W760" s="26"/>
      <c r="X760" s="26"/>
      <c r="Y760" s="26"/>
      <c r="Z760" s="26"/>
      <c r="AA760" s="26"/>
      <c r="AB760" s="26"/>
      <c r="AC760" s="26"/>
      <c r="AD760" s="34" t="s">
        <v>27</v>
      </c>
    </row>
    <row r="761" spans="1:30" s="35" customFormat="1" ht="12.75" x14ac:dyDescent="0.2">
      <c r="A761" s="25" t="s">
        <v>151</v>
      </c>
      <c r="B761" s="27" t="s">
        <v>11</v>
      </c>
      <c r="C761" s="27"/>
      <c r="D761" s="28"/>
      <c r="E761" s="29" t="s">
        <v>39</v>
      </c>
      <c r="F761" s="30">
        <v>0.2</v>
      </c>
      <c r="G761" s="31">
        <f t="shared" si="80"/>
        <v>6</v>
      </c>
      <c r="H761" s="32">
        <v>2</v>
      </c>
      <c r="I761" s="33"/>
      <c r="J761" s="26"/>
      <c r="K761" s="26"/>
      <c r="L761" s="26"/>
      <c r="M761" s="26"/>
      <c r="N761" s="26"/>
      <c r="O761" s="26"/>
      <c r="P761" s="26"/>
      <c r="Q761" s="26"/>
      <c r="R761" s="26"/>
      <c r="S761" s="26"/>
      <c r="T761" s="26"/>
      <c r="U761" s="26"/>
      <c r="V761" s="26"/>
      <c r="W761" s="26"/>
      <c r="X761" s="26"/>
      <c r="Y761" s="26"/>
      <c r="Z761" s="26"/>
      <c r="AA761" s="26"/>
      <c r="AB761" s="26"/>
      <c r="AC761" s="26"/>
      <c r="AD761" s="34" t="s">
        <v>14</v>
      </c>
    </row>
    <row r="762" spans="1:30" s="35" customFormat="1" ht="12.75" x14ac:dyDescent="0.2">
      <c r="A762" s="25" t="s">
        <v>151</v>
      </c>
      <c r="B762" s="27" t="s">
        <v>11</v>
      </c>
      <c r="C762" s="27"/>
      <c r="D762" s="28"/>
      <c r="E762" s="29" t="s">
        <v>40</v>
      </c>
      <c r="F762" s="30">
        <v>0.25</v>
      </c>
      <c r="G762" s="31">
        <f t="shared" si="80"/>
        <v>7.5</v>
      </c>
      <c r="H762" s="32">
        <v>2</v>
      </c>
      <c r="I762" s="33"/>
      <c r="J762" s="26"/>
      <c r="K762" s="26"/>
      <c r="L762" s="26"/>
      <c r="M762" s="26"/>
      <c r="N762" s="26">
        <v>1</v>
      </c>
      <c r="O762" s="26"/>
      <c r="P762" s="26"/>
      <c r="Q762" s="26"/>
      <c r="R762" s="26"/>
      <c r="S762" s="26"/>
      <c r="T762" s="26">
        <v>1</v>
      </c>
      <c r="U762" s="26"/>
      <c r="V762" s="26"/>
      <c r="W762" s="26"/>
      <c r="X762" s="26"/>
      <c r="Y762" s="26"/>
      <c r="Z762" s="26">
        <v>1</v>
      </c>
      <c r="AA762" s="26"/>
      <c r="AB762" s="26"/>
      <c r="AC762" s="26"/>
      <c r="AD762" s="34" t="s">
        <v>41</v>
      </c>
    </row>
    <row r="763" spans="1:30" s="35" customFormat="1" ht="12.75" x14ac:dyDescent="0.2">
      <c r="A763" s="25" t="s">
        <v>151</v>
      </c>
      <c r="B763" s="27" t="s">
        <v>11</v>
      </c>
      <c r="C763" s="27"/>
      <c r="D763" s="28"/>
      <c r="E763" s="29" t="s">
        <v>42</v>
      </c>
      <c r="F763" s="30">
        <v>2</v>
      </c>
      <c r="G763" s="31">
        <f t="shared" si="80"/>
        <v>60</v>
      </c>
      <c r="H763" s="32">
        <v>2</v>
      </c>
      <c r="I763" s="33"/>
      <c r="J763" s="26"/>
      <c r="K763" s="26"/>
      <c r="L763" s="26"/>
      <c r="M763" s="26"/>
      <c r="N763" s="26"/>
      <c r="O763" s="26"/>
      <c r="P763" s="26"/>
      <c r="Q763" s="26"/>
      <c r="R763" s="26"/>
      <c r="S763" s="26"/>
      <c r="T763" s="26"/>
      <c r="U763" s="26"/>
      <c r="V763" s="26"/>
      <c r="W763" s="26"/>
      <c r="X763" s="26"/>
      <c r="Y763" s="26"/>
      <c r="Z763" s="26"/>
      <c r="AA763" s="26"/>
      <c r="AB763" s="26"/>
      <c r="AC763" s="26"/>
      <c r="AD763" s="34" t="s">
        <v>14</v>
      </c>
    </row>
    <row r="764" spans="1:30" s="35" customFormat="1" ht="12.75" x14ac:dyDescent="0.2">
      <c r="A764" s="25" t="s">
        <v>151</v>
      </c>
      <c r="B764" s="27" t="s">
        <v>11</v>
      </c>
      <c r="C764" s="27"/>
      <c r="D764" s="28"/>
      <c r="E764" s="29" t="s">
        <v>43</v>
      </c>
      <c r="F764" s="30">
        <v>0</v>
      </c>
      <c r="G764" s="31">
        <f t="shared" si="80"/>
        <v>0</v>
      </c>
      <c r="H764" s="32">
        <v>2</v>
      </c>
      <c r="I764" s="33"/>
      <c r="J764" s="26"/>
      <c r="K764" s="26">
        <v>1</v>
      </c>
      <c r="L764" s="26"/>
      <c r="M764" s="26">
        <v>1</v>
      </c>
      <c r="N764" s="26"/>
      <c r="O764" s="26">
        <v>1</v>
      </c>
      <c r="P764" s="26"/>
      <c r="Q764" s="26">
        <v>1</v>
      </c>
      <c r="R764" s="26"/>
      <c r="S764" s="26">
        <v>1</v>
      </c>
      <c r="T764" s="26"/>
      <c r="U764" s="26">
        <v>1</v>
      </c>
      <c r="V764" s="26"/>
      <c r="W764" s="26">
        <v>1</v>
      </c>
      <c r="X764" s="26"/>
      <c r="Y764" s="26">
        <v>1</v>
      </c>
      <c r="Z764" s="26"/>
      <c r="AA764" s="26">
        <v>1</v>
      </c>
      <c r="AB764" s="26"/>
      <c r="AC764" s="26">
        <v>1</v>
      </c>
      <c r="AD764" s="34" t="s">
        <v>44</v>
      </c>
    </row>
    <row r="765" spans="1:30" s="35" customFormat="1" ht="12.75" x14ac:dyDescent="0.2">
      <c r="A765" s="25" t="s">
        <v>151</v>
      </c>
      <c r="B765" s="27" t="s">
        <v>11</v>
      </c>
      <c r="C765" s="27"/>
      <c r="D765" s="28"/>
      <c r="E765" s="29" t="s">
        <v>45</v>
      </c>
      <c r="F765" s="30">
        <v>1</v>
      </c>
      <c r="G765" s="31">
        <f t="shared" si="80"/>
        <v>30</v>
      </c>
      <c r="H765" s="32">
        <v>2</v>
      </c>
      <c r="I765" s="33"/>
      <c r="J765" s="26"/>
      <c r="K765" s="26">
        <v>1</v>
      </c>
      <c r="L765" s="26"/>
      <c r="M765" s="26">
        <v>1</v>
      </c>
      <c r="N765" s="26"/>
      <c r="O765" s="26">
        <v>1</v>
      </c>
      <c r="P765" s="26"/>
      <c r="Q765" s="26">
        <v>1</v>
      </c>
      <c r="R765" s="26"/>
      <c r="S765" s="26">
        <v>1</v>
      </c>
      <c r="T765" s="26"/>
      <c r="U765" s="26">
        <v>1</v>
      </c>
      <c r="V765" s="26"/>
      <c r="W765" s="26">
        <v>1</v>
      </c>
      <c r="X765" s="26"/>
      <c r="Y765" s="26">
        <v>1</v>
      </c>
      <c r="Z765" s="26"/>
      <c r="AA765" s="26">
        <v>1</v>
      </c>
      <c r="AB765" s="26"/>
      <c r="AC765" s="26">
        <v>1</v>
      </c>
      <c r="AD765" s="34" t="s">
        <v>13</v>
      </c>
    </row>
    <row r="766" spans="1:30" s="35" customFormat="1" ht="12.75" x14ac:dyDescent="0.2">
      <c r="A766" s="25" t="s">
        <v>151</v>
      </c>
      <c r="B766" s="27" t="s">
        <v>11</v>
      </c>
      <c r="C766" s="27"/>
      <c r="D766" s="28"/>
      <c r="E766" s="29" t="s">
        <v>46</v>
      </c>
      <c r="F766" s="30">
        <v>0.5</v>
      </c>
      <c r="G766" s="31">
        <f t="shared" si="80"/>
        <v>15</v>
      </c>
      <c r="H766" s="32">
        <v>2</v>
      </c>
      <c r="I766" s="33"/>
      <c r="J766" s="26"/>
      <c r="K766" s="26"/>
      <c r="L766" s="26"/>
      <c r="M766" s="26"/>
      <c r="N766" s="26">
        <v>1</v>
      </c>
      <c r="O766" s="26"/>
      <c r="P766" s="26"/>
      <c r="Q766" s="26"/>
      <c r="R766" s="26"/>
      <c r="S766" s="26">
        <v>1</v>
      </c>
      <c r="T766" s="26"/>
      <c r="U766" s="26"/>
      <c r="V766" s="26"/>
      <c r="W766" s="26"/>
      <c r="X766" s="26">
        <v>1</v>
      </c>
      <c r="Y766" s="26"/>
      <c r="Z766" s="26"/>
      <c r="AA766" s="26"/>
      <c r="AB766" s="26"/>
      <c r="AC766" s="26">
        <v>1</v>
      </c>
      <c r="AD766" s="34" t="s">
        <v>48</v>
      </c>
    </row>
    <row r="767" spans="1:30" s="35" customFormat="1" ht="12.75" x14ac:dyDescent="0.2">
      <c r="A767" s="25" t="s">
        <v>151</v>
      </c>
      <c r="B767" s="27" t="s">
        <v>11</v>
      </c>
      <c r="C767" s="27"/>
      <c r="D767" s="28"/>
      <c r="E767" s="29" t="s">
        <v>49</v>
      </c>
      <c r="F767" s="30">
        <v>0.18333333333333332</v>
      </c>
      <c r="G767" s="31">
        <f t="shared" si="80"/>
        <v>5.5</v>
      </c>
      <c r="H767" s="32">
        <v>2</v>
      </c>
      <c r="I767" s="33"/>
      <c r="J767" s="26">
        <v>1</v>
      </c>
      <c r="K767" s="26"/>
      <c r="L767" s="26">
        <v>1</v>
      </c>
      <c r="M767" s="26"/>
      <c r="N767" s="26">
        <v>1</v>
      </c>
      <c r="O767" s="26"/>
      <c r="P767" s="26">
        <v>1</v>
      </c>
      <c r="Q767" s="26"/>
      <c r="R767" s="26">
        <v>1</v>
      </c>
      <c r="S767" s="26"/>
      <c r="T767" s="26">
        <v>1</v>
      </c>
      <c r="U767" s="26"/>
      <c r="V767" s="26">
        <v>1</v>
      </c>
      <c r="W767" s="26"/>
      <c r="X767" s="26">
        <v>1</v>
      </c>
      <c r="Y767" s="26"/>
      <c r="Z767" s="26">
        <v>1</v>
      </c>
      <c r="AA767" s="26"/>
      <c r="AB767" s="26">
        <v>1</v>
      </c>
      <c r="AC767" s="26"/>
      <c r="AD767" s="34" t="s">
        <v>50</v>
      </c>
    </row>
    <row r="768" spans="1:30" s="35" customFormat="1" ht="12.75" x14ac:dyDescent="0.2">
      <c r="A768" s="25" t="s">
        <v>151</v>
      </c>
      <c r="B768" s="27" t="s">
        <v>11</v>
      </c>
      <c r="C768" s="27"/>
      <c r="D768" s="28"/>
      <c r="E768" s="29" t="s">
        <v>51</v>
      </c>
      <c r="F768" s="30">
        <v>0.17499999999999999</v>
      </c>
      <c r="G768" s="31">
        <f t="shared" si="80"/>
        <v>5.25</v>
      </c>
      <c r="H768" s="32">
        <v>2</v>
      </c>
      <c r="I768" s="33"/>
      <c r="J768" s="26"/>
      <c r="K768" s="26"/>
      <c r="L768" s="26"/>
      <c r="M768" s="26"/>
      <c r="N768" s="26"/>
      <c r="O768" s="26"/>
      <c r="P768" s="26"/>
      <c r="Q768" s="26"/>
      <c r="R768" s="26"/>
      <c r="S768" s="26"/>
      <c r="T768" s="26"/>
      <c r="U768" s="26"/>
      <c r="V768" s="26"/>
      <c r="W768" s="26"/>
      <c r="X768" s="26"/>
      <c r="Y768" s="26"/>
      <c r="Z768" s="26"/>
      <c r="AA768" s="26"/>
      <c r="AB768" s="26"/>
      <c r="AC768" s="26"/>
      <c r="AD768" s="34" t="s">
        <v>14</v>
      </c>
    </row>
    <row r="769" spans="1:30" s="35" customFormat="1" ht="12.75" x14ac:dyDescent="0.2">
      <c r="A769" s="39" t="s">
        <v>151</v>
      </c>
      <c r="B769" s="41" t="s">
        <v>53</v>
      </c>
      <c r="C769" s="41"/>
      <c r="D769" s="42">
        <v>95620989</v>
      </c>
      <c r="E769" s="43" t="s">
        <v>54</v>
      </c>
      <c r="F769" s="44">
        <v>1</v>
      </c>
      <c r="G769" s="45">
        <f>+VLOOKUP(D769,'Precios Repuestos'!$B$3:$F$192,5,FALSE)*F769</f>
        <v>4.4000000000000004</v>
      </c>
      <c r="H769" s="32">
        <v>2</v>
      </c>
      <c r="I769" s="46"/>
      <c r="J769" s="40">
        <v>1</v>
      </c>
      <c r="K769" s="40">
        <v>1</v>
      </c>
      <c r="L769" s="40">
        <v>1</v>
      </c>
      <c r="M769" s="40">
        <v>1</v>
      </c>
      <c r="N769" s="40">
        <v>1</v>
      </c>
      <c r="O769" s="40">
        <v>1</v>
      </c>
      <c r="P769" s="40">
        <v>1</v>
      </c>
      <c r="Q769" s="40">
        <v>1</v>
      </c>
      <c r="R769" s="40">
        <v>1</v>
      </c>
      <c r="S769" s="40">
        <v>1</v>
      </c>
      <c r="T769" s="40">
        <v>1</v>
      </c>
      <c r="U769" s="40">
        <v>1</v>
      </c>
      <c r="V769" s="40">
        <v>1</v>
      </c>
      <c r="W769" s="40">
        <v>1</v>
      </c>
      <c r="X769" s="40">
        <v>1</v>
      </c>
      <c r="Y769" s="40">
        <v>1</v>
      </c>
      <c r="Z769" s="40">
        <v>1</v>
      </c>
      <c r="AA769" s="40">
        <v>1</v>
      </c>
      <c r="AB769" s="40">
        <v>1</v>
      </c>
      <c r="AC769" s="40">
        <v>1</v>
      </c>
      <c r="AD769" s="34" t="s">
        <v>25</v>
      </c>
    </row>
    <row r="770" spans="1:30" s="35" customFormat="1" ht="12.75" x14ac:dyDescent="0.2">
      <c r="A770" s="39" t="s">
        <v>151</v>
      </c>
      <c r="B770" s="41" t="s">
        <v>53</v>
      </c>
      <c r="C770" s="41"/>
      <c r="D770" s="78">
        <v>2601223</v>
      </c>
      <c r="E770" s="47" t="s">
        <v>55</v>
      </c>
      <c r="F770" s="44">
        <v>5</v>
      </c>
      <c r="G770" s="45">
        <f>+VLOOKUP(D770,'Precios Repuestos'!$B$3:$F$192,5,FALSE)*F770</f>
        <v>33.437259615384612</v>
      </c>
      <c r="H770" s="32">
        <v>2</v>
      </c>
      <c r="I770" s="46"/>
      <c r="J770" s="40">
        <v>1</v>
      </c>
      <c r="K770" s="40">
        <v>1</v>
      </c>
      <c r="L770" s="40">
        <v>1</v>
      </c>
      <c r="M770" s="40">
        <v>1</v>
      </c>
      <c r="N770" s="40">
        <v>1</v>
      </c>
      <c r="O770" s="40">
        <v>1</v>
      </c>
      <c r="P770" s="40">
        <v>1</v>
      </c>
      <c r="Q770" s="40">
        <v>1</v>
      </c>
      <c r="R770" s="40">
        <v>1</v>
      </c>
      <c r="S770" s="40">
        <v>1</v>
      </c>
      <c r="T770" s="40">
        <v>1</v>
      </c>
      <c r="U770" s="40">
        <v>1</v>
      </c>
      <c r="V770" s="40">
        <v>1</v>
      </c>
      <c r="W770" s="40">
        <v>1</v>
      </c>
      <c r="X770" s="40">
        <v>1</v>
      </c>
      <c r="Y770" s="40">
        <v>1</v>
      </c>
      <c r="Z770" s="40">
        <v>1</v>
      </c>
      <c r="AA770" s="40">
        <v>1</v>
      </c>
      <c r="AB770" s="40">
        <v>1</v>
      </c>
      <c r="AC770" s="40">
        <v>1</v>
      </c>
      <c r="AD770" s="34" t="s">
        <v>56</v>
      </c>
    </row>
    <row r="771" spans="1:30" s="35" customFormat="1" ht="12.75" x14ac:dyDescent="0.2">
      <c r="A771" s="39" t="s">
        <v>151</v>
      </c>
      <c r="B771" s="41" t="s">
        <v>53</v>
      </c>
      <c r="C771" s="41"/>
      <c r="D771" s="78" t="s">
        <v>152</v>
      </c>
      <c r="E771" s="43" t="s">
        <v>58</v>
      </c>
      <c r="F771" s="44">
        <v>1</v>
      </c>
      <c r="G771" s="45">
        <f>+VLOOKUP(D771,'Precios Repuestos'!$B$3:$F$192,5,FALSE)*F771</f>
        <v>17.41</v>
      </c>
      <c r="H771" s="32">
        <v>2</v>
      </c>
      <c r="I771" s="46"/>
      <c r="J771" s="40"/>
      <c r="K771" s="40">
        <v>1</v>
      </c>
      <c r="L771" s="40"/>
      <c r="M771" s="40">
        <v>1</v>
      </c>
      <c r="N771" s="40"/>
      <c r="O771" s="40">
        <v>1</v>
      </c>
      <c r="P771" s="40"/>
      <c r="Q771" s="40">
        <v>1</v>
      </c>
      <c r="R771" s="40"/>
      <c r="S771" s="40">
        <v>1</v>
      </c>
      <c r="T771" s="40"/>
      <c r="U771" s="40">
        <v>1</v>
      </c>
      <c r="V771" s="40"/>
      <c r="W771" s="40">
        <v>1</v>
      </c>
      <c r="X771" s="40"/>
      <c r="Y771" s="40">
        <v>1</v>
      </c>
      <c r="Z771" s="40"/>
      <c r="AA771" s="40">
        <v>1</v>
      </c>
      <c r="AB771" s="40"/>
      <c r="AC771" s="40">
        <v>1</v>
      </c>
      <c r="AD771" s="34" t="s">
        <v>13</v>
      </c>
    </row>
    <row r="772" spans="1:30" s="35" customFormat="1" ht="12.75" x14ac:dyDescent="0.2">
      <c r="A772" s="39" t="s">
        <v>151</v>
      </c>
      <c r="B772" s="41" t="s">
        <v>53</v>
      </c>
      <c r="C772" s="41"/>
      <c r="D772" s="78" t="s">
        <v>138</v>
      </c>
      <c r="E772" s="43" t="s">
        <v>60</v>
      </c>
      <c r="F772" s="44">
        <v>1</v>
      </c>
      <c r="G772" s="45">
        <f>+VLOOKUP(D772,'Precios Repuestos'!$B$3:$F$192,5,FALSE)*F772</f>
        <v>22.26</v>
      </c>
      <c r="H772" s="32">
        <v>2</v>
      </c>
      <c r="I772" s="46"/>
      <c r="J772" s="40"/>
      <c r="K772" s="40"/>
      <c r="L772" s="40"/>
      <c r="M772" s="40"/>
      <c r="N772" s="40"/>
      <c r="O772" s="40"/>
      <c r="P772" s="40"/>
      <c r="Q772" s="40"/>
      <c r="R772" s="40"/>
      <c r="S772" s="40"/>
      <c r="T772" s="40"/>
      <c r="U772" s="40"/>
      <c r="V772" s="40">
        <v>1</v>
      </c>
      <c r="W772" s="40"/>
      <c r="X772" s="40"/>
      <c r="Y772" s="40"/>
      <c r="Z772" s="40"/>
      <c r="AA772" s="40"/>
      <c r="AB772" s="40"/>
      <c r="AC772" s="40"/>
      <c r="AD772" s="34" t="s">
        <v>27</v>
      </c>
    </row>
    <row r="773" spans="1:30" s="35" customFormat="1" ht="12.75" x14ac:dyDescent="0.2">
      <c r="A773" s="39" t="s">
        <v>151</v>
      </c>
      <c r="B773" s="41" t="s">
        <v>53</v>
      </c>
      <c r="C773" s="41"/>
      <c r="D773" s="78" t="s">
        <v>61</v>
      </c>
      <c r="E773" s="29" t="s">
        <v>62</v>
      </c>
      <c r="F773" s="44">
        <v>1</v>
      </c>
      <c r="G773" s="45">
        <f>+VLOOKUP(D773,'Precios Repuestos'!$B$3:$F$192,5,FALSE)*F773</f>
        <v>4</v>
      </c>
      <c r="H773" s="32">
        <v>2</v>
      </c>
      <c r="I773" s="46"/>
      <c r="J773" s="40"/>
      <c r="K773" s="40"/>
      <c r="L773" s="40"/>
      <c r="M773" s="40"/>
      <c r="N773" s="40"/>
      <c r="O773" s="40"/>
      <c r="P773" s="40"/>
      <c r="Q773" s="40"/>
      <c r="R773" s="40"/>
      <c r="S773" s="40"/>
      <c r="T773" s="40"/>
      <c r="U773" s="40"/>
      <c r="V773" s="40">
        <v>1</v>
      </c>
      <c r="W773" s="40"/>
      <c r="X773" s="40"/>
      <c r="Y773" s="40"/>
      <c r="Z773" s="40"/>
      <c r="AA773" s="40"/>
      <c r="AB773" s="40"/>
      <c r="AC773" s="40"/>
      <c r="AD773" s="34" t="s">
        <v>27</v>
      </c>
    </row>
    <row r="774" spans="1:30" s="35" customFormat="1" ht="12.75" x14ac:dyDescent="0.2">
      <c r="A774" s="39" t="s">
        <v>151</v>
      </c>
      <c r="B774" s="41" t="s">
        <v>53</v>
      </c>
      <c r="C774" s="41"/>
      <c r="D774" s="42" t="s">
        <v>139</v>
      </c>
      <c r="E774" s="43" t="s">
        <v>63</v>
      </c>
      <c r="F774" s="44">
        <v>1</v>
      </c>
      <c r="G774" s="45">
        <f>+VLOOKUP(D774,'Precios Repuestos'!$B$3:$F$192,5,FALSE)*F774</f>
        <v>54.5</v>
      </c>
      <c r="H774" s="32">
        <v>2</v>
      </c>
      <c r="I774" s="46"/>
      <c r="J774" s="40"/>
      <c r="K774" s="40"/>
      <c r="L774" s="40"/>
      <c r="M774" s="40"/>
      <c r="N774" s="40"/>
      <c r="O774" s="40"/>
      <c r="P774" s="40"/>
      <c r="Q774" s="40"/>
      <c r="R774" s="40"/>
      <c r="S774" s="40"/>
      <c r="T774" s="40"/>
      <c r="U774" s="40"/>
      <c r="V774" s="40">
        <v>1</v>
      </c>
      <c r="W774" s="40"/>
      <c r="X774" s="40"/>
      <c r="Y774" s="40"/>
      <c r="Z774" s="40"/>
      <c r="AA774" s="40"/>
      <c r="AB774" s="40"/>
      <c r="AC774" s="40"/>
      <c r="AD774" s="34" t="s">
        <v>27</v>
      </c>
    </row>
    <row r="775" spans="1:30" s="35" customFormat="1" ht="12.75" x14ac:dyDescent="0.2">
      <c r="A775" s="39" t="s">
        <v>151</v>
      </c>
      <c r="B775" s="41" t="s">
        <v>53</v>
      </c>
      <c r="C775" s="41"/>
      <c r="D775" s="78" t="s">
        <v>153</v>
      </c>
      <c r="E775" s="43" t="s">
        <v>92</v>
      </c>
      <c r="F775" s="44">
        <v>1</v>
      </c>
      <c r="G775" s="45">
        <f>+VLOOKUP(D775,'Precios Repuestos'!$B$3:$F$192,5,FALSE)*F775</f>
        <v>9.01</v>
      </c>
      <c r="H775" s="32">
        <v>2</v>
      </c>
      <c r="I775" s="46"/>
      <c r="J775" s="40"/>
      <c r="K775" s="40"/>
      <c r="L775" s="40"/>
      <c r="M775" s="40"/>
      <c r="N775" s="40"/>
      <c r="O775" s="40"/>
      <c r="P775" s="40"/>
      <c r="Q775" s="40"/>
      <c r="R775" s="40"/>
      <c r="S775" s="40"/>
      <c r="T775" s="40"/>
      <c r="U775" s="40"/>
      <c r="V775" s="40">
        <v>1</v>
      </c>
      <c r="W775" s="40"/>
      <c r="X775" s="40"/>
      <c r="Y775" s="40"/>
      <c r="Z775" s="40"/>
      <c r="AA775" s="40"/>
      <c r="AB775" s="40"/>
      <c r="AC775" s="40"/>
      <c r="AD775" s="34" t="s">
        <v>27</v>
      </c>
    </row>
    <row r="776" spans="1:30" s="35" customFormat="1" ht="12.75" x14ac:dyDescent="0.2">
      <c r="A776" s="39" t="s">
        <v>151</v>
      </c>
      <c r="B776" s="41" t="s">
        <v>53</v>
      </c>
      <c r="C776" s="41"/>
      <c r="D776" s="81">
        <v>89063273</v>
      </c>
      <c r="E776" s="43" t="s">
        <v>64</v>
      </c>
      <c r="F776" s="44">
        <v>4</v>
      </c>
      <c r="G776" s="45">
        <f>+VLOOKUP(D776,'Precios Repuestos'!$B$3:$F$192,5,FALSE)*F776</f>
        <v>10.96</v>
      </c>
      <c r="H776" s="32">
        <v>2</v>
      </c>
      <c r="I776" s="46"/>
      <c r="J776" s="40"/>
      <c r="K776" s="40"/>
      <c r="L776" s="40">
        <v>1</v>
      </c>
      <c r="M776" s="40"/>
      <c r="N776" s="40"/>
      <c r="O776" s="40">
        <v>1</v>
      </c>
      <c r="P776" s="40"/>
      <c r="Q776" s="40"/>
      <c r="R776" s="40">
        <v>1</v>
      </c>
      <c r="S776" s="40"/>
      <c r="T776" s="40"/>
      <c r="U776" s="40">
        <v>1</v>
      </c>
      <c r="V776" s="40"/>
      <c r="W776" s="40"/>
      <c r="X776" s="40">
        <v>1</v>
      </c>
      <c r="Y776" s="40"/>
      <c r="Z776" s="40"/>
      <c r="AA776" s="40">
        <v>1</v>
      </c>
      <c r="AB776" s="40"/>
      <c r="AC776" s="48"/>
      <c r="AD776" s="34" t="s">
        <v>65</v>
      </c>
    </row>
    <row r="777" spans="1:30" s="35" customFormat="1" ht="12.75" x14ac:dyDescent="0.2">
      <c r="A777" s="39" t="s">
        <v>151</v>
      </c>
      <c r="B777" s="41" t="s">
        <v>53</v>
      </c>
      <c r="C777" s="41"/>
      <c r="D777" s="42">
        <v>2602458</v>
      </c>
      <c r="E777" s="49" t="s">
        <v>66</v>
      </c>
      <c r="F777" s="44">
        <v>2</v>
      </c>
      <c r="G777" s="45">
        <f>+VLOOKUP(D777,'Precios Repuestos'!$B$3:$F$192,5,FALSE)*F777</f>
        <v>21.904807692307692</v>
      </c>
      <c r="H777" s="32">
        <v>2</v>
      </c>
      <c r="I777" s="46"/>
      <c r="J777" s="40"/>
      <c r="K777" s="40"/>
      <c r="L777" s="40"/>
      <c r="M777" s="40">
        <v>1</v>
      </c>
      <c r="N777" s="40"/>
      <c r="O777" s="40"/>
      <c r="P777" s="40"/>
      <c r="Q777" s="40">
        <v>1</v>
      </c>
      <c r="R777" s="40"/>
      <c r="S777" s="40"/>
      <c r="T777" s="40"/>
      <c r="U777" s="40">
        <v>1</v>
      </c>
      <c r="V777" s="40"/>
      <c r="W777" s="40"/>
      <c r="X777" s="40"/>
      <c r="Y777" s="40">
        <v>1</v>
      </c>
      <c r="Z777" s="40"/>
      <c r="AA777" s="40"/>
      <c r="AB777" s="40"/>
      <c r="AC777" s="40">
        <v>1</v>
      </c>
      <c r="AD777" s="34" t="s">
        <v>67</v>
      </c>
    </row>
    <row r="778" spans="1:30" s="35" customFormat="1" ht="12.75" x14ac:dyDescent="0.2">
      <c r="A778" s="39" t="s">
        <v>151</v>
      </c>
      <c r="B778" s="41" t="s">
        <v>53</v>
      </c>
      <c r="C778" s="41"/>
      <c r="D778" s="42">
        <v>2601230</v>
      </c>
      <c r="E778" s="43" t="s">
        <v>113</v>
      </c>
      <c r="F778" s="44">
        <v>1</v>
      </c>
      <c r="G778" s="45">
        <f>+VLOOKUP(D778,'Precios Repuestos'!$B$3:$F$192,5,FALSE)*F778</f>
        <v>6.7389423076923078</v>
      </c>
      <c r="H778" s="32">
        <v>2</v>
      </c>
      <c r="I778" s="46"/>
      <c r="J778" s="40"/>
      <c r="K778" s="40"/>
      <c r="L778" s="40"/>
      <c r="M778" s="40">
        <v>1</v>
      </c>
      <c r="N778" s="40"/>
      <c r="O778" s="40"/>
      <c r="P778" s="40"/>
      <c r="Q778" s="40">
        <v>1</v>
      </c>
      <c r="R778" s="40"/>
      <c r="S778" s="40"/>
      <c r="T778" s="40"/>
      <c r="U778" s="40">
        <v>1</v>
      </c>
      <c r="V778" s="40"/>
      <c r="W778" s="40"/>
      <c r="X778" s="40"/>
      <c r="Y778" s="40">
        <v>1</v>
      </c>
      <c r="Z778" s="40"/>
      <c r="AA778" s="40"/>
      <c r="AB778" s="40"/>
      <c r="AC778" s="40">
        <v>1</v>
      </c>
      <c r="AD778" s="34" t="s">
        <v>131</v>
      </c>
    </row>
    <row r="779" spans="1:30" s="35" customFormat="1" ht="12.75" x14ac:dyDescent="0.2">
      <c r="A779" s="39" t="s">
        <v>151</v>
      </c>
      <c r="B779" s="41" t="s">
        <v>53</v>
      </c>
      <c r="C779" s="41"/>
      <c r="D779" s="81" t="s">
        <v>154</v>
      </c>
      <c r="E779" s="43" t="s">
        <v>70</v>
      </c>
      <c r="F779" s="44">
        <v>1</v>
      </c>
      <c r="G779" s="45" t="e">
        <f>+VLOOKUP(D779,'Precios Repuestos'!$B$3:$F$192,5,FALSE)*F779</f>
        <v>#N/A</v>
      </c>
      <c r="H779" s="32">
        <v>2</v>
      </c>
      <c r="I779" s="46"/>
      <c r="J779" s="40"/>
      <c r="K779" s="40"/>
      <c r="L779" s="40"/>
      <c r="M779" s="40"/>
      <c r="N779" s="40"/>
      <c r="O779" s="40"/>
      <c r="P779" s="40"/>
      <c r="Q779" s="40"/>
      <c r="R779" s="40"/>
      <c r="S779" s="40"/>
      <c r="T779" s="40"/>
      <c r="U779" s="40"/>
      <c r="V779" s="40"/>
      <c r="W779" s="40"/>
      <c r="X779" s="40"/>
      <c r="Y779" s="40"/>
      <c r="Z779" s="40"/>
      <c r="AA779" s="40"/>
      <c r="AB779" s="40"/>
      <c r="AC779" s="40"/>
      <c r="AD779" s="34" t="s">
        <v>19</v>
      </c>
    </row>
    <row r="780" spans="1:30" s="35" customFormat="1" ht="12.75" x14ac:dyDescent="0.2">
      <c r="A780" s="39" t="s">
        <v>151</v>
      </c>
      <c r="B780" s="41" t="s">
        <v>53</v>
      </c>
      <c r="C780" s="41"/>
      <c r="D780" s="78" t="s">
        <v>68</v>
      </c>
      <c r="E780" s="43" t="s">
        <v>69</v>
      </c>
      <c r="F780" s="44">
        <v>2</v>
      </c>
      <c r="G780" s="45">
        <f>+VLOOKUP(D780,'Precios Repuestos'!$B$3:$F$192,5,FALSE)*F780</f>
        <v>4.8</v>
      </c>
      <c r="H780" s="32">
        <v>2</v>
      </c>
      <c r="I780" s="46"/>
      <c r="J780" s="40"/>
      <c r="K780" s="40"/>
      <c r="L780" s="40"/>
      <c r="M780" s="40"/>
      <c r="N780" s="40">
        <v>1</v>
      </c>
      <c r="O780" s="40"/>
      <c r="P780" s="40"/>
      <c r="Q780" s="40"/>
      <c r="R780" s="40">
        <v>1</v>
      </c>
      <c r="S780" s="40"/>
      <c r="T780" s="40"/>
      <c r="U780" s="40"/>
      <c r="V780" s="40">
        <v>1</v>
      </c>
      <c r="W780" s="40"/>
      <c r="X780" s="40"/>
      <c r="Y780" s="40"/>
      <c r="Z780" s="40">
        <v>1</v>
      </c>
      <c r="AA780" s="40"/>
      <c r="AB780" s="40"/>
      <c r="AC780" s="40"/>
      <c r="AD780" s="34" t="s">
        <v>19</v>
      </c>
    </row>
    <row r="781" spans="1:30" s="35" customFormat="1" ht="12.75" x14ac:dyDescent="0.2">
      <c r="A781" s="39" t="s">
        <v>151</v>
      </c>
      <c r="B781" s="41" t="s">
        <v>53</v>
      </c>
      <c r="C781" s="41"/>
      <c r="D781" s="42">
        <v>2601234</v>
      </c>
      <c r="E781" s="43" t="s">
        <v>95</v>
      </c>
      <c r="F781" s="44">
        <v>1</v>
      </c>
      <c r="G781" s="45">
        <f>+VLOOKUP(D781,'Precios Repuestos'!$B$3:$F$192,5,FALSE)*F781</f>
        <v>9.3090384615384618</v>
      </c>
      <c r="H781" s="32">
        <v>2</v>
      </c>
      <c r="I781" s="46"/>
      <c r="J781" s="40"/>
      <c r="K781" s="40"/>
      <c r="L781" s="40"/>
      <c r="M781" s="40"/>
      <c r="N781" s="40"/>
      <c r="O781" s="40"/>
      <c r="P781" s="40">
        <v>1</v>
      </c>
      <c r="Q781" s="40"/>
      <c r="R781" s="40"/>
      <c r="S781" s="40"/>
      <c r="T781" s="40"/>
      <c r="U781" s="40"/>
      <c r="V781" s="40">
        <v>1</v>
      </c>
      <c r="W781" s="40"/>
      <c r="X781" s="40"/>
      <c r="Y781" s="40"/>
      <c r="Z781" s="40"/>
      <c r="AA781" s="40"/>
      <c r="AB781" s="40">
        <v>1</v>
      </c>
      <c r="AC781" s="40"/>
      <c r="AD781" s="34" t="s">
        <v>96</v>
      </c>
    </row>
    <row r="782" spans="1:30" s="35" customFormat="1" ht="12.75" x14ac:dyDescent="0.2">
      <c r="A782" s="39" t="s">
        <v>151</v>
      </c>
      <c r="B782" s="41" t="s">
        <v>53</v>
      </c>
      <c r="C782" s="41"/>
      <c r="D782" s="78" t="s">
        <v>71</v>
      </c>
      <c r="E782" s="43" t="s">
        <v>72</v>
      </c>
      <c r="F782" s="44">
        <v>1</v>
      </c>
      <c r="G782" s="45">
        <f>+VLOOKUP(D782,'Precios Repuestos'!$B$3:$F$192,5,FALSE)*F782</f>
        <v>6</v>
      </c>
      <c r="H782" s="32">
        <v>2</v>
      </c>
      <c r="I782" s="46"/>
      <c r="J782" s="40"/>
      <c r="K782" s="40"/>
      <c r="L782" s="40"/>
      <c r="M782" s="40"/>
      <c r="N782" s="40">
        <v>1</v>
      </c>
      <c r="O782" s="40"/>
      <c r="P782" s="40"/>
      <c r="Q782" s="40"/>
      <c r="R782" s="40"/>
      <c r="S782" s="40">
        <v>1</v>
      </c>
      <c r="T782" s="40"/>
      <c r="U782" s="40"/>
      <c r="V782" s="40"/>
      <c r="W782" s="40"/>
      <c r="X782" s="40">
        <v>1</v>
      </c>
      <c r="Y782" s="40"/>
      <c r="Z782" s="40"/>
      <c r="AA782" s="40"/>
      <c r="AB782" s="40"/>
      <c r="AC782" s="40">
        <v>1</v>
      </c>
      <c r="AD782" s="34" t="s">
        <v>47</v>
      </c>
    </row>
    <row r="783" spans="1:30" s="35" customFormat="1" ht="12.75" x14ac:dyDescent="0.2">
      <c r="A783" s="39" t="s">
        <v>151</v>
      </c>
      <c r="B783" s="41" t="s">
        <v>53</v>
      </c>
      <c r="C783" s="41"/>
      <c r="D783" s="42">
        <v>88900181</v>
      </c>
      <c r="E783" s="43" t="s">
        <v>73</v>
      </c>
      <c r="F783" s="44">
        <v>1</v>
      </c>
      <c r="G783" s="45">
        <f>+VLOOKUP(D783,'Precios Repuestos'!$B$3:$F$192,5,FALSE)*F783</f>
        <v>6.18</v>
      </c>
      <c r="H783" s="32">
        <v>2</v>
      </c>
      <c r="I783" s="46"/>
      <c r="J783" s="40"/>
      <c r="K783" s="40">
        <v>1</v>
      </c>
      <c r="L783" s="40"/>
      <c r="M783" s="40">
        <v>1</v>
      </c>
      <c r="N783" s="40"/>
      <c r="O783" s="40">
        <v>1</v>
      </c>
      <c r="P783" s="40"/>
      <c r="Q783" s="40">
        <v>1</v>
      </c>
      <c r="R783" s="40"/>
      <c r="S783" s="40">
        <v>1</v>
      </c>
      <c r="T783" s="40"/>
      <c r="U783" s="40">
        <v>1</v>
      </c>
      <c r="V783" s="40"/>
      <c r="W783" s="40">
        <v>1</v>
      </c>
      <c r="X783" s="40"/>
      <c r="Y783" s="40">
        <v>1</v>
      </c>
      <c r="Z783" s="40"/>
      <c r="AA783" s="40">
        <v>1</v>
      </c>
      <c r="AB783" s="40"/>
      <c r="AC783" s="40">
        <v>1</v>
      </c>
      <c r="AD783" s="34" t="s">
        <v>13</v>
      </c>
    </row>
    <row r="784" spans="1:30" s="35" customFormat="1" ht="12.75" x14ac:dyDescent="0.2">
      <c r="A784" s="39" t="s">
        <v>151</v>
      </c>
      <c r="B784" s="41" t="s">
        <v>53</v>
      </c>
      <c r="C784" s="41"/>
      <c r="D784" s="78" t="s">
        <v>74</v>
      </c>
      <c r="E784" s="43" t="s">
        <v>75</v>
      </c>
      <c r="F784" s="44">
        <v>1</v>
      </c>
      <c r="G784" s="45">
        <f>+VLOOKUP(D784,'Precios Repuestos'!$B$3:$F$192,5,FALSE)*F784</f>
        <v>5</v>
      </c>
      <c r="H784" s="32">
        <v>2</v>
      </c>
      <c r="I784" s="46"/>
      <c r="J784" s="40"/>
      <c r="K784" s="40"/>
      <c r="L784" s="40"/>
      <c r="M784" s="40"/>
      <c r="N784" s="40">
        <v>1</v>
      </c>
      <c r="O784" s="40"/>
      <c r="P784" s="40"/>
      <c r="Q784" s="40"/>
      <c r="R784" s="40"/>
      <c r="S784" s="40"/>
      <c r="T784" s="40">
        <v>1</v>
      </c>
      <c r="U784" s="40"/>
      <c r="V784" s="40"/>
      <c r="W784" s="40"/>
      <c r="X784" s="40"/>
      <c r="Y784" s="40"/>
      <c r="Z784" s="40">
        <v>1</v>
      </c>
      <c r="AA784" s="40"/>
      <c r="AB784" s="40"/>
      <c r="AC784" s="40"/>
      <c r="AD784" s="34" t="s">
        <v>41</v>
      </c>
    </row>
    <row r="785" spans="1:30" s="35" customFormat="1" ht="12.75" x14ac:dyDescent="0.2">
      <c r="A785" s="39" t="s">
        <v>151</v>
      </c>
      <c r="B785" s="41" t="s">
        <v>53</v>
      </c>
      <c r="C785" s="41"/>
      <c r="D785" s="42" t="s">
        <v>76</v>
      </c>
      <c r="E785" s="43" t="s">
        <v>77</v>
      </c>
      <c r="F785" s="44">
        <v>1</v>
      </c>
      <c r="G785" s="45">
        <f>+VLOOKUP(D785,'Precios Repuestos'!$B$3:$F$192,5,FALSE)*F785</f>
        <v>2</v>
      </c>
      <c r="H785" s="32">
        <v>2</v>
      </c>
      <c r="I785" s="46"/>
      <c r="J785" s="40"/>
      <c r="K785" s="40">
        <v>1</v>
      </c>
      <c r="L785" s="40">
        <v>1</v>
      </c>
      <c r="M785" s="40">
        <v>1</v>
      </c>
      <c r="N785" s="40">
        <v>1</v>
      </c>
      <c r="O785" s="40">
        <v>1</v>
      </c>
      <c r="P785" s="40">
        <v>1</v>
      </c>
      <c r="Q785" s="40">
        <v>1</v>
      </c>
      <c r="R785" s="40">
        <v>1</v>
      </c>
      <c r="S785" s="40">
        <v>1</v>
      </c>
      <c r="T785" s="40">
        <v>1</v>
      </c>
      <c r="U785" s="40">
        <v>1</v>
      </c>
      <c r="V785" s="40">
        <v>1</v>
      </c>
      <c r="W785" s="40">
        <v>1</v>
      </c>
      <c r="X785" s="40">
        <v>1</v>
      </c>
      <c r="Y785" s="40">
        <v>1</v>
      </c>
      <c r="Z785" s="40">
        <v>1</v>
      </c>
      <c r="AA785" s="40">
        <v>1</v>
      </c>
      <c r="AB785" s="40">
        <v>1</v>
      </c>
      <c r="AC785" s="40">
        <v>1</v>
      </c>
      <c r="AD785" s="34" t="s">
        <v>78</v>
      </c>
    </row>
    <row r="786" spans="1:30" s="35" customFormat="1" ht="12.75" x14ac:dyDescent="0.2">
      <c r="A786" s="50" t="s">
        <v>151</v>
      </c>
      <c r="B786" s="52" t="s">
        <v>79</v>
      </c>
      <c r="C786" s="52"/>
      <c r="D786" s="53"/>
      <c r="E786" s="54" t="s">
        <v>80</v>
      </c>
      <c r="F786" s="44"/>
      <c r="G786" s="45"/>
      <c r="H786" s="32"/>
      <c r="I786" s="32"/>
      <c r="J786" s="55">
        <f t="shared" ref="J786:AC786" si="81">+SUMPRODUCT(J746:J768,$G$746:$G$768)</f>
        <v>16</v>
      </c>
      <c r="K786" s="55">
        <f t="shared" si="81"/>
        <v>44.174999999999997</v>
      </c>
      <c r="L786" s="55">
        <f t="shared" si="81"/>
        <v>22.824999999999999</v>
      </c>
      <c r="M786" s="55">
        <f t="shared" si="81"/>
        <v>67.05</v>
      </c>
      <c r="N786" s="55">
        <f t="shared" si="81"/>
        <v>54.4</v>
      </c>
      <c r="O786" s="55">
        <f t="shared" si="81"/>
        <v>51</v>
      </c>
      <c r="P786" s="55">
        <f t="shared" si="81"/>
        <v>47.5</v>
      </c>
      <c r="Q786" s="55">
        <f t="shared" si="81"/>
        <v>67.05</v>
      </c>
      <c r="R786" s="55">
        <f t="shared" si="81"/>
        <v>38.725000000000001</v>
      </c>
      <c r="S786" s="55">
        <f t="shared" si="81"/>
        <v>59.174999999999997</v>
      </c>
      <c r="T786" s="55">
        <f t="shared" si="81"/>
        <v>23.5</v>
      </c>
      <c r="U786" s="55">
        <f t="shared" si="81"/>
        <v>73.875</v>
      </c>
      <c r="V786" s="55">
        <f t="shared" si="81"/>
        <v>115.375</v>
      </c>
      <c r="W786" s="55">
        <f t="shared" si="81"/>
        <v>44.174999999999997</v>
      </c>
      <c r="X786" s="55">
        <f t="shared" si="81"/>
        <v>37.825000000000003</v>
      </c>
      <c r="Y786" s="55">
        <f t="shared" si="81"/>
        <v>67.05</v>
      </c>
      <c r="Z786" s="55">
        <f t="shared" si="81"/>
        <v>39.4</v>
      </c>
      <c r="AA786" s="55">
        <f t="shared" si="81"/>
        <v>51</v>
      </c>
      <c r="AB786" s="55">
        <f t="shared" si="81"/>
        <v>47.5</v>
      </c>
      <c r="AC786" s="55">
        <f t="shared" si="81"/>
        <v>82.05</v>
      </c>
      <c r="AD786" s="34"/>
    </row>
    <row r="787" spans="1:30" s="35" customFormat="1" ht="12.75" x14ac:dyDescent="0.2">
      <c r="A787" s="50" t="s">
        <v>151</v>
      </c>
      <c r="B787" s="52" t="s">
        <v>81</v>
      </c>
      <c r="C787" s="52"/>
      <c r="D787" s="53"/>
      <c r="E787" s="54" t="s">
        <v>82</v>
      </c>
      <c r="F787" s="44"/>
      <c r="G787" s="45"/>
      <c r="H787" s="32"/>
      <c r="I787" s="32"/>
      <c r="J787" s="55" t="e">
        <f>+SUMPRODUCT(J769:J785,$G$769:$G$785)</f>
        <v>#N/A</v>
      </c>
      <c r="K787" s="55" t="e">
        <f>+SUMPRODUCT(K769:K785,$G$769:$G$785)</f>
        <v>#N/A</v>
      </c>
      <c r="L787" s="55" t="e">
        <f t="shared" ref="L787:AC787" si="82">+SUMPRODUCT(L769:L785,$G$769:$G$785)</f>
        <v>#N/A</v>
      </c>
      <c r="M787" s="55" t="e">
        <f t="shared" si="82"/>
        <v>#N/A</v>
      </c>
      <c r="N787" s="55" t="e">
        <f t="shared" si="82"/>
        <v>#N/A</v>
      </c>
      <c r="O787" s="55" t="e">
        <f t="shared" si="82"/>
        <v>#N/A</v>
      </c>
      <c r="P787" s="55" t="e">
        <f t="shared" si="82"/>
        <v>#N/A</v>
      </c>
      <c r="Q787" s="55" t="e">
        <f t="shared" si="82"/>
        <v>#N/A</v>
      </c>
      <c r="R787" s="55" t="e">
        <f t="shared" si="82"/>
        <v>#N/A</v>
      </c>
      <c r="S787" s="55" t="e">
        <f t="shared" si="82"/>
        <v>#N/A</v>
      </c>
      <c r="T787" s="55" t="e">
        <f t="shared" si="82"/>
        <v>#N/A</v>
      </c>
      <c r="U787" s="55" t="e">
        <f t="shared" si="82"/>
        <v>#N/A</v>
      </c>
      <c r="V787" s="55" t="e">
        <f t="shared" si="82"/>
        <v>#N/A</v>
      </c>
      <c r="W787" s="55" t="e">
        <f t="shared" si="82"/>
        <v>#N/A</v>
      </c>
      <c r="X787" s="55" t="e">
        <f t="shared" si="82"/>
        <v>#N/A</v>
      </c>
      <c r="Y787" s="55" t="e">
        <f t="shared" si="82"/>
        <v>#N/A</v>
      </c>
      <c r="Z787" s="55" t="e">
        <f t="shared" si="82"/>
        <v>#N/A</v>
      </c>
      <c r="AA787" s="55" t="e">
        <f t="shared" si="82"/>
        <v>#N/A</v>
      </c>
      <c r="AB787" s="55" t="e">
        <f t="shared" si="82"/>
        <v>#N/A</v>
      </c>
      <c r="AC787" s="55" t="e">
        <f t="shared" si="82"/>
        <v>#N/A</v>
      </c>
      <c r="AD787" s="34"/>
    </row>
    <row r="788" spans="1:30" s="35" customFormat="1" ht="12.75" x14ac:dyDescent="0.2">
      <c r="A788" s="50" t="s">
        <v>151</v>
      </c>
      <c r="B788" s="52" t="s">
        <v>83</v>
      </c>
      <c r="C788" s="52"/>
      <c r="D788" s="53"/>
      <c r="E788" s="54" t="s">
        <v>84</v>
      </c>
      <c r="F788" s="44"/>
      <c r="G788" s="45"/>
      <c r="H788" s="32"/>
      <c r="I788" s="32"/>
      <c r="J788" s="56" t="e">
        <f>+J787+J786</f>
        <v>#N/A</v>
      </c>
      <c r="K788" s="56" t="e">
        <f t="shared" ref="K788:AC788" si="83">+K787+K786</f>
        <v>#N/A</v>
      </c>
      <c r="L788" s="56" t="e">
        <f t="shared" si="83"/>
        <v>#N/A</v>
      </c>
      <c r="M788" s="56" t="e">
        <f t="shared" si="83"/>
        <v>#N/A</v>
      </c>
      <c r="N788" s="56" t="e">
        <f t="shared" si="83"/>
        <v>#N/A</v>
      </c>
      <c r="O788" s="56" t="e">
        <f t="shared" si="83"/>
        <v>#N/A</v>
      </c>
      <c r="P788" s="56" t="e">
        <f t="shared" si="83"/>
        <v>#N/A</v>
      </c>
      <c r="Q788" s="56" t="e">
        <f t="shared" si="83"/>
        <v>#N/A</v>
      </c>
      <c r="R788" s="56" t="e">
        <f t="shared" si="83"/>
        <v>#N/A</v>
      </c>
      <c r="S788" s="56" t="e">
        <f t="shared" si="83"/>
        <v>#N/A</v>
      </c>
      <c r="T788" s="56" t="e">
        <f t="shared" si="83"/>
        <v>#N/A</v>
      </c>
      <c r="U788" s="56" t="e">
        <f t="shared" si="83"/>
        <v>#N/A</v>
      </c>
      <c r="V788" s="56" t="e">
        <f t="shared" si="83"/>
        <v>#N/A</v>
      </c>
      <c r="W788" s="56" t="e">
        <f t="shared" si="83"/>
        <v>#N/A</v>
      </c>
      <c r="X788" s="56" t="e">
        <f t="shared" si="83"/>
        <v>#N/A</v>
      </c>
      <c r="Y788" s="56" t="e">
        <f t="shared" si="83"/>
        <v>#N/A</v>
      </c>
      <c r="Z788" s="56" t="e">
        <f t="shared" si="83"/>
        <v>#N/A</v>
      </c>
      <c r="AA788" s="56" t="e">
        <f t="shared" si="83"/>
        <v>#N/A</v>
      </c>
      <c r="AB788" s="56" t="e">
        <f t="shared" si="83"/>
        <v>#N/A</v>
      </c>
      <c r="AC788" s="56" t="e">
        <f t="shared" si="83"/>
        <v>#N/A</v>
      </c>
      <c r="AD788" s="34"/>
    </row>
    <row r="789" spans="1:30" s="35" customFormat="1" ht="12.75" x14ac:dyDescent="0.2">
      <c r="A789" s="57" t="s">
        <v>151</v>
      </c>
      <c r="B789" s="52" t="s">
        <v>85</v>
      </c>
      <c r="C789" s="52"/>
      <c r="D789" s="53"/>
      <c r="E789" s="58" t="s">
        <v>86</v>
      </c>
      <c r="F789" s="44"/>
      <c r="G789" s="45"/>
      <c r="H789" s="32"/>
      <c r="I789" s="32"/>
      <c r="J789" s="59" t="e">
        <f>+J788*$K$2</f>
        <v>#N/A</v>
      </c>
      <c r="K789" s="59" t="e">
        <f t="shared" ref="K789:AC789" si="84">+K788*$K$2</f>
        <v>#N/A</v>
      </c>
      <c r="L789" s="59" t="e">
        <f t="shared" si="84"/>
        <v>#N/A</v>
      </c>
      <c r="M789" s="59" t="e">
        <f t="shared" si="84"/>
        <v>#N/A</v>
      </c>
      <c r="N789" s="59" t="e">
        <f t="shared" si="84"/>
        <v>#N/A</v>
      </c>
      <c r="O789" s="59" t="e">
        <f t="shared" si="84"/>
        <v>#N/A</v>
      </c>
      <c r="P789" s="59" t="e">
        <f t="shared" si="84"/>
        <v>#N/A</v>
      </c>
      <c r="Q789" s="59" t="e">
        <f t="shared" si="84"/>
        <v>#N/A</v>
      </c>
      <c r="R789" s="59" t="e">
        <f t="shared" si="84"/>
        <v>#N/A</v>
      </c>
      <c r="S789" s="59" t="e">
        <f t="shared" si="84"/>
        <v>#N/A</v>
      </c>
      <c r="T789" s="59" t="e">
        <f t="shared" si="84"/>
        <v>#N/A</v>
      </c>
      <c r="U789" s="59" t="e">
        <f t="shared" si="84"/>
        <v>#N/A</v>
      </c>
      <c r="V789" s="59" t="e">
        <f t="shared" si="84"/>
        <v>#N/A</v>
      </c>
      <c r="W789" s="59" t="e">
        <f t="shared" si="84"/>
        <v>#N/A</v>
      </c>
      <c r="X789" s="59" t="e">
        <f t="shared" si="84"/>
        <v>#N/A</v>
      </c>
      <c r="Y789" s="59" t="e">
        <f t="shared" si="84"/>
        <v>#N/A</v>
      </c>
      <c r="Z789" s="59" t="e">
        <f t="shared" si="84"/>
        <v>#N/A</v>
      </c>
      <c r="AA789" s="59" t="e">
        <f t="shared" si="84"/>
        <v>#N/A</v>
      </c>
      <c r="AB789" s="59" t="e">
        <f t="shared" si="84"/>
        <v>#N/A</v>
      </c>
      <c r="AC789" s="59" t="e">
        <f t="shared" si="84"/>
        <v>#N/A</v>
      </c>
      <c r="AD789" s="34"/>
    </row>
    <row r="790" spans="1:30" s="35" customFormat="1" ht="12.75" x14ac:dyDescent="0.2">
      <c r="A790" s="50" t="s">
        <v>155</v>
      </c>
      <c r="B790" s="69"/>
      <c r="C790" s="69"/>
      <c r="D790" s="70"/>
      <c r="E790" s="69"/>
      <c r="F790" s="71"/>
      <c r="G790" s="69"/>
      <c r="H790" s="32"/>
      <c r="I790" s="32"/>
      <c r="J790" s="51"/>
      <c r="K790" s="51"/>
      <c r="L790" s="51"/>
      <c r="M790" s="51"/>
      <c r="N790" s="51"/>
      <c r="O790" s="51"/>
      <c r="P790" s="51"/>
      <c r="Q790" s="51"/>
      <c r="R790" s="51"/>
      <c r="S790" s="51"/>
      <c r="T790" s="51"/>
      <c r="U790" s="51"/>
      <c r="V790" s="51"/>
      <c r="W790" s="51"/>
      <c r="X790" s="51"/>
      <c r="Y790" s="51"/>
      <c r="Z790" s="51"/>
      <c r="AA790" s="51"/>
      <c r="AB790" s="51"/>
      <c r="AC790" s="51"/>
      <c r="AD790" s="34"/>
    </row>
    <row r="791" spans="1:30" s="35" customFormat="1" ht="12.75" x14ac:dyDescent="0.2">
      <c r="A791" s="25" t="s">
        <v>155</v>
      </c>
      <c r="B791" s="27" t="s">
        <v>11</v>
      </c>
      <c r="C791" s="27"/>
      <c r="D791" s="28"/>
      <c r="E791" s="29" t="s">
        <v>12</v>
      </c>
      <c r="F791" s="30">
        <v>0.7</v>
      </c>
      <c r="G791" s="31">
        <f t="shared" ref="G791:G815" si="85">+F791*$F$2</f>
        <v>21</v>
      </c>
      <c r="H791" s="32">
        <v>2</v>
      </c>
      <c r="I791" s="33"/>
      <c r="J791" s="26"/>
      <c r="K791" s="26"/>
      <c r="L791" s="26"/>
      <c r="M791" s="26"/>
      <c r="N791" s="26"/>
      <c r="O791" s="26"/>
      <c r="P791" s="26"/>
      <c r="Q791" s="26"/>
      <c r="R791" s="26"/>
      <c r="S791" s="26"/>
      <c r="T791" s="26"/>
      <c r="U791" s="26"/>
      <c r="V791" s="26"/>
      <c r="W791" s="26"/>
      <c r="X791" s="26"/>
      <c r="Y791" s="26"/>
      <c r="Z791" s="26"/>
      <c r="AA791" s="26"/>
      <c r="AB791" s="26"/>
      <c r="AC791" s="26"/>
      <c r="AD791" s="34" t="s">
        <v>14</v>
      </c>
    </row>
    <row r="792" spans="1:30" s="35" customFormat="1" ht="12.75" x14ac:dyDescent="0.2">
      <c r="A792" s="25" t="s">
        <v>155</v>
      </c>
      <c r="B792" s="27" t="s">
        <v>11</v>
      </c>
      <c r="C792" s="27"/>
      <c r="D792" s="28"/>
      <c r="E792" s="29" t="s">
        <v>15</v>
      </c>
      <c r="F792" s="30">
        <v>0.3</v>
      </c>
      <c r="G792" s="31">
        <f t="shared" si="85"/>
        <v>9</v>
      </c>
      <c r="H792" s="32">
        <v>2</v>
      </c>
      <c r="I792" s="33"/>
      <c r="J792" s="26"/>
      <c r="K792" s="26"/>
      <c r="L792" s="26"/>
      <c r="M792" s="26"/>
      <c r="N792" s="26"/>
      <c r="O792" s="26"/>
      <c r="P792" s="26"/>
      <c r="Q792" s="26"/>
      <c r="R792" s="26"/>
      <c r="S792" s="26"/>
      <c r="T792" s="26"/>
      <c r="U792" s="26"/>
      <c r="V792" s="26"/>
      <c r="W792" s="26"/>
      <c r="X792" s="26"/>
      <c r="Y792" s="26"/>
      <c r="Z792" s="26"/>
      <c r="AA792" s="26"/>
      <c r="AB792" s="26"/>
      <c r="AC792" s="26"/>
      <c r="AD792" s="34" t="s">
        <v>14</v>
      </c>
    </row>
    <row r="793" spans="1:30" s="35" customFormat="1" ht="12.75" x14ac:dyDescent="0.2">
      <c r="A793" s="25" t="s">
        <v>155</v>
      </c>
      <c r="B793" s="27" t="s">
        <v>11</v>
      </c>
      <c r="C793" s="27"/>
      <c r="D793" s="28"/>
      <c r="E793" s="38" t="s">
        <v>16</v>
      </c>
      <c r="F793" s="30">
        <v>0</v>
      </c>
      <c r="G793" s="31">
        <f t="shared" si="85"/>
        <v>0</v>
      </c>
      <c r="H793" s="32">
        <v>2</v>
      </c>
      <c r="I793" s="33"/>
      <c r="J793" s="26"/>
      <c r="K793" s="26"/>
      <c r="L793" s="26"/>
      <c r="M793" s="26"/>
      <c r="N793" s="26"/>
      <c r="O793" s="26"/>
      <c r="P793" s="26"/>
      <c r="Q793" s="26"/>
      <c r="R793" s="26"/>
      <c r="S793" s="26"/>
      <c r="T793" s="26"/>
      <c r="U793" s="26"/>
      <c r="V793" s="26"/>
      <c r="W793" s="26"/>
      <c r="X793" s="26"/>
      <c r="Y793" s="26"/>
      <c r="Z793" s="26"/>
      <c r="AA793" s="26"/>
      <c r="AB793" s="26"/>
      <c r="AC793" s="26"/>
      <c r="AD793" s="34" t="s">
        <v>88</v>
      </c>
    </row>
    <row r="794" spans="1:30" s="35" customFormat="1" ht="12.75" x14ac:dyDescent="0.2">
      <c r="A794" s="25" t="s">
        <v>155</v>
      </c>
      <c r="B794" s="27" t="s">
        <v>11</v>
      </c>
      <c r="C794" s="27"/>
      <c r="D794" s="28"/>
      <c r="E794" s="29" t="s">
        <v>18</v>
      </c>
      <c r="F794" s="30">
        <v>0.53</v>
      </c>
      <c r="G794" s="31">
        <f t="shared" si="85"/>
        <v>15.9</v>
      </c>
      <c r="H794" s="32">
        <v>2</v>
      </c>
      <c r="I794" s="33"/>
      <c r="J794" s="26"/>
      <c r="K794" s="26"/>
      <c r="L794" s="26"/>
      <c r="M794" s="26"/>
      <c r="N794" s="26">
        <v>1</v>
      </c>
      <c r="O794" s="26"/>
      <c r="P794" s="26"/>
      <c r="Q794" s="26"/>
      <c r="R794" s="26">
        <v>1</v>
      </c>
      <c r="S794" s="26"/>
      <c r="T794" s="26"/>
      <c r="U794" s="26"/>
      <c r="V794" s="26">
        <v>1</v>
      </c>
      <c r="W794" s="26"/>
      <c r="X794" s="26"/>
      <c r="Y794" s="26"/>
      <c r="Z794" s="26">
        <v>1</v>
      </c>
      <c r="AA794" s="26"/>
      <c r="AB794" s="26"/>
      <c r="AC794" s="26"/>
      <c r="AD794" s="34" t="s">
        <v>21</v>
      </c>
    </row>
    <row r="795" spans="1:30" s="35" customFormat="1" ht="12.75" x14ac:dyDescent="0.2">
      <c r="A795" s="25" t="s">
        <v>155</v>
      </c>
      <c r="B795" s="27" t="s">
        <v>11</v>
      </c>
      <c r="C795" s="27"/>
      <c r="D795" s="28"/>
      <c r="E795" s="29" t="s">
        <v>22</v>
      </c>
      <c r="F795" s="30">
        <v>0.26250000000000001</v>
      </c>
      <c r="G795" s="31">
        <f t="shared" si="85"/>
        <v>7.875</v>
      </c>
      <c r="H795" s="32">
        <v>2</v>
      </c>
      <c r="I795" s="33"/>
      <c r="J795" s="26"/>
      <c r="K795" s="26"/>
      <c r="L795" s="26"/>
      <c r="M795" s="26">
        <v>1</v>
      </c>
      <c r="N795" s="26"/>
      <c r="O795" s="26"/>
      <c r="P795" s="26"/>
      <c r="Q795" s="26">
        <v>1</v>
      </c>
      <c r="R795" s="26"/>
      <c r="S795" s="26"/>
      <c r="T795" s="26"/>
      <c r="U795" s="26">
        <v>1</v>
      </c>
      <c r="V795" s="26"/>
      <c r="W795" s="26"/>
      <c r="X795" s="26"/>
      <c r="Y795" s="26">
        <v>1</v>
      </c>
      <c r="Z795" s="26"/>
      <c r="AA795" s="26"/>
      <c r="AB795" s="26"/>
      <c r="AC795" s="26">
        <v>1</v>
      </c>
      <c r="AD795" s="34" t="s">
        <v>35</v>
      </c>
    </row>
    <row r="796" spans="1:30" s="35" customFormat="1" ht="12.75" x14ac:dyDescent="0.2">
      <c r="A796" s="25" t="s">
        <v>155</v>
      </c>
      <c r="B796" s="27" t="s">
        <v>11</v>
      </c>
      <c r="C796" s="27"/>
      <c r="D796" s="28"/>
      <c r="E796" s="29" t="s">
        <v>119</v>
      </c>
      <c r="F796" s="30">
        <v>0.33333333333333331</v>
      </c>
      <c r="G796" s="31">
        <f t="shared" si="85"/>
        <v>10</v>
      </c>
      <c r="H796" s="32">
        <v>2</v>
      </c>
      <c r="I796" s="33"/>
      <c r="J796" s="26"/>
      <c r="K796" s="26"/>
      <c r="L796" s="26"/>
      <c r="M796" s="26">
        <v>1</v>
      </c>
      <c r="N796" s="26"/>
      <c r="O796" s="26"/>
      <c r="P796" s="26"/>
      <c r="Q796" s="26">
        <v>1</v>
      </c>
      <c r="R796" s="26"/>
      <c r="S796" s="26"/>
      <c r="T796" s="26"/>
      <c r="U796" s="26">
        <v>1</v>
      </c>
      <c r="V796" s="26"/>
      <c r="W796" s="26"/>
      <c r="X796" s="26"/>
      <c r="Y796" s="26">
        <v>1</v>
      </c>
      <c r="Z796" s="26"/>
      <c r="AA796" s="26"/>
      <c r="AB796" s="26"/>
      <c r="AC796" s="26">
        <v>1</v>
      </c>
      <c r="AD796" s="34" t="s">
        <v>35</v>
      </c>
    </row>
    <row r="797" spans="1:30" s="35" customFormat="1" ht="12.75" x14ac:dyDescent="0.2">
      <c r="A797" s="25" t="s">
        <v>155</v>
      </c>
      <c r="B797" s="27" t="s">
        <v>11</v>
      </c>
      <c r="C797" s="27"/>
      <c r="D797" s="28"/>
      <c r="E797" s="29" t="s">
        <v>120</v>
      </c>
      <c r="F797" s="30">
        <v>0.5</v>
      </c>
      <c r="G797" s="31">
        <f t="shared" si="85"/>
        <v>15</v>
      </c>
      <c r="H797" s="32">
        <v>2</v>
      </c>
      <c r="I797" s="33"/>
      <c r="J797" s="26"/>
      <c r="K797" s="26"/>
      <c r="L797" s="26"/>
      <c r="M797" s="26">
        <v>1</v>
      </c>
      <c r="N797" s="26"/>
      <c r="O797" s="26"/>
      <c r="P797" s="26"/>
      <c r="Q797" s="26">
        <v>1</v>
      </c>
      <c r="R797" s="26"/>
      <c r="S797" s="26"/>
      <c r="T797" s="26"/>
      <c r="U797" s="26">
        <v>1</v>
      </c>
      <c r="V797" s="26"/>
      <c r="W797" s="26"/>
      <c r="X797" s="26"/>
      <c r="Y797" s="26">
        <v>1</v>
      </c>
      <c r="Z797" s="26"/>
      <c r="AA797" s="26"/>
      <c r="AB797" s="26"/>
      <c r="AC797" s="26">
        <v>1</v>
      </c>
      <c r="AD797" s="34" t="s">
        <v>35</v>
      </c>
    </row>
    <row r="798" spans="1:30" s="35" customFormat="1" ht="12.75" x14ac:dyDescent="0.2">
      <c r="A798" s="25" t="s">
        <v>155</v>
      </c>
      <c r="B798" s="27" t="s">
        <v>11</v>
      </c>
      <c r="C798" s="27"/>
      <c r="D798" s="28"/>
      <c r="E798" s="29" t="s">
        <v>121</v>
      </c>
      <c r="F798" s="30">
        <v>0.31746031746031744</v>
      </c>
      <c r="G798" s="31">
        <f t="shared" si="85"/>
        <v>9.5238095238095237</v>
      </c>
      <c r="H798" s="32">
        <v>2</v>
      </c>
      <c r="I798" s="33"/>
      <c r="J798" s="26"/>
      <c r="K798" s="26"/>
      <c r="L798" s="26"/>
      <c r="M798" s="26"/>
      <c r="N798" s="26"/>
      <c r="O798" s="26"/>
      <c r="P798" s="26"/>
      <c r="Q798" s="26">
        <v>1</v>
      </c>
      <c r="R798" s="26"/>
      <c r="S798" s="26"/>
      <c r="T798" s="26"/>
      <c r="U798" s="26"/>
      <c r="V798" s="26"/>
      <c r="W798" s="26"/>
      <c r="X798" s="26"/>
      <c r="Y798" s="26">
        <v>1</v>
      </c>
      <c r="Z798" s="26"/>
      <c r="AA798" s="26"/>
      <c r="AB798" s="26"/>
      <c r="AC798" s="26"/>
      <c r="AD798" s="34" t="s">
        <v>104</v>
      </c>
    </row>
    <row r="799" spans="1:30" s="35" customFormat="1" ht="12.75" x14ac:dyDescent="0.2">
      <c r="A799" s="25" t="s">
        <v>155</v>
      </c>
      <c r="B799" s="27" t="s">
        <v>11</v>
      </c>
      <c r="C799" s="27"/>
      <c r="D799" s="28"/>
      <c r="E799" s="36" t="s">
        <v>24</v>
      </c>
      <c r="F799" s="30">
        <v>0.35</v>
      </c>
      <c r="G799" s="31">
        <f t="shared" si="85"/>
        <v>10.5</v>
      </c>
      <c r="H799" s="32">
        <v>2</v>
      </c>
      <c r="I799" s="33"/>
      <c r="J799" s="26">
        <v>1</v>
      </c>
      <c r="K799" s="26">
        <v>1</v>
      </c>
      <c r="L799" s="26">
        <v>1</v>
      </c>
      <c r="M799" s="26">
        <v>1</v>
      </c>
      <c r="N799" s="26">
        <v>1</v>
      </c>
      <c r="O799" s="26">
        <v>1</v>
      </c>
      <c r="P799" s="26">
        <v>1</v>
      </c>
      <c r="Q799" s="26">
        <v>1</v>
      </c>
      <c r="R799" s="26">
        <v>1</v>
      </c>
      <c r="S799" s="26">
        <v>1</v>
      </c>
      <c r="T799" s="26">
        <v>1</v>
      </c>
      <c r="U799" s="26">
        <v>1</v>
      </c>
      <c r="V799" s="26">
        <v>1</v>
      </c>
      <c r="W799" s="26">
        <v>1</v>
      </c>
      <c r="X799" s="26">
        <v>1</v>
      </c>
      <c r="Y799" s="26">
        <v>1</v>
      </c>
      <c r="Z799" s="26">
        <v>1</v>
      </c>
      <c r="AA799" s="26">
        <v>1</v>
      </c>
      <c r="AB799" s="26">
        <v>1</v>
      </c>
      <c r="AC799" s="26">
        <v>1</v>
      </c>
      <c r="AD799" s="34" t="s">
        <v>25</v>
      </c>
    </row>
    <row r="800" spans="1:30" s="35" customFormat="1" ht="12.75" x14ac:dyDescent="0.2">
      <c r="A800" s="25" t="s">
        <v>155</v>
      </c>
      <c r="B800" s="27" t="s">
        <v>11</v>
      </c>
      <c r="C800" s="27"/>
      <c r="D800" s="28"/>
      <c r="E800" s="29" t="s">
        <v>26</v>
      </c>
      <c r="F800" s="30">
        <v>0.94500000000000006</v>
      </c>
      <c r="G800" s="31">
        <f t="shared" si="85"/>
        <v>28.35</v>
      </c>
      <c r="H800" s="32">
        <v>2</v>
      </c>
      <c r="I800" s="33"/>
      <c r="J800" s="26"/>
      <c r="K800" s="26"/>
      <c r="L800" s="26"/>
      <c r="M800" s="26"/>
      <c r="N800" s="26"/>
      <c r="O800" s="26"/>
      <c r="P800" s="26"/>
      <c r="Q800" s="26"/>
      <c r="R800" s="26"/>
      <c r="S800" s="26"/>
      <c r="T800" s="26"/>
      <c r="U800" s="26"/>
      <c r="V800" s="26">
        <v>1</v>
      </c>
      <c r="W800" s="26"/>
      <c r="X800" s="26"/>
      <c r="Y800" s="26"/>
      <c r="Z800" s="26"/>
      <c r="AA800" s="26"/>
      <c r="AB800" s="26"/>
      <c r="AC800" s="26"/>
      <c r="AD800" s="34" t="s">
        <v>27</v>
      </c>
    </row>
    <row r="801" spans="1:30" s="35" customFormat="1" ht="12.75" x14ac:dyDescent="0.2">
      <c r="A801" s="25" t="s">
        <v>155</v>
      </c>
      <c r="B801" s="27" t="s">
        <v>11</v>
      </c>
      <c r="C801" s="27"/>
      <c r="D801" s="28"/>
      <c r="E801" s="38" t="s">
        <v>89</v>
      </c>
      <c r="F801" s="30">
        <v>0</v>
      </c>
      <c r="G801" s="31">
        <f t="shared" si="85"/>
        <v>0</v>
      </c>
      <c r="H801" s="32">
        <v>2</v>
      </c>
      <c r="I801" s="33"/>
      <c r="J801" s="26"/>
      <c r="K801" s="26"/>
      <c r="L801" s="26"/>
      <c r="M801" s="26"/>
      <c r="N801" s="26"/>
      <c r="O801" s="26"/>
      <c r="P801" s="26"/>
      <c r="Q801" s="26"/>
      <c r="R801" s="26"/>
      <c r="S801" s="26"/>
      <c r="T801" s="26"/>
      <c r="U801" s="26"/>
      <c r="V801" s="26"/>
      <c r="W801" s="26"/>
      <c r="X801" s="26"/>
      <c r="Y801" s="26"/>
      <c r="Z801" s="26"/>
      <c r="AA801" s="26"/>
      <c r="AB801" s="26"/>
      <c r="AC801" s="26"/>
      <c r="AD801" s="34" t="s">
        <v>90</v>
      </c>
    </row>
    <row r="802" spans="1:30" s="35" customFormat="1" ht="12.75" x14ac:dyDescent="0.2">
      <c r="A802" s="25" t="s">
        <v>155</v>
      </c>
      <c r="B802" s="27" t="s">
        <v>11</v>
      </c>
      <c r="C802" s="27"/>
      <c r="D802" s="28"/>
      <c r="E802" s="29" t="s">
        <v>29</v>
      </c>
      <c r="F802" s="30">
        <v>0.22750000000000001</v>
      </c>
      <c r="G802" s="31">
        <f t="shared" si="85"/>
        <v>6.8250000000000002</v>
      </c>
      <c r="H802" s="32">
        <v>2</v>
      </c>
      <c r="I802" s="33"/>
      <c r="J802" s="26"/>
      <c r="K802" s="26"/>
      <c r="L802" s="26">
        <v>1</v>
      </c>
      <c r="M802" s="37"/>
      <c r="N802" s="26"/>
      <c r="O802" s="26">
        <v>1</v>
      </c>
      <c r="P802" s="26"/>
      <c r="Q802" s="26"/>
      <c r="R802" s="26">
        <v>1</v>
      </c>
      <c r="S802" s="26"/>
      <c r="T802" s="37"/>
      <c r="U802" s="26">
        <v>1</v>
      </c>
      <c r="V802" s="37"/>
      <c r="W802" s="26"/>
      <c r="X802" s="37">
        <v>1</v>
      </c>
      <c r="Y802" s="26"/>
      <c r="Z802" s="37"/>
      <c r="AA802" s="26">
        <v>1</v>
      </c>
      <c r="AB802" s="37"/>
      <c r="AC802" s="37"/>
      <c r="AD802" s="34" t="s">
        <v>30</v>
      </c>
    </row>
    <row r="803" spans="1:30" s="35" customFormat="1" ht="12.75" x14ac:dyDescent="0.2">
      <c r="A803" s="25" t="s">
        <v>155</v>
      </c>
      <c r="B803" s="27" t="s">
        <v>11</v>
      </c>
      <c r="C803" s="27"/>
      <c r="D803" s="28"/>
      <c r="E803" s="29" t="s">
        <v>31</v>
      </c>
      <c r="F803" s="30">
        <v>0.12250000000000001</v>
      </c>
      <c r="G803" s="31">
        <f t="shared" si="85"/>
        <v>3.6750000000000003</v>
      </c>
      <c r="H803" s="32">
        <v>2</v>
      </c>
      <c r="I803" s="33"/>
      <c r="J803" s="26"/>
      <c r="K803" s="26">
        <v>1</v>
      </c>
      <c r="L803" s="26"/>
      <c r="M803" s="26">
        <v>1</v>
      </c>
      <c r="N803" s="26"/>
      <c r="O803" s="26">
        <v>1</v>
      </c>
      <c r="P803" s="26"/>
      <c r="Q803" s="26">
        <v>1</v>
      </c>
      <c r="R803" s="26"/>
      <c r="S803" s="26">
        <v>1</v>
      </c>
      <c r="T803" s="26"/>
      <c r="U803" s="26">
        <v>1</v>
      </c>
      <c r="V803" s="26"/>
      <c r="W803" s="26">
        <v>1</v>
      </c>
      <c r="X803" s="26"/>
      <c r="Y803" s="26">
        <v>1</v>
      </c>
      <c r="Z803" s="26"/>
      <c r="AA803" s="26">
        <v>1</v>
      </c>
      <c r="AB803" s="26"/>
      <c r="AC803" s="26">
        <v>1</v>
      </c>
      <c r="AD803" s="34" t="s">
        <v>13</v>
      </c>
    </row>
    <row r="804" spans="1:30" s="35" customFormat="1" ht="12.75" x14ac:dyDescent="0.2">
      <c r="A804" s="25" t="s">
        <v>155</v>
      </c>
      <c r="B804" s="27" t="s">
        <v>11</v>
      </c>
      <c r="C804" s="27"/>
      <c r="D804" s="28"/>
      <c r="E804" s="29" t="s">
        <v>32</v>
      </c>
      <c r="F804" s="30">
        <v>1.05</v>
      </c>
      <c r="G804" s="31">
        <f t="shared" si="85"/>
        <v>31.5</v>
      </c>
      <c r="H804" s="32">
        <v>2</v>
      </c>
      <c r="I804" s="33"/>
      <c r="J804" s="26"/>
      <c r="K804" s="26"/>
      <c r="L804" s="26"/>
      <c r="M804" s="26"/>
      <c r="N804" s="26"/>
      <c r="O804" s="26"/>
      <c r="P804" s="26">
        <v>1</v>
      </c>
      <c r="Q804" s="26"/>
      <c r="R804" s="26"/>
      <c r="S804" s="26"/>
      <c r="T804" s="26"/>
      <c r="U804" s="26"/>
      <c r="V804" s="26">
        <v>1</v>
      </c>
      <c r="W804" s="26"/>
      <c r="X804" s="26"/>
      <c r="Y804" s="26"/>
      <c r="Z804" s="26"/>
      <c r="AA804" s="26"/>
      <c r="AB804" s="26">
        <v>1</v>
      </c>
      <c r="AC804" s="26"/>
      <c r="AD804" s="34" t="s">
        <v>20</v>
      </c>
    </row>
    <row r="805" spans="1:30" s="35" customFormat="1" ht="12.75" x14ac:dyDescent="0.2">
      <c r="A805" s="25" t="s">
        <v>155</v>
      </c>
      <c r="B805" s="27" t="s">
        <v>11</v>
      </c>
      <c r="C805" s="27"/>
      <c r="D805" s="28"/>
      <c r="E805" s="38" t="s">
        <v>34</v>
      </c>
      <c r="F805" s="30">
        <v>0</v>
      </c>
      <c r="G805" s="31">
        <f t="shared" si="85"/>
        <v>0</v>
      </c>
      <c r="H805" s="32">
        <v>2</v>
      </c>
      <c r="I805" s="33"/>
      <c r="J805" s="26"/>
      <c r="K805" s="26"/>
      <c r="L805" s="26"/>
      <c r="M805" s="26"/>
      <c r="N805" s="26"/>
      <c r="O805" s="26"/>
      <c r="P805" s="26"/>
      <c r="Q805" s="26"/>
      <c r="R805" s="26"/>
      <c r="S805" s="26"/>
      <c r="T805" s="26"/>
      <c r="U805" s="26"/>
      <c r="V805" s="26"/>
      <c r="W805" s="26"/>
      <c r="X805" s="26"/>
      <c r="Y805" s="26"/>
      <c r="Z805" s="26"/>
      <c r="AA805" s="26"/>
      <c r="AB805" s="26"/>
      <c r="AC805" s="26"/>
      <c r="AD805" s="34" t="s">
        <v>36</v>
      </c>
    </row>
    <row r="806" spans="1:30" s="35" customFormat="1" ht="12.75" x14ac:dyDescent="0.2">
      <c r="A806" s="25" t="s">
        <v>155</v>
      </c>
      <c r="B806" s="27" t="s">
        <v>11</v>
      </c>
      <c r="C806" s="27"/>
      <c r="D806" s="28"/>
      <c r="E806" s="29" t="s">
        <v>37</v>
      </c>
      <c r="F806" s="30">
        <v>0.52500000000000002</v>
      </c>
      <c r="G806" s="31">
        <f t="shared" si="85"/>
        <v>15.75</v>
      </c>
      <c r="H806" s="32">
        <v>2</v>
      </c>
      <c r="I806" s="33"/>
      <c r="J806" s="26"/>
      <c r="K806" s="26"/>
      <c r="L806" s="26"/>
      <c r="M806" s="26"/>
      <c r="N806" s="26"/>
      <c r="O806" s="26"/>
      <c r="P806" s="26"/>
      <c r="Q806" s="26"/>
      <c r="R806" s="26"/>
      <c r="S806" s="26"/>
      <c r="T806" s="26"/>
      <c r="U806" s="26"/>
      <c r="V806" s="26">
        <v>1</v>
      </c>
      <c r="W806" s="26"/>
      <c r="X806" s="26"/>
      <c r="Y806" s="26"/>
      <c r="Z806" s="26"/>
      <c r="AA806" s="26"/>
      <c r="AB806" s="26"/>
      <c r="AC806" s="26"/>
      <c r="AD806" s="34" t="s">
        <v>27</v>
      </c>
    </row>
    <row r="807" spans="1:30" s="35" customFormat="1" ht="12.75" x14ac:dyDescent="0.2">
      <c r="A807" s="25" t="s">
        <v>155</v>
      </c>
      <c r="B807" s="27" t="s">
        <v>11</v>
      </c>
      <c r="C807" s="27"/>
      <c r="D807" s="28"/>
      <c r="E807" s="29" t="s">
        <v>38</v>
      </c>
      <c r="F807" s="30">
        <v>0.26250000000000001</v>
      </c>
      <c r="G807" s="31">
        <f t="shared" si="85"/>
        <v>7.875</v>
      </c>
      <c r="H807" s="32">
        <v>2</v>
      </c>
      <c r="I807" s="33"/>
      <c r="J807" s="26"/>
      <c r="K807" s="26"/>
      <c r="L807" s="26"/>
      <c r="M807" s="26"/>
      <c r="N807" s="26"/>
      <c r="O807" s="26"/>
      <c r="P807" s="26"/>
      <c r="Q807" s="26"/>
      <c r="R807" s="26"/>
      <c r="S807" s="26"/>
      <c r="T807" s="26"/>
      <c r="U807" s="26"/>
      <c r="V807" s="26">
        <v>1</v>
      </c>
      <c r="W807" s="26"/>
      <c r="X807" s="26"/>
      <c r="Y807" s="26"/>
      <c r="Z807" s="26"/>
      <c r="AA807" s="26"/>
      <c r="AB807" s="26"/>
      <c r="AC807" s="26"/>
      <c r="AD807" s="34" t="s">
        <v>27</v>
      </c>
    </row>
    <row r="808" spans="1:30" s="35" customFormat="1" ht="12.75" x14ac:dyDescent="0.2">
      <c r="A808" s="25" t="s">
        <v>155</v>
      </c>
      <c r="B808" s="27" t="s">
        <v>11</v>
      </c>
      <c r="C808" s="27"/>
      <c r="D808" s="28"/>
      <c r="E808" s="29" t="s">
        <v>39</v>
      </c>
      <c r="F808" s="30">
        <v>0.2</v>
      </c>
      <c r="G808" s="31">
        <f t="shared" si="85"/>
        <v>6</v>
      </c>
      <c r="H808" s="32">
        <v>2</v>
      </c>
      <c r="I808" s="33"/>
      <c r="J808" s="26"/>
      <c r="K808" s="26"/>
      <c r="L808" s="26"/>
      <c r="M808" s="26"/>
      <c r="N808" s="26"/>
      <c r="O808" s="26"/>
      <c r="P808" s="26"/>
      <c r="Q808" s="26"/>
      <c r="R808" s="26"/>
      <c r="S808" s="26"/>
      <c r="T808" s="26"/>
      <c r="U808" s="26"/>
      <c r="V808" s="26"/>
      <c r="W808" s="26"/>
      <c r="X808" s="26"/>
      <c r="Y808" s="26"/>
      <c r="Z808" s="26"/>
      <c r="AA808" s="26"/>
      <c r="AB808" s="26"/>
      <c r="AC808" s="26"/>
      <c r="AD808" s="34" t="s">
        <v>14</v>
      </c>
    </row>
    <row r="809" spans="1:30" s="35" customFormat="1" ht="12.75" x14ac:dyDescent="0.2">
      <c r="A809" s="25" t="s">
        <v>155</v>
      </c>
      <c r="B809" s="27" t="s">
        <v>11</v>
      </c>
      <c r="C809" s="27"/>
      <c r="D809" s="28"/>
      <c r="E809" s="29" t="s">
        <v>40</v>
      </c>
      <c r="F809" s="30">
        <v>0.25</v>
      </c>
      <c r="G809" s="31">
        <f t="shared" si="85"/>
        <v>7.5</v>
      </c>
      <c r="H809" s="32">
        <v>2</v>
      </c>
      <c r="I809" s="33"/>
      <c r="J809" s="26"/>
      <c r="K809" s="26"/>
      <c r="L809" s="26"/>
      <c r="M809" s="26"/>
      <c r="N809" s="26">
        <v>1</v>
      </c>
      <c r="O809" s="26"/>
      <c r="P809" s="26"/>
      <c r="Q809" s="26"/>
      <c r="R809" s="26"/>
      <c r="S809" s="26"/>
      <c r="T809" s="26">
        <v>1</v>
      </c>
      <c r="U809" s="26"/>
      <c r="V809" s="26"/>
      <c r="W809" s="26"/>
      <c r="X809" s="26"/>
      <c r="Y809" s="26"/>
      <c r="Z809" s="26">
        <v>1</v>
      </c>
      <c r="AA809" s="26"/>
      <c r="AB809" s="26"/>
      <c r="AC809" s="26"/>
      <c r="AD809" s="34" t="s">
        <v>41</v>
      </c>
    </row>
    <row r="810" spans="1:30" s="35" customFormat="1" ht="12.75" x14ac:dyDescent="0.2">
      <c r="A810" s="25" t="s">
        <v>155</v>
      </c>
      <c r="B810" s="27" t="s">
        <v>11</v>
      </c>
      <c r="C810" s="27"/>
      <c r="D810" s="28"/>
      <c r="E810" s="29" t="s">
        <v>42</v>
      </c>
      <c r="F810" s="30">
        <v>2</v>
      </c>
      <c r="G810" s="31">
        <f t="shared" si="85"/>
        <v>60</v>
      </c>
      <c r="H810" s="32">
        <v>2</v>
      </c>
      <c r="I810" s="33"/>
      <c r="J810" s="26"/>
      <c r="K810" s="26"/>
      <c r="L810" s="26"/>
      <c r="M810" s="26"/>
      <c r="N810" s="26"/>
      <c r="O810" s="26"/>
      <c r="P810" s="26"/>
      <c r="Q810" s="26"/>
      <c r="R810" s="26"/>
      <c r="S810" s="26"/>
      <c r="T810" s="26"/>
      <c r="U810" s="26"/>
      <c r="V810" s="26"/>
      <c r="W810" s="26"/>
      <c r="X810" s="26"/>
      <c r="Y810" s="26"/>
      <c r="Z810" s="26"/>
      <c r="AA810" s="26"/>
      <c r="AB810" s="26"/>
      <c r="AC810" s="26"/>
      <c r="AD810" s="34" t="s">
        <v>14</v>
      </c>
    </row>
    <row r="811" spans="1:30" s="35" customFormat="1" ht="12.75" x14ac:dyDescent="0.2">
      <c r="A811" s="25" t="s">
        <v>155</v>
      </c>
      <c r="B811" s="27" t="s">
        <v>11</v>
      </c>
      <c r="C811" s="27"/>
      <c r="D811" s="28"/>
      <c r="E811" s="29" t="s">
        <v>43</v>
      </c>
      <c r="F811" s="30">
        <v>0</v>
      </c>
      <c r="G811" s="31">
        <f t="shared" si="85"/>
        <v>0</v>
      </c>
      <c r="H811" s="32">
        <v>2</v>
      </c>
      <c r="I811" s="33"/>
      <c r="J811" s="26"/>
      <c r="K811" s="26">
        <v>1</v>
      </c>
      <c r="L811" s="26"/>
      <c r="M811" s="26">
        <v>1</v>
      </c>
      <c r="N811" s="26"/>
      <c r="O811" s="26">
        <v>1</v>
      </c>
      <c r="P811" s="26"/>
      <c r="Q811" s="26">
        <v>1</v>
      </c>
      <c r="R811" s="26"/>
      <c r="S811" s="26">
        <v>1</v>
      </c>
      <c r="T811" s="26"/>
      <c r="U811" s="26">
        <v>1</v>
      </c>
      <c r="V811" s="26"/>
      <c r="W811" s="26">
        <v>1</v>
      </c>
      <c r="X811" s="26"/>
      <c r="Y811" s="26">
        <v>1</v>
      </c>
      <c r="Z811" s="26"/>
      <c r="AA811" s="26">
        <v>1</v>
      </c>
      <c r="AB811" s="26"/>
      <c r="AC811" s="26">
        <v>1</v>
      </c>
      <c r="AD811" s="34" t="s">
        <v>44</v>
      </c>
    </row>
    <row r="812" spans="1:30" s="35" customFormat="1" ht="12.75" x14ac:dyDescent="0.2">
      <c r="A812" s="25" t="s">
        <v>155</v>
      </c>
      <c r="B812" s="27" t="s">
        <v>11</v>
      </c>
      <c r="C812" s="27"/>
      <c r="D812" s="28"/>
      <c r="E812" s="29" t="s">
        <v>45</v>
      </c>
      <c r="F812" s="30">
        <v>1</v>
      </c>
      <c r="G812" s="31">
        <f t="shared" si="85"/>
        <v>30</v>
      </c>
      <c r="H812" s="32">
        <v>2</v>
      </c>
      <c r="I812" s="33"/>
      <c r="J812" s="26"/>
      <c r="K812" s="26">
        <v>1</v>
      </c>
      <c r="L812" s="26"/>
      <c r="M812" s="26">
        <v>1</v>
      </c>
      <c r="N812" s="26"/>
      <c r="O812" s="26">
        <v>1</v>
      </c>
      <c r="P812" s="26"/>
      <c r="Q812" s="26">
        <v>1</v>
      </c>
      <c r="R812" s="26"/>
      <c r="S812" s="26">
        <v>1</v>
      </c>
      <c r="T812" s="26"/>
      <c r="U812" s="26">
        <v>1</v>
      </c>
      <c r="V812" s="26"/>
      <c r="W812" s="26">
        <v>1</v>
      </c>
      <c r="X812" s="26"/>
      <c r="Y812" s="26">
        <v>1</v>
      </c>
      <c r="Z812" s="26"/>
      <c r="AA812" s="26">
        <v>1</v>
      </c>
      <c r="AB812" s="26"/>
      <c r="AC812" s="26">
        <v>1</v>
      </c>
      <c r="AD812" s="34" t="s">
        <v>13</v>
      </c>
    </row>
    <row r="813" spans="1:30" s="35" customFormat="1" ht="12.75" x14ac:dyDescent="0.2">
      <c r="A813" s="25" t="s">
        <v>155</v>
      </c>
      <c r="B813" s="27" t="s">
        <v>11</v>
      </c>
      <c r="C813" s="27"/>
      <c r="D813" s="28"/>
      <c r="E813" s="29" t="s">
        <v>46</v>
      </c>
      <c r="F813" s="30">
        <v>0.5</v>
      </c>
      <c r="G813" s="31">
        <f t="shared" si="85"/>
        <v>15</v>
      </c>
      <c r="H813" s="32">
        <v>2</v>
      </c>
      <c r="I813" s="33"/>
      <c r="J813" s="26"/>
      <c r="K813" s="26"/>
      <c r="L813" s="26"/>
      <c r="M813" s="26"/>
      <c r="N813" s="26">
        <v>1</v>
      </c>
      <c r="O813" s="26"/>
      <c r="P813" s="26"/>
      <c r="Q813" s="26"/>
      <c r="R813" s="26"/>
      <c r="S813" s="26">
        <v>1</v>
      </c>
      <c r="T813" s="26"/>
      <c r="U813" s="26"/>
      <c r="V813" s="26"/>
      <c r="W813" s="26"/>
      <c r="X813" s="26">
        <v>1</v>
      </c>
      <c r="Y813" s="26"/>
      <c r="Z813" s="26"/>
      <c r="AA813" s="26"/>
      <c r="AB813" s="26"/>
      <c r="AC813" s="26">
        <v>1</v>
      </c>
      <c r="AD813" s="34" t="s">
        <v>48</v>
      </c>
    </row>
    <row r="814" spans="1:30" s="35" customFormat="1" ht="12.75" x14ac:dyDescent="0.2">
      <c r="A814" s="25" t="s">
        <v>155</v>
      </c>
      <c r="B814" s="27" t="s">
        <v>11</v>
      </c>
      <c r="C814" s="27"/>
      <c r="D814" s="28"/>
      <c r="E814" s="29" t="s">
        <v>49</v>
      </c>
      <c r="F814" s="30">
        <v>0.18333333333333332</v>
      </c>
      <c r="G814" s="31">
        <f t="shared" si="85"/>
        <v>5.5</v>
      </c>
      <c r="H814" s="32">
        <v>2</v>
      </c>
      <c r="I814" s="33"/>
      <c r="J814" s="26">
        <v>1</v>
      </c>
      <c r="K814" s="26"/>
      <c r="L814" s="26">
        <v>1</v>
      </c>
      <c r="M814" s="26"/>
      <c r="N814" s="26">
        <v>1</v>
      </c>
      <c r="O814" s="26"/>
      <c r="P814" s="26">
        <v>1</v>
      </c>
      <c r="Q814" s="26"/>
      <c r="R814" s="26">
        <v>1</v>
      </c>
      <c r="S814" s="26"/>
      <c r="T814" s="26">
        <v>1</v>
      </c>
      <c r="U814" s="26"/>
      <c r="V814" s="26">
        <v>1</v>
      </c>
      <c r="W814" s="26"/>
      <c r="X814" s="26">
        <v>1</v>
      </c>
      <c r="Y814" s="26"/>
      <c r="Z814" s="26">
        <v>1</v>
      </c>
      <c r="AA814" s="26"/>
      <c r="AB814" s="26">
        <v>1</v>
      </c>
      <c r="AC814" s="26"/>
      <c r="AD814" s="34" t="s">
        <v>50</v>
      </c>
    </row>
    <row r="815" spans="1:30" s="35" customFormat="1" ht="12.75" x14ac:dyDescent="0.2">
      <c r="A815" s="25" t="s">
        <v>155</v>
      </c>
      <c r="B815" s="27" t="s">
        <v>11</v>
      </c>
      <c r="C815" s="27"/>
      <c r="D815" s="28"/>
      <c r="E815" s="29" t="s">
        <v>51</v>
      </c>
      <c r="F815" s="30">
        <v>0.17499999999999999</v>
      </c>
      <c r="G815" s="31">
        <f t="shared" si="85"/>
        <v>5.25</v>
      </c>
      <c r="H815" s="32">
        <v>2</v>
      </c>
      <c r="I815" s="33"/>
      <c r="J815" s="26"/>
      <c r="K815" s="26"/>
      <c r="L815" s="26"/>
      <c r="M815" s="26"/>
      <c r="N815" s="26"/>
      <c r="O815" s="26"/>
      <c r="P815" s="26"/>
      <c r="Q815" s="26"/>
      <c r="R815" s="26"/>
      <c r="S815" s="26"/>
      <c r="T815" s="26"/>
      <c r="U815" s="26"/>
      <c r="V815" s="26"/>
      <c r="W815" s="26"/>
      <c r="X815" s="26"/>
      <c r="Y815" s="26"/>
      <c r="Z815" s="26"/>
      <c r="AA815" s="26"/>
      <c r="AB815" s="26"/>
      <c r="AC815" s="26"/>
      <c r="AD815" s="34" t="s">
        <v>14</v>
      </c>
    </row>
    <row r="816" spans="1:30" s="35" customFormat="1" ht="12.75" x14ac:dyDescent="0.2">
      <c r="A816" s="39" t="s">
        <v>155</v>
      </c>
      <c r="B816" s="41" t="s">
        <v>53</v>
      </c>
      <c r="C816" s="41"/>
      <c r="D816" s="42">
        <v>95620989</v>
      </c>
      <c r="E816" s="43" t="s">
        <v>54</v>
      </c>
      <c r="F816" s="44">
        <v>1</v>
      </c>
      <c r="G816" s="45">
        <f>+VLOOKUP(D816,'Precios Repuestos'!$B$3:$F$192,5,FALSE)*F816</f>
        <v>4.4000000000000004</v>
      </c>
      <c r="H816" s="32">
        <v>2</v>
      </c>
      <c r="I816" s="46"/>
      <c r="J816" s="40">
        <v>1</v>
      </c>
      <c r="K816" s="40">
        <v>1</v>
      </c>
      <c r="L816" s="40">
        <v>1</v>
      </c>
      <c r="M816" s="40">
        <v>1</v>
      </c>
      <c r="N816" s="40">
        <v>1</v>
      </c>
      <c r="O816" s="40">
        <v>1</v>
      </c>
      <c r="P816" s="40">
        <v>1</v>
      </c>
      <c r="Q816" s="40">
        <v>1</v>
      </c>
      <c r="R816" s="40">
        <v>1</v>
      </c>
      <c r="S816" s="40">
        <v>1</v>
      </c>
      <c r="T816" s="40">
        <v>1</v>
      </c>
      <c r="U816" s="40">
        <v>1</v>
      </c>
      <c r="V816" s="40">
        <v>1</v>
      </c>
      <c r="W816" s="40">
        <v>1</v>
      </c>
      <c r="X816" s="40">
        <v>1</v>
      </c>
      <c r="Y816" s="40">
        <v>1</v>
      </c>
      <c r="Z816" s="40">
        <v>1</v>
      </c>
      <c r="AA816" s="40">
        <v>1</v>
      </c>
      <c r="AB816" s="40">
        <v>1</v>
      </c>
      <c r="AC816" s="40">
        <v>1</v>
      </c>
      <c r="AD816" s="34" t="s">
        <v>25</v>
      </c>
    </row>
    <row r="817" spans="1:30" s="35" customFormat="1" ht="12.75" x14ac:dyDescent="0.2">
      <c r="A817" s="39" t="s">
        <v>155</v>
      </c>
      <c r="B817" s="41" t="s">
        <v>53</v>
      </c>
      <c r="C817" s="41"/>
      <c r="D817" s="78">
        <v>2601223</v>
      </c>
      <c r="E817" s="47" t="s">
        <v>55</v>
      </c>
      <c r="F817" s="44">
        <v>5</v>
      </c>
      <c r="G817" s="45">
        <f>+VLOOKUP(D817,'Precios Repuestos'!$B$3:$F$192,5,FALSE)*F817</f>
        <v>33.437259615384612</v>
      </c>
      <c r="H817" s="32">
        <v>2</v>
      </c>
      <c r="I817" s="46"/>
      <c r="J817" s="40">
        <v>1</v>
      </c>
      <c r="K817" s="40">
        <v>1</v>
      </c>
      <c r="L817" s="40">
        <v>1</v>
      </c>
      <c r="M817" s="40">
        <v>1</v>
      </c>
      <c r="N817" s="40">
        <v>1</v>
      </c>
      <c r="O817" s="40">
        <v>1</v>
      </c>
      <c r="P817" s="40">
        <v>1</v>
      </c>
      <c r="Q817" s="40">
        <v>1</v>
      </c>
      <c r="R817" s="40">
        <v>1</v>
      </c>
      <c r="S817" s="40">
        <v>1</v>
      </c>
      <c r="T817" s="40">
        <v>1</v>
      </c>
      <c r="U817" s="40">
        <v>1</v>
      </c>
      <c r="V817" s="40">
        <v>1</v>
      </c>
      <c r="W817" s="40">
        <v>1</v>
      </c>
      <c r="X817" s="40">
        <v>1</v>
      </c>
      <c r="Y817" s="40">
        <v>1</v>
      </c>
      <c r="Z817" s="40">
        <v>1</v>
      </c>
      <c r="AA817" s="40">
        <v>1</v>
      </c>
      <c r="AB817" s="40">
        <v>1</v>
      </c>
      <c r="AC817" s="40">
        <v>1</v>
      </c>
      <c r="AD817" s="34" t="s">
        <v>56</v>
      </c>
    </row>
    <row r="818" spans="1:30" s="35" customFormat="1" ht="12.75" x14ac:dyDescent="0.2">
      <c r="A818" s="39" t="s">
        <v>155</v>
      </c>
      <c r="B818" s="41" t="s">
        <v>53</v>
      </c>
      <c r="C818" s="41"/>
      <c r="D818" s="78" t="s">
        <v>152</v>
      </c>
      <c r="E818" s="43" t="s">
        <v>58</v>
      </c>
      <c r="F818" s="44">
        <v>1</v>
      </c>
      <c r="G818" s="45">
        <f>+VLOOKUP(D818,'Precios Repuestos'!$B$3:$F$192,5,FALSE)*F818</f>
        <v>17.41</v>
      </c>
      <c r="H818" s="32">
        <v>2</v>
      </c>
      <c r="I818" s="46"/>
      <c r="J818" s="40"/>
      <c r="K818" s="40">
        <v>1</v>
      </c>
      <c r="L818" s="40"/>
      <c r="M818" s="40">
        <v>1</v>
      </c>
      <c r="N818" s="40"/>
      <c r="O818" s="40">
        <v>1</v>
      </c>
      <c r="P818" s="40"/>
      <c r="Q818" s="40">
        <v>1</v>
      </c>
      <c r="R818" s="40"/>
      <c r="S818" s="40">
        <v>1</v>
      </c>
      <c r="T818" s="40"/>
      <c r="U818" s="40">
        <v>1</v>
      </c>
      <c r="V818" s="40"/>
      <c r="W818" s="40">
        <v>1</v>
      </c>
      <c r="X818" s="40"/>
      <c r="Y818" s="40">
        <v>1</v>
      </c>
      <c r="Z818" s="40"/>
      <c r="AA818" s="40">
        <v>1</v>
      </c>
      <c r="AB818" s="40"/>
      <c r="AC818" s="40">
        <v>1</v>
      </c>
      <c r="AD818" s="34" t="s">
        <v>13</v>
      </c>
    </row>
    <row r="819" spans="1:30" s="35" customFormat="1" ht="12.75" x14ac:dyDescent="0.2">
      <c r="A819" s="39" t="s">
        <v>155</v>
      </c>
      <c r="B819" s="41" t="s">
        <v>53</v>
      </c>
      <c r="C819" s="41"/>
      <c r="D819" s="78" t="s">
        <v>138</v>
      </c>
      <c r="E819" s="43" t="s">
        <v>60</v>
      </c>
      <c r="F819" s="44">
        <v>1</v>
      </c>
      <c r="G819" s="45">
        <f>+VLOOKUP(D819,'Precios Repuestos'!$B$3:$F$192,5,FALSE)*F819</f>
        <v>22.26</v>
      </c>
      <c r="H819" s="32">
        <v>2</v>
      </c>
      <c r="I819" s="46"/>
      <c r="J819" s="40"/>
      <c r="K819" s="40"/>
      <c r="L819" s="40"/>
      <c r="M819" s="40"/>
      <c r="N819" s="40"/>
      <c r="O819" s="40"/>
      <c r="P819" s="40"/>
      <c r="Q819" s="40"/>
      <c r="R819" s="40"/>
      <c r="S819" s="40"/>
      <c r="T819" s="40"/>
      <c r="U819" s="40"/>
      <c r="V819" s="40">
        <v>1</v>
      </c>
      <c r="W819" s="40"/>
      <c r="X819" s="40"/>
      <c r="Y819" s="40"/>
      <c r="Z819" s="40"/>
      <c r="AA819" s="40"/>
      <c r="AB819" s="40"/>
      <c r="AC819" s="40"/>
      <c r="AD819" s="34" t="s">
        <v>27</v>
      </c>
    </row>
    <row r="820" spans="1:30" s="35" customFormat="1" ht="12.75" x14ac:dyDescent="0.2">
      <c r="A820" s="39" t="s">
        <v>155</v>
      </c>
      <c r="B820" s="41" t="s">
        <v>53</v>
      </c>
      <c r="C820" s="41"/>
      <c r="D820" s="78" t="s">
        <v>61</v>
      </c>
      <c r="E820" s="29" t="s">
        <v>62</v>
      </c>
      <c r="F820" s="44">
        <v>1</v>
      </c>
      <c r="G820" s="45">
        <f>+VLOOKUP(D820,'Precios Repuestos'!$B$3:$F$192,5,FALSE)*F820</f>
        <v>4</v>
      </c>
      <c r="H820" s="32">
        <v>2</v>
      </c>
      <c r="I820" s="46"/>
      <c r="J820" s="40"/>
      <c r="K820" s="40"/>
      <c r="L820" s="40"/>
      <c r="M820" s="40"/>
      <c r="N820" s="40"/>
      <c r="O820" s="40"/>
      <c r="P820" s="40"/>
      <c r="Q820" s="40"/>
      <c r="R820" s="40"/>
      <c r="S820" s="40"/>
      <c r="T820" s="40"/>
      <c r="U820" s="40"/>
      <c r="V820" s="40">
        <v>1</v>
      </c>
      <c r="W820" s="40"/>
      <c r="X820" s="40"/>
      <c r="Y820" s="40"/>
      <c r="Z820" s="40"/>
      <c r="AA820" s="40"/>
      <c r="AB820" s="40"/>
      <c r="AC820" s="40"/>
      <c r="AD820" s="34" t="s">
        <v>27</v>
      </c>
    </row>
    <row r="821" spans="1:30" s="35" customFormat="1" ht="12.75" x14ac:dyDescent="0.2">
      <c r="A821" s="39" t="s">
        <v>155</v>
      </c>
      <c r="B821" s="41" t="s">
        <v>53</v>
      </c>
      <c r="C821" s="41"/>
      <c r="D821" s="42" t="s">
        <v>139</v>
      </c>
      <c r="E821" s="43" t="s">
        <v>63</v>
      </c>
      <c r="F821" s="44">
        <v>1</v>
      </c>
      <c r="G821" s="45">
        <f>+VLOOKUP(D821,'Precios Repuestos'!$B$3:$F$192,5,FALSE)*F821</f>
        <v>54.5</v>
      </c>
      <c r="H821" s="32">
        <v>2</v>
      </c>
      <c r="I821" s="46"/>
      <c r="J821" s="40"/>
      <c r="K821" s="40"/>
      <c r="L821" s="40"/>
      <c r="M821" s="40"/>
      <c r="N821" s="40"/>
      <c r="O821" s="40"/>
      <c r="P821" s="40"/>
      <c r="Q821" s="40"/>
      <c r="R821" s="40"/>
      <c r="S821" s="40"/>
      <c r="T821" s="40"/>
      <c r="U821" s="40"/>
      <c r="V821" s="40">
        <v>1</v>
      </c>
      <c r="W821" s="40"/>
      <c r="X821" s="40"/>
      <c r="Y821" s="40"/>
      <c r="Z821" s="40"/>
      <c r="AA821" s="40"/>
      <c r="AB821" s="40"/>
      <c r="AC821" s="40"/>
      <c r="AD821" s="34" t="s">
        <v>27</v>
      </c>
    </row>
    <row r="822" spans="1:30" s="35" customFormat="1" ht="12.75" x14ac:dyDescent="0.2">
      <c r="A822" s="39" t="s">
        <v>155</v>
      </c>
      <c r="B822" s="41" t="s">
        <v>53</v>
      </c>
      <c r="C822" s="41"/>
      <c r="D822" s="78" t="s">
        <v>153</v>
      </c>
      <c r="E822" s="43" t="s">
        <v>92</v>
      </c>
      <c r="F822" s="44">
        <v>1</v>
      </c>
      <c r="G822" s="45">
        <f>+VLOOKUP(D822,'Precios Repuestos'!$B$3:$F$192,5,FALSE)*F822</f>
        <v>9.01</v>
      </c>
      <c r="H822" s="32">
        <v>2</v>
      </c>
      <c r="I822" s="46"/>
      <c r="J822" s="40"/>
      <c r="K822" s="40"/>
      <c r="L822" s="40"/>
      <c r="M822" s="40"/>
      <c r="N822" s="40"/>
      <c r="O822" s="40"/>
      <c r="P822" s="40"/>
      <c r="Q822" s="40"/>
      <c r="R822" s="40"/>
      <c r="S822" s="40"/>
      <c r="T822" s="40"/>
      <c r="U822" s="40"/>
      <c r="V822" s="40">
        <v>1</v>
      </c>
      <c r="W822" s="40"/>
      <c r="X822" s="40"/>
      <c r="Y822" s="40"/>
      <c r="Z822" s="40"/>
      <c r="AA822" s="40"/>
      <c r="AB822" s="40"/>
      <c r="AC822" s="40"/>
      <c r="AD822" s="34" t="s">
        <v>27</v>
      </c>
    </row>
    <row r="823" spans="1:30" s="35" customFormat="1" ht="12.75" x14ac:dyDescent="0.2">
      <c r="A823" s="39" t="s">
        <v>155</v>
      </c>
      <c r="B823" s="41" t="s">
        <v>53</v>
      </c>
      <c r="C823" s="41"/>
      <c r="D823" s="81">
        <v>89063273</v>
      </c>
      <c r="E823" s="43" t="s">
        <v>64</v>
      </c>
      <c r="F823" s="44">
        <v>4</v>
      </c>
      <c r="G823" s="45">
        <f>+VLOOKUP(D823,'Precios Repuestos'!$B$3:$F$192,5,FALSE)*F823</f>
        <v>10.96</v>
      </c>
      <c r="H823" s="32">
        <v>2</v>
      </c>
      <c r="I823" s="46"/>
      <c r="J823" s="40"/>
      <c r="K823" s="40"/>
      <c r="L823" s="40">
        <v>1</v>
      </c>
      <c r="M823" s="40"/>
      <c r="N823" s="40"/>
      <c r="O823" s="40">
        <v>1</v>
      </c>
      <c r="P823" s="40"/>
      <c r="Q823" s="40"/>
      <c r="R823" s="40">
        <v>1</v>
      </c>
      <c r="S823" s="40"/>
      <c r="T823" s="40"/>
      <c r="U823" s="40">
        <v>1</v>
      </c>
      <c r="V823" s="40"/>
      <c r="W823" s="40"/>
      <c r="X823" s="40">
        <v>1</v>
      </c>
      <c r="Y823" s="40"/>
      <c r="Z823" s="40"/>
      <c r="AA823" s="40">
        <v>1</v>
      </c>
      <c r="AB823" s="40"/>
      <c r="AC823" s="48"/>
      <c r="AD823" s="34" t="s">
        <v>65</v>
      </c>
    </row>
    <row r="824" spans="1:30" s="35" customFormat="1" ht="12.75" x14ac:dyDescent="0.2">
      <c r="A824" s="39" t="s">
        <v>155</v>
      </c>
      <c r="B824" s="41" t="s">
        <v>53</v>
      </c>
      <c r="C824" s="41"/>
      <c r="D824" s="42">
        <v>2602458</v>
      </c>
      <c r="E824" s="49" t="s">
        <v>66</v>
      </c>
      <c r="F824" s="44">
        <v>2</v>
      </c>
      <c r="G824" s="45">
        <f>+VLOOKUP(D824,'Precios Repuestos'!$B$3:$F$192,5,FALSE)*F824</f>
        <v>21.904807692307692</v>
      </c>
      <c r="H824" s="32">
        <v>2</v>
      </c>
      <c r="I824" s="46"/>
      <c r="J824" s="40"/>
      <c r="K824" s="40"/>
      <c r="L824" s="40"/>
      <c r="M824" s="40">
        <v>1</v>
      </c>
      <c r="N824" s="40"/>
      <c r="O824" s="40"/>
      <c r="P824" s="40"/>
      <c r="Q824" s="40">
        <v>1</v>
      </c>
      <c r="R824" s="40"/>
      <c r="S824" s="40"/>
      <c r="T824" s="40"/>
      <c r="U824" s="40">
        <v>1</v>
      </c>
      <c r="V824" s="40"/>
      <c r="W824" s="40"/>
      <c r="X824" s="40"/>
      <c r="Y824" s="40">
        <v>1</v>
      </c>
      <c r="Z824" s="40"/>
      <c r="AA824" s="40"/>
      <c r="AB824" s="40"/>
      <c r="AC824" s="40">
        <v>1</v>
      </c>
      <c r="AD824" s="34" t="s">
        <v>67</v>
      </c>
    </row>
    <row r="825" spans="1:30" s="35" customFormat="1" ht="12.75" x14ac:dyDescent="0.2">
      <c r="A825" s="39" t="s">
        <v>155</v>
      </c>
      <c r="B825" s="41" t="s">
        <v>53</v>
      </c>
      <c r="C825" s="41"/>
      <c r="D825" s="42">
        <v>2601230</v>
      </c>
      <c r="E825" s="43" t="s">
        <v>113</v>
      </c>
      <c r="F825" s="44">
        <v>2</v>
      </c>
      <c r="G825" s="45">
        <f>+VLOOKUP(D825,'Precios Repuestos'!$B$3:$F$192,5,FALSE)*F825</f>
        <v>13.477884615384616</v>
      </c>
      <c r="H825" s="32">
        <v>2</v>
      </c>
      <c r="I825" s="46"/>
      <c r="J825" s="40"/>
      <c r="K825" s="40"/>
      <c r="L825" s="40"/>
      <c r="M825" s="40">
        <v>1</v>
      </c>
      <c r="N825" s="40"/>
      <c r="O825" s="40"/>
      <c r="P825" s="40"/>
      <c r="Q825" s="40">
        <v>1</v>
      </c>
      <c r="R825" s="40"/>
      <c r="S825" s="40"/>
      <c r="T825" s="40"/>
      <c r="U825" s="40">
        <v>1</v>
      </c>
      <c r="V825" s="40"/>
      <c r="W825" s="40"/>
      <c r="X825" s="40"/>
      <c r="Y825" s="40">
        <v>1</v>
      </c>
      <c r="Z825" s="40"/>
      <c r="AA825" s="40"/>
      <c r="AB825" s="40"/>
      <c r="AC825" s="40">
        <v>1</v>
      </c>
      <c r="AD825" s="34" t="s">
        <v>129</v>
      </c>
    </row>
    <row r="826" spans="1:30" s="35" customFormat="1" ht="12.75" x14ac:dyDescent="0.2">
      <c r="A826" s="39" t="s">
        <v>155</v>
      </c>
      <c r="B826" s="41" t="s">
        <v>53</v>
      </c>
      <c r="C826" s="41"/>
      <c r="D826" s="42">
        <v>2601230</v>
      </c>
      <c r="E826" s="43" t="s">
        <v>113</v>
      </c>
      <c r="F826" s="44">
        <v>2</v>
      </c>
      <c r="G826" s="45">
        <f>+VLOOKUP(D826,'Precios Repuestos'!$B$3:$F$192,5,FALSE)*F826</f>
        <v>13.477884615384616</v>
      </c>
      <c r="H826" s="32">
        <v>2</v>
      </c>
      <c r="I826" s="46"/>
      <c r="J826" s="40"/>
      <c r="K826" s="40"/>
      <c r="L826" s="40"/>
      <c r="M826" s="40"/>
      <c r="N826" s="40"/>
      <c r="O826" s="40"/>
      <c r="P826" s="40"/>
      <c r="Q826" s="40">
        <v>1</v>
      </c>
      <c r="R826" s="40"/>
      <c r="S826" s="40"/>
      <c r="T826" s="40"/>
      <c r="U826" s="40"/>
      <c r="V826" s="40"/>
      <c r="W826" s="40"/>
      <c r="X826" s="40"/>
      <c r="Y826" s="40">
        <v>1</v>
      </c>
      <c r="Z826" s="40"/>
      <c r="AA826" s="40"/>
      <c r="AB826" s="40"/>
      <c r="AC826" s="40"/>
      <c r="AD826" s="34" t="s">
        <v>130</v>
      </c>
    </row>
    <row r="827" spans="1:30" s="35" customFormat="1" ht="12.75" x14ac:dyDescent="0.2">
      <c r="A827" s="39" t="s">
        <v>155</v>
      </c>
      <c r="B827" s="41" t="s">
        <v>53</v>
      </c>
      <c r="C827" s="41"/>
      <c r="D827" s="42">
        <v>2601230</v>
      </c>
      <c r="E827" s="43" t="s">
        <v>113</v>
      </c>
      <c r="F827" s="44">
        <v>1</v>
      </c>
      <c r="G827" s="45">
        <f>+VLOOKUP(D827,'Precios Repuestos'!$B$3:$F$192,5,FALSE)*F827</f>
        <v>6.7389423076923078</v>
      </c>
      <c r="H827" s="32">
        <v>2</v>
      </c>
      <c r="I827" s="46"/>
      <c r="J827" s="40"/>
      <c r="K827" s="40"/>
      <c r="L827" s="40"/>
      <c r="M827" s="40">
        <v>1</v>
      </c>
      <c r="N827" s="40"/>
      <c r="O827" s="40"/>
      <c r="P827" s="40"/>
      <c r="Q827" s="40">
        <v>1</v>
      </c>
      <c r="R827" s="40"/>
      <c r="S827" s="40"/>
      <c r="T827" s="40"/>
      <c r="U827" s="40">
        <v>1</v>
      </c>
      <c r="V827" s="40"/>
      <c r="W827" s="40"/>
      <c r="X827" s="40"/>
      <c r="Y827" s="40">
        <v>1</v>
      </c>
      <c r="Z827" s="40"/>
      <c r="AA827" s="40"/>
      <c r="AB827" s="40"/>
      <c r="AC827" s="40">
        <v>1</v>
      </c>
      <c r="AD827" s="34" t="s">
        <v>131</v>
      </c>
    </row>
    <row r="828" spans="1:30" s="35" customFormat="1" ht="12.75" x14ac:dyDescent="0.2">
      <c r="A828" s="39" t="s">
        <v>155</v>
      </c>
      <c r="B828" s="41" t="s">
        <v>53</v>
      </c>
      <c r="C828" s="41"/>
      <c r="D828" s="81" t="s">
        <v>154</v>
      </c>
      <c r="E828" s="43" t="s">
        <v>70</v>
      </c>
      <c r="F828" s="44">
        <v>1</v>
      </c>
      <c r="G828" s="45" t="e">
        <f>+VLOOKUP(D828,'Precios Repuestos'!$B$3:$F$192,5,FALSE)*F828</f>
        <v>#N/A</v>
      </c>
      <c r="H828" s="32">
        <v>2</v>
      </c>
      <c r="I828" s="46"/>
      <c r="J828" s="40"/>
      <c r="K828" s="40"/>
      <c r="L828" s="40"/>
      <c r="M828" s="40"/>
      <c r="N828" s="40"/>
      <c r="O828" s="40"/>
      <c r="P828" s="40"/>
      <c r="Q828" s="40"/>
      <c r="R828" s="40"/>
      <c r="S828" s="40"/>
      <c r="T828" s="40"/>
      <c r="U828" s="40"/>
      <c r="V828" s="40"/>
      <c r="W828" s="40"/>
      <c r="X828" s="40"/>
      <c r="Y828" s="40"/>
      <c r="Z828" s="40"/>
      <c r="AA828" s="40"/>
      <c r="AB828" s="40"/>
      <c r="AC828" s="40"/>
      <c r="AD828" s="34" t="s">
        <v>19</v>
      </c>
    </row>
    <row r="829" spans="1:30" s="35" customFormat="1" ht="12.75" x14ac:dyDescent="0.2">
      <c r="A829" s="39" t="s">
        <v>155</v>
      </c>
      <c r="B829" s="41" t="s">
        <v>53</v>
      </c>
      <c r="C829" s="41"/>
      <c r="D829" s="78" t="s">
        <v>68</v>
      </c>
      <c r="E829" s="43" t="s">
        <v>69</v>
      </c>
      <c r="F829" s="44">
        <v>2</v>
      </c>
      <c r="G829" s="45">
        <f>+VLOOKUP(D829,'Precios Repuestos'!$B$3:$F$192,5,FALSE)*F829</f>
        <v>4.8</v>
      </c>
      <c r="H829" s="32">
        <v>2</v>
      </c>
      <c r="I829" s="46"/>
      <c r="J829" s="40"/>
      <c r="K829" s="40"/>
      <c r="L829" s="40"/>
      <c r="M829" s="40"/>
      <c r="N829" s="40">
        <v>1</v>
      </c>
      <c r="O829" s="40"/>
      <c r="P829" s="40"/>
      <c r="Q829" s="40"/>
      <c r="R829" s="40">
        <v>1</v>
      </c>
      <c r="S829" s="40"/>
      <c r="T829" s="40"/>
      <c r="U829" s="40"/>
      <c r="V829" s="40">
        <v>1</v>
      </c>
      <c r="W829" s="40"/>
      <c r="X829" s="40"/>
      <c r="Y829" s="40"/>
      <c r="Z829" s="40">
        <v>1</v>
      </c>
      <c r="AA829" s="40"/>
      <c r="AB829" s="40"/>
      <c r="AC829" s="40"/>
      <c r="AD829" s="34" t="s">
        <v>19</v>
      </c>
    </row>
    <row r="830" spans="1:30" s="35" customFormat="1" ht="12.75" x14ac:dyDescent="0.2">
      <c r="A830" s="39" t="s">
        <v>155</v>
      </c>
      <c r="B830" s="41" t="s">
        <v>53</v>
      </c>
      <c r="C830" s="41"/>
      <c r="D830" s="42">
        <v>2601234</v>
      </c>
      <c r="E830" s="43" t="s">
        <v>95</v>
      </c>
      <c r="F830" s="44">
        <v>1</v>
      </c>
      <c r="G830" s="45">
        <f>+VLOOKUP(D830,'Precios Repuestos'!$B$3:$F$192,5,FALSE)*F830</f>
        <v>9.3090384615384618</v>
      </c>
      <c r="H830" s="32">
        <v>2</v>
      </c>
      <c r="I830" s="46"/>
      <c r="J830" s="40"/>
      <c r="K830" s="40"/>
      <c r="L830" s="40"/>
      <c r="M830" s="40"/>
      <c r="N830" s="40"/>
      <c r="O830" s="40"/>
      <c r="P830" s="40">
        <v>1</v>
      </c>
      <c r="Q830" s="40"/>
      <c r="R830" s="40"/>
      <c r="S830" s="40"/>
      <c r="T830" s="40"/>
      <c r="U830" s="40"/>
      <c r="V830" s="40">
        <v>1</v>
      </c>
      <c r="W830" s="40"/>
      <c r="X830" s="40"/>
      <c r="Y830" s="40"/>
      <c r="Z830" s="40"/>
      <c r="AA830" s="40"/>
      <c r="AB830" s="40">
        <v>1</v>
      </c>
      <c r="AC830" s="40"/>
      <c r="AD830" s="34" t="s">
        <v>96</v>
      </c>
    </row>
    <row r="831" spans="1:30" s="35" customFormat="1" ht="12.75" x14ac:dyDescent="0.2">
      <c r="A831" s="39" t="s">
        <v>155</v>
      </c>
      <c r="B831" s="41" t="s">
        <v>53</v>
      </c>
      <c r="C831" s="41"/>
      <c r="D831" s="78" t="s">
        <v>71</v>
      </c>
      <c r="E831" s="43" t="s">
        <v>72</v>
      </c>
      <c r="F831" s="44">
        <v>1</v>
      </c>
      <c r="G831" s="45">
        <f>+VLOOKUP(D831,'Precios Repuestos'!$B$3:$F$192,5,FALSE)*F831</f>
        <v>6</v>
      </c>
      <c r="H831" s="32">
        <v>2</v>
      </c>
      <c r="I831" s="46"/>
      <c r="J831" s="40"/>
      <c r="K831" s="40"/>
      <c r="L831" s="40"/>
      <c r="M831" s="40"/>
      <c r="N831" s="40">
        <v>1</v>
      </c>
      <c r="O831" s="40"/>
      <c r="P831" s="40"/>
      <c r="Q831" s="40"/>
      <c r="R831" s="40"/>
      <c r="S831" s="40">
        <v>1</v>
      </c>
      <c r="T831" s="40"/>
      <c r="U831" s="40"/>
      <c r="V831" s="40"/>
      <c r="W831" s="40"/>
      <c r="X831" s="40">
        <v>1</v>
      </c>
      <c r="Y831" s="40"/>
      <c r="Z831" s="40"/>
      <c r="AA831" s="40"/>
      <c r="AB831" s="40"/>
      <c r="AC831" s="40">
        <v>1</v>
      </c>
      <c r="AD831" s="34" t="s">
        <v>47</v>
      </c>
    </row>
    <row r="832" spans="1:30" s="35" customFormat="1" ht="12.75" x14ac:dyDescent="0.2">
      <c r="A832" s="39" t="s">
        <v>155</v>
      </c>
      <c r="B832" s="41" t="s">
        <v>53</v>
      </c>
      <c r="C832" s="41"/>
      <c r="D832" s="42">
        <v>88900181</v>
      </c>
      <c r="E832" s="43" t="s">
        <v>73</v>
      </c>
      <c r="F832" s="44">
        <v>1</v>
      </c>
      <c r="G832" s="45">
        <f>+VLOOKUP(D832,'Precios Repuestos'!$B$3:$F$192,5,FALSE)*F832</f>
        <v>6.18</v>
      </c>
      <c r="H832" s="32">
        <v>2</v>
      </c>
      <c r="I832" s="46"/>
      <c r="J832" s="40"/>
      <c r="K832" s="40">
        <v>1</v>
      </c>
      <c r="L832" s="40"/>
      <c r="M832" s="40">
        <v>1</v>
      </c>
      <c r="N832" s="40"/>
      <c r="O832" s="40">
        <v>1</v>
      </c>
      <c r="P832" s="40"/>
      <c r="Q832" s="40">
        <v>1</v>
      </c>
      <c r="R832" s="40"/>
      <c r="S832" s="40">
        <v>1</v>
      </c>
      <c r="T832" s="40"/>
      <c r="U832" s="40">
        <v>1</v>
      </c>
      <c r="V832" s="40"/>
      <c r="W832" s="40">
        <v>1</v>
      </c>
      <c r="X832" s="40"/>
      <c r="Y832" s="40">
        <v>1</v>
      </c>
      <c r="Z832" s="40"/>
      <c r="AA832" s="40">
        <v>1</v>
      </c>
      <c r="AB832" s="40"/>
      <c r="AC832" s="40">
        <v>1</v>
      </c>
      <c r="AD832" s="34" t="s">
        <v>13</v>
      </c>
    </row>
    <row r="833" spans="1:30" s="35" customFormat="1" ht="12.75" x14ac:dyDescent="0.2">
      <c r="A833" s="39" t="s">
        <v>155</v>
      </c>
      <c r="B833" s="41" t="s">
        <v>53</v>
      </c>
      <c r="C833" s="41"/>
      <c r="D833" s="78" t="s">
        <v>74</v>
      </c>
      <c r="E833" s="43" t="s">
        <v>75</v>
      </c>
      <c r="F833" s="44">
        <v>1</v>
      </c>
      <c r="G833" s="45">
        <f>+VLOOKUP(D833,'Precios Repuestos'!$B$3:$F$192,5,FALSE)*F833</f>
        <v>5</v>
      </c>
      <c r="H833" s="32">
        <v>2</v>
      </c>
      <c r="I833" s="46"/>
      <c r="J833" s="40"/>
      <c r="K833" s="40"/>
      <c r="L833" s="40"/>
      <c r="M833" s="40"/>
      <c r="N833" s="40">
        <v>1</v>
      </c>
      <c r="O833" s="40"/>
      <c r="P833" s="40"/>
      <c r="Q833" s="40"/>
      <c r="R833" s="40"/>
      <c r="S833" s="40"/>
      <c r="T833" s="40">
        <v>1</v>
      </c>
      <c r="U833" s="40"/>
      <c r="V833" s="40"/>
      <c r="W833" s="40"/>
      <c r="X833" s="40"/>
      <c r="Y833" s="40"/>
      <c r="Z833" s="40">
        <v>1</v>
      </c>
      <c r="AA833" s="40"/>
      <c r="AB833" s="40"/>
      <c r="AC833" s="40"/>
      <c r="AD833" s="34" t="s">
        <v>41</v>
      </c>
    </row>
    <row r="834" spans="1:30" s="35" customFormat="1" ht="12.75" x14ac:dyDescent="0.2">
      <c r="A834" s="39" t="s">
        <v>155</v>
      </c>
      <c r="B834" s="41" t="s">
        <v>53</v>
      </c>
      <c r="C834" s="41"/>
      <c r="D834" s="42" t="s">
        <v>76</v>
      </c>
      <c r="E834" s="43" t="s">
        <v>77</v>
      </c>
      <c r="F834" s="44">
        <v>1</v>
      </c>
      <c r="G834" s="45">
        <f>+VLOOKUP(D834,'Precios Repuestos'!$B$3:$F$192,5,FALSE)*F834</f>
        <v>2</v>
      </c>
      <c r="H834" s="32">
        <v>2</v>
      </c>
      <c r="I834" s="46"/>
      <c r="J834" s="40"/>
      <c r="K834" s="40">
        <v>1</v>
      </c>
      <c r="L834" s="40">
        <v>1</v>
      </c>
      <c r="M834" s="40">
        <v>1</v>
      </c>
      <c r="N834" s="40">
        <v>1</v>
      </c>
      <c r="O834" s="40">
        <v>1</v>
      </c>
      <c r="P834" s="40">
        <v>1</v>
      </c>
      <c r="Q834" s="40">
        <v>1</v>
      </c>
      <c r="R834" s="40">
        <v>1</v>
      </c>
      <c r="S834" s="40">
        <v>1</v>
      </c>
      <c r="T834" s="40">
        <v>1</v>
      </c>
      <c r="U834" s="40">
        <v>1</v>
      </c>
      <c r="V834" s="40">
        <v>1</v>
      </c>
      <c r="W834" s="40">
        <v>1</v>
      </c>
      <c r="X834" s="40">
        <v>1</v>
      </c>
      <c r="Y834" s="40">
        <v>1</v>
      </c>
      <c r="Z834" s="40">
        <v>1</v>
      </c>
      <c r="AA834" s="40">
        <v>1</v>
      </c>
      <c r="AB834" s="40">
        <v>1</v>
      </c>
      <c r="AC834" s="40">
        <v>1</v>
      </c>
      <c r="AD834" s="34" t="s">
        <v>78</v>
      </c>
    </row>
    <row r="835" spans="1:30" s="35" customFormat="1" ht="12.75" x14ac:dyDescent="0.2">
      <c r="A835" s="50" t="s">
        <v>155</v>
      </c>
      <c r="B835" s="52" t="s">
        <v>79</v>
      </c>
      <c r="C835" s="52"/>
      <c r="D835" s="53"/>
      <c r="E835" s="54" t="s">
        <v>80</v>
      </c>
      <c r="F835" s="44"/>
      <c r="G835" s="45"/>
      <c r="H835" s="32"/>
      <c r="I835" s="32"/>
      <c r="J835" s="55">
        <f t="shared" ref="J835:AC835" si="86">+SUMPRODUCT(J791:J815,$G$791:$G$815)</f>
        <v>16</v>
      </c>
      <c r="K835" s="55">
        <f t="shared" si="86"/>
        <v>44.174999999999997</v>
      </c>
      <c r="L835" s="55">
        <f t="shared" si="86"/>
        <v>22.824999999999999</v>
      </c>
      <c r="M835" s="55">
        <f t="shared" si="86"/>
        <v>77.05</v>
      </c>
      <c r="N835" s="55">
        <f t="shared" si="86"/>
        <v>54.4</v>
      </c>
      <c r="O835" s="55">
        <f t="shared" si="86"/>
        <v>51</v>
      </c>
      <c r="P835" s="55">
        <f t="shared" si="86"/>
        <v>47.5</v>
      </c>
      <c r="Q835" s="55">
        <f t="shared" si="86"/>
        <v>86.57380952380953</v>
      </c>
      <c r="R835" s="55">
        <f t="shared" si="86"/>
        <v>38.725000000000001</v>
      </c>
      <c r="S835" s="55">
        <f t="shared" si="86"/>
        <v>59.174999999999997</v>
      </c>
      <c r="T835" s="55">
        <f t="shared" si="86"/>
        <v>23.5</v>
      </c>
      <c r="U835" s="55">
        <f t="shared" si="86"/>
        <v>83.875</v>
      </c>
      <c r="V835" s="55">
        <f t="shared" si="86"/>
        <v>115.375</v>
      </c>
      <c r="W835" s="55">
        <f t="shared" si="86"/>
        <v>44.174999999999997</v>
      </c>
      <c r="X835" s="55">
        <f t="shared" si="86"/>
        <v>37.825000000000003</v>
      </c>
      <c r="Y835" s="55">
        <f t="shared" si="86"/>
        <v>86.57380952380953</v>
      </c>
      <c r="Z835" s="55">
        <f t="shared" si="86"/>
        <v>39.4</v>
      </c>
      <c r="AA835" s="55">
        <f t="shared" si="86"/>
        <v>51</v>
      </c>
      <c r="AB835" s="55">
        <f t="shared" si="86"/>
        <v>47.5</v>
      </c>
      <c r="AC835" s="55">
        <f t="shared" si="86"/>
        <v>92.05</v>
      </c>
      <c r="AD835" s="34"/>
    </row>
    <row r="836" spans="1:30" s="35" customFormat="1" ht="12.75" x14ac:dyDescent="0.2">
      <c r="A836" s="50" t="s">
        <v>155</v>
      </c>
      <c r="B836" s="52" t="s">
        <v>81</v>
      </c>
      <c r="C836" s="52"/>
      <c r="D836" s="53"/>
      <c r="E836" s="54" t="s">
        <v>82</v>
      </c>
      <c r="F836" s="44"/>
      <c r="G836" s="45"/>
      <c r="H836" s="32"/>
      <c r="I836" s="32"/>
      <c r="J836" s="55" t="e">
        <f>+SUMPRODUCT(J816:J834,$G$816:$G$834)</f>
        <v>#N/A</v>
      </c>
      <c r="K836" s="55" t="e">
        <f t="shared" ref="K836:AC836" si="87">+SUMPRODUCT(K816:K834,$G$816:$G$834)</f>
        <v>#N/A</v>
      </c>
      <c r="L836" s="55" t="e">
        <f t="shared" si="87"/>
        <v>#N/A</v>
      </c>
      <c r="M836" s="55" t="e">
        <f t="shared" si="87"/>
        <v>#N/A</v>
      </c>
      <c r="N836" s="55" t="e">
        <f t="shared" si="87"/>
        <v>#N/A</v>
      </c>
      <c r="O836" s="55" t="e">
        <f t="shared" si="87"/>
        <v>#N/A</v>
      </c>
      <c r="P836" s="55" t="e">
        <f t="shared" si="87"/>
        <v>#N/A</v>
      </c>
      <c r="Q836" s="55" t="e">
        <f t="shared" si="87"/>
        <v>#N/A</v>
      </c>
      <c r="R836" s="55" t="e">
        <f t="shared" si="87"/>
        <v>#N/A</v>
      </c>
      <c r="S836" s="55" t="e">
        <f t="shared" si="87"/>
        <v>#N/A</v>
      </c>
      <c r="T836" s="55" t="e">
        <f t="shared" si="87"/>
        <v>#N/A</v>
      </c>
      <c r="U836" s="55" t="e">
        <f t="shared" si="87"/>
        <v>#N/A</v>
      </c>
      <c r="V836" s="55" t="e">
        <f t="shared" si="87"/>
        <v>#N/A</v>
      </c>
      <c r="W836" s="55" t="e">
        <f t="shared" si="87"/>
        <v>#N/A</v>
      </c>
      <c r="X836" s="55" t="e">
        <f t="shared" si="87"/>
        <v>#N/A</v>
      </c>
      <c r="Y836" s="55" t="e">
        <f t="shared" si="87"/>
        <v>#N/A</v>
      </c>
      <c r="Z836" s="55" t="e">
        <f t="shared" si="87"/>
        <v>#N/A</v>
      </c>
      <c r="AA836" s="55" t="e">
        <f t="shared" si="87"/>
        <v>#N/A</v>
      </c>
      <c r="AB836" s="55" t="e">
        <f t="shared" si="87"/>
        <v>#N/A</v>
      </c>
      <c r="AC836" s="55" t="e">
        <f t="shared" si="87"/>
        <v>#N/A</v>
      </c>
      <c r="AD836" s="34"/>
    </row>
    <row r="837" spans="1:30" s="35" customFormat="1" ht="12.75" x14ac:dyDescent="0.2">
      <c r="A837" s="50" t="s">
        <v>155</v>
      </c>
      <c r="B837" s="52" t="s">
        <v>83</v>
      </c>
      <c r="C837" s="52"/>
      <c r="D837" s="53"/>
      <c r="E837" s="54" t="s">
        <v>84</v>
      </c>
      <c r="F837" s="44"/>
      <c r="G837" s="45"/>
      <c r="H837" s="32"/>
      <c r="I837" s="32"/>
      <c r="J837" s="56" t="e">
        <f>+J836+J835</f>
        <v>#N/A</v>
      </c>
      <c r="K837" s="56" t="e">
        <f t="shared" ref="K837:AC837" si="88">+K836+K835</f>
        <v>#N/A</v>
      </c>
      <c r="L837" s="56" t="e">
        <f t="shared" si="88"/>
        <v>#N/A</v>
      </c>
      <c r="M837" s="56" t="e">
        <f t="shared" si="88"/>
        <v>#N/A</v>
      </c>
      <c r="N837" s="56" t="e">
        <f t="shared" si="88"/>
        <v>#N/A</v>
      </c>
      <c r="O837" s="56" t="e">
        <f t="shared" si="88"/>
        <v>#N/A</v>
      </c>
      <c r="P837" s="56" t="e">
        <f t="shared" si="88"/>
        <v>#N/A</v>
      </c>
      <c r="Q837" s="56" t="e">
        <f t="shared" si="88"/>
        <v>#N/A</v>
      </c>
      <c r="R837" s="56" t="e">
        <f t="shared" si="88"/>
        <v>#N/A</v>
      </c>
      <c r="S837" s="56" t="e">
        <f t="shared" si="88"/>
        <v>#N/A</v>
      </c>
      <c r="T837" s="56" t="e">
        <f t="shared" si="88"/>
        <v>#N/A</v>
      </c>
      <c r="U837" s="56" t="e">
        <f t="shared" si="88"/>
        <v>#N/A</v>
      </c>
      <c r="V837" s="56" t="e">
        <f t="shared" si="88"/>
        <v>#N/A</v>
      </c>
      <c r="W837" s="56" t="e">
        <f t="shared" si="88"/>
        <v>#N/A</v>
      </c>
      <c r="X837" s="56" t="e">
        <f t="shared" si="88"/>
        <v>#N/A</v>
      </c>
      <c r="Y837" s="56" t="e">
        <f t="shared" si="88"/>
        <v>#N/A</v>
      </c>
      <c r="Z837" s="56" t="e">
        <f t="shared" si="88"/>
        <v>#N/A</v>
      </c>
      <c r="AA837" s="56" t="e">
        <f t="shared" si="88"/>
        <v>#N/A</v>
      </c>
      <c r="AB837" s="56" t="e">
        <f t="shared" si="88"/>
        <v>#N/A</v>
      </c>
      <c r="AC837" s="56" t="e">
        <f t="shared" si="88"/>
        <v>#N/A</v>
      </c>
      <c r="AD837" s="34"/>
    </row>
    <row r="838" spans="1:30" s="35" customFormat="1" ht="12.75" x14ac:dyDescent="0.2">
      <c r="A838" s="57" t="s">
        <v>155</v>
      </c>
      <c r="B838" s="52" t="s">
        <v>85</v>
      </c>
      <c r="C838" s="52"/>
      <c r="D838" s="53"/>
      <c r="E838" s="58" t="s">
        <v>86</v>
      </c>
      <c r="F838" s="44"/>
      <c r="G838" s="45"/>
      <c r="H838" s="32"/>
      <c r="I838" s="32"/>
      <c r="J838" s="59" t="e">
        <f>+J837*$K$2</f>
        <v>#N/A</v>
      </c>
      <c r="K838" s="59" t="e">
        <f t="shared" ref="K838:AC838" si="89">+K837*$K$2</f>
        <v>#N/A</v>
      </c>
      <c r="L838" s="59" t="e">
        <f t="shared" si="89"/>
        <v>#N/A</v>
      </c>
      <c r="M838" s="59" t="e">
        <f t="shared" si="89"/>
        <v>#N/A</v>
      </c>
      <c r="N838" s="59" t="e">
        <f t="shared" si="89"/>
        <v>#N/A</v>
      </c>
      <c r="O838" s="59" t="e">
        <f t="shared" si="89"/>
        <v>#N/A</v>
      </c>
      <c r="P838" s="59" t="e">
        <f t="shared" si="89"/>
        <v>#N/A</v>
      </c>
      <c r="Q838" s="59" t="e">
        <f t="shared" si="89"/>
        <v>#N/A</v>
      </c>
      <c r="R838" s="59" t="e">
        <f t="shared" si="89"/>
        <v>#N/A</v>
      </c>
      <c r="S838" s="59" t="e">
        <f t="shared" si="89"/>
        <v>#N/A</v>
      </c>
      <c r="T838" s="59" t="e">
        <f t="shared" si="89"/>
        <v>#N/A</v>
      </c>
      <c r="U838" s="59" t="e">
        <f t="shared" si="89"/>
        <v>#N/A</v>
      </c>
      <c r="V838" s="59" t="e">
        <f t="shared" si="89"/>
        <v>#N/A</v>
      </c>
      <c r="W838" s="59" t="e">
        <f t="shared" si="89"/>
        <v>#N/A</v>
      </c>
      <c r="X838" s="59" t="e">
        <f t="shared" si="89"/>
        <v>#N/A</v>
      </c>
      <c r="Y838" s="59" t="e">
        <f t="shared" si="89"/>
        <v>#N/A</v>
      </c>
      <c r="Z838" s="59" t="e">
        <f t="shared" si="89"/>
        <v>#N/A</v>
      </c>
      <c r="AA838" s="59" t="e">
        <f t="shared" si="89"/>
        <v>#N/A</v>
      </c>
      <c r="AB838" s="59" t="e">
        <f t="shared" si="89"/>
        <v>#N/A</v>
      </c>
      <c r="AC838" s="59" t="e">
        <f t="shared" si="89"/>
        <v>#N/A</v>
      </c>
      <c r="AD838" s="34"/>
    </row>
    <row r="839" spans="1:30" s="35" customFormat="1" ht="12.75" x14ac:dyDescent="0.2">
      <c r="A839" s="50" t="s">
        <v>156</v>
      </c>
      <c r="B839" s="69"/>
      <c r="C839" s="69"/>
      <c r="D839" s="70"/>
      <c r="E839" s="69"/>
      <c r="F839" s="71"/>
      <c r="G839" s="69"/>
      <c r="H839" s="32"/>
      <c r="I839" s="32"/>
      <c r="J839" s="51"/>
      <c r="K839" s="51"/>
      <c r="L839" s="51"/>
      <c r="M839" s="51"/>
      <c r="N839" s="51"/>
      <c r="O839" s="51"/>
      <c r="P839" s="51"/>
      <c r="Q839" s="51"/>
      <c r="R839" s="51"/>
      <c r="S839" s="51"/>
      <c r="T839" s="51"/>
      <c r="U839" s="51"/>
      <c r="V839" s="51"/>
      <c r="W839" s="51"/>
      <c r="X839" s="51"/>
      <c r="Y839" s="51"/>
      <c r="Z839" s="51"/>
      <c r="AA839" s="51"/>
      <c r="AB839" s="51"/>
      <c r="AC839" s="51"/>
      <c r="AD839" s="34"/>
    </row>
    <row r="840" spans="1:30" s="35" customFormat="1" ht="12.75" x14ac:dyDescent="0.2">
      <c r="A840" s="25" t="s">
        <v>156</v>
      </c>
      <c r="B840" s="27" t="s">
        <v>11</v>
      </c>
      <c r="C840" s="27"/>
      <c r="D840" s="28"/>
      <c r="E840" s="29" t="s">
        <v>12</v>
      </c>
      <c r="F840" s="30">
        <v>0.7</v>
      </c>
      <c r="G840" s="31">
        <f t="shared" ref="G840:G863" si="90">+F840*$F$2</f>
        <v>21</v>
      </c>
      <c r="H840" s="32">
        <v>2</v>
      </c>
      <c r="I840" s="33"/>
      <c r="J840" s="26"/>
      <c r="K840" s="26"/>
      <c r="L840" s="26"/>
      <c r="M840" s="26"/>
      <c r="N840" s="26"/>
      <c r="O840" s="26"/>
      <c r="P840" s="26"/>
      <c r="Q840" s="26"/>
      <c r="R840" s="26"/>
      <c r="S840" s="26"/>
      <c r="T840" s="26"/>
      <c r="U840" s="26"/>
      <c r="V840" s="26"/>
      <c r="W840" s="26"/>
      <c r="X840" s="26"/>
      <c r="Y840" s="26"/>
      <c r="Z840" s="26"/>
      <c r="AA840" s="26"/>
      <c r="AB840" s="26"/>
      <c r="AC840" s="26"/>
      <c r="AD840" s="34" t="s">
        <v>14</v>
      </c>
    </row>
    <row r="841" spans="1:30" s="35" customFormat="1" ht="12.75" x14ac:dyDescent="0.2">
      <c r="A841" s="25" t="s">
        <v>156</v>
      </c>
      <c r="B841" s="27" t="s">
        <v>11</v>
      </c>
      <c r="C841" s="27"/>
      <c r="D841" s="28"/>
      <c r="E841" s="29" t="s">
        <v>15</v>
      </c>
      <c r="F841" s="30">
        <v>0.3</v>
      </c>
      <c r="G841" s="31">
        <f t="shared" si="90"/>
        <v>9</v>
      </c>
      <c r="H841" s="32">
        <v>2</v>
      </c>
      <c r="I841" s="33"/>
      <c r="J841" s="26"/>
      <c r="K841" s="26"/>
      <c r="L841" s="26"/>
      <c r="M841" s="26"/>
      <c r="N841" s="26"/>
      <c r="O841" s="26"/>
      <c r="P841" s="26"/>
      <c r="Q841" s="26"/>
      <c r="R841" s="26"/>
      <c r="S841" s="26"/>
      <c r="T841" s="26"/>
      <c r="U841" s="26"/>
      <c r="V841" s="26"/>
      <c r="W841" s="26"/>
      <c r="X841" s="26"/>
      <c r="Y841" s="26"/>
      <c r="Z841" s="26"/>
      <c r="AA841" s="26"/>
      <c r="AB841" s="26"/>
      <c r="AC841" s="26"/>
      <c r="AD841" s="34" t="s">
        <v>14</v>
      </c>
    </row>
    <row r="842" spans="1:30" s="35" customFormat="1" ht="12.75" x14ac:dyDescent="0.2">
      <c r="A842" s="25" t="s">
        <v>156</v>
      </c>
      <c r="B842" s="27" t="s">
        <v>11</v>
      </c>
      <c r="C842" s="27"/>
      <c r="D842" s="28"/>
      <c r="E842" s="38" t="s">
        <v>16</v>
      </c>
      <c r="F842" s="30">
        <v>0</v>
      </c>
      <c r="G842" s="31">
        <f t="shared" si="90"/>
        <v>0</v>
      </c>
      <c r="H842" s="32">
        <v>2</v>
      </c>
      <c r="I842" s="33"/>
      <c r="J842" s="26"/>
      <c r="K842" s="26"/>
      <c r="L842" s="26"/>
      <c r="M842" s="26"/>
      <c r="N842" s="26"/>
      <c r="O842" s="26"/>
      <c r="P842" s="26"/>
      <c r="Q842" s="26"/>
      <c r="R842" s="26"/>
      <c r="S842" s="26"/>
      <c r="T842" s="26"/>
      <c r="U842" s="26"/>
      <c r="V842" s="26"/>
      <c r="W842" s="26"/>
      <c r="X842" s="26"/>
      <c r="Y842" s="26"/>
      <c r="Z842" s="26"/>
      <c r="AA842" s="26"/>
      <c r="AB842" s="26"/>
      <c r="AC842" s="26"/>
      <c r="AD842" s="34" t="s">
        <v>88</v>
      </c>
    </row>
    <row r="843" spans="1:30" s="35" customFormat="1" ht="12.75" x14ac:dyDescent="0.2">
      <c r="A843" s="25" t="s">
        <v>156</v>
      </c>
      <c r="B843" s="27" t="s">
        <v>11</v>
      </c>
      <c r="C843" s="27"/>
      <c r="D843" s="28"/>
      <c r="E843" s="29" t="s">
        <v>18</v>
      </c>
      <c r="F843" s="30">
        <v>0.53</v>
      </c>
      <c r="G843" s="31">
        <f t="shared" si="90"/>
        <v>15.9</v>
      </c>
      <c r="H843" s="32">
        <v>2</v>
      </c>
      <c r="I843" s="33"/>
      <c r="J843" s="26"/>
      <c r="K843" s="26"/>
      <c r="L843" s="26"/>
      <c r="M843" s="26"/>
      <c r="N843" s="26">
        <v>1</v>
      </c>
      <c r="O843" s="26"/>
      <c r="P843" s="26"/>
      <c r="Q843" s="26"/>
      <c r="R843" s="26">
        <v>1</v>
      </c>
      <c r="S843" s="26"/>
      <c r="T843" s="26"/>
      <c r="U843" s="26"/>
      <c r="V843" s="26">
        <v>1</v>
      </c>
      <c r="W843" s="26"/>
      <c r="X843" s="26"/>
      <c r="Y843" s="26"/>
      <c r="Z843" s="26">
        <v>1</v>
      </c>
      <c r="AA843" s="26"/>
      <c r="AB843" s="26"/>
      <c r="AC843" s="26"/>
      <c r="AD843" s="34" t="s">
        <v>21</v>
      </c>
    </row>
    <row r="844" spans="1:30" s="35" customFormat="1" ht="12.75" x14ac:dyDescent="0.2">
      <c r="A844" s="25" t="s">
        <v>156</v>
      </c>
      <c r="B844" s="27" t="s">
        <v>11</v>
      </c>
      <c r="C844" s="27"/>
      <c r="D844" s="28"/>
      <c r="E844" s="29" t="s">
        <v>116</v>
      </c>
      <c r="F844" s="30">
        <v>1</v>
      </c>
      <c r="G844" s="31">
        <f t="shared" si="90"/>
        <v>30</v>
      </c>
      <c r="H844" s="32">
        <v>2</v>
      </c>
      <c r="I844" s="33"/>
      <c r="J844" s="26"/>
      <c r="K844" s="26"/>
      <c r="L844" s="26"/>
      <c r="M844" s="26"/>
      <c r="N844" s="26"/>
      <c r="O844" s="26">
        <v>1</v>
      </c>
      <c r="P844" s="26"/>
      <c r="Q844" s="26"/>
      <c r="R844" s="26"/>
      <c r="S844" s="26"/>
      <c r="T844" s="26"/>
      <c r="U844" s="26">
        <v>1</v>
      </c>
      <c r="V844" s="26"/>
      <c r="W844" s="26"/>
      <c r="X844" s="26"/>
      <c r="Y844" s="26"/>
      <c r="Z844" s="26"/>
      <c r="AA844" s="26">
        <v>1</v>
      </c>
      <c r="AB844" s="26"/>
      <c r="AC844" s="26"/>
      <c r="AD844" s="34" t="s">
        <v>19</v>
      </c>
    </row>
    <row r="845" spans="1:30" s="35" customFormat="1" ht="12.75" x14ac:dyDescent="0.2">
      <c r="A845" s="25" t="s">
        <v>156</v>
      </c>
      <c r="B845" s="27" t="s">
        <v>11</v>
      </c>
      <c r="C845" s="27"/>
      <c r="D845" s="28"/>
      <c r="E845" s="38" t="s">
        <v>119</v>
      </c>
      <c r="F845" s="30">
        <v>0</v>
      </c>
      <c r="G845" s="31">
        <f t="shared" si="90"/>
        <v>0</v>
      </c>
      <c r="H845" s="32">
        <v>2</v>
      </c>
      <c r="I845" s="33"/>
      <c r="J845" s="26"/>
      <c r="K845" s="26"/>
      <c r="L845" s="26"/>
      <c r="M845" s="26"/>
      <c r="N845" s="26"/>
      <c r="O845" s="26"/>
      <c r="P845" s="26"/>
      <c r="Q845" s="26"/>
      <c r="R845" s="26"/>
      <c r="S845" s="26"/>
      <c r="T845" s="26"/>
      <c r="U845" s="26"/>
      <c r="V845" s="26"/>
      <c r="W845" s="26"/>
      <c r="X845" s="26"/>
      <c r="Y845" s="26"/>
      <c r="Z845" s="26"/>
      <c r="AA845" s="26"/>
      <c r="AB845" s="26"/>
      <c r="AC845" s="26"/>
      <c r="AD845" s="34" t="s">
        <v>142</v>
      </c>
    </row>
    <row r="846" spans="1:30" s="35" customFormat="1" ht="12.75" x14ac:dyDescent="0.2">
      <c r="A846" s="25" t="s">
        <v>156</v>
      </c>
      <c r="B846" s="27" t="s">
        <v>11</v>
      </c>
      <c r="C846" s="27"/>
      <c r="D846" s="28"/>
      <c r="E846" s="29" t="s">
        <v>120</v>
      </c>
      <c r="F846" s="30">
        <v>0.5</v>
      </c>
      <c r="G846" s="31">
        <f t="shared" si="90"/>
        <v>15</v>
      </c>
      <c r="H846" s="32">
        <v>2</v>
      </c>
      <c r="I846" s="33"/>
      <c r="J846" s="26"/>
      <c r="K846" s="26"/>
      <c r="L846" s="26"/>
      <c r="M846" s="26">
        <v>1</v>
      </c>
      <c r="N846" s="26"/>
      <c r="O846" s="26"/>
      <c r="P846" s="26"/>
      <c r="Q846" s="26">
        <v>1</v>
      </c>
      <c r="R846" s="26"/>
      <c r="S846" s="26"/>
      <c r="T846" s="26"/>
      <c r="U846" s="26">
        <v>1</v>
      </c>
      <c r="V846" s="26"/>
      <c r="W846" s="26"/>
      <c r="X846" s="26"/>
      <c r="Y846" s="26">
        <v>1</v>
      </c>
      <c r="Z846" s="26"/>
      <c r="AA846" s="26"/>
      <c r="AB846" s="26"/>
      <c r="AC846" s="26">
        <v>1</v>
      </c>
      <c r="AD846" s="34" t="s">
        <v>35</v>
      </c>
    </row>
    <row r="847" spans="1:30" s="35" customFormat="1" ht="12.75" x14ac:dyDescent="0.2">
      <c r="A847" s="25" t="s">
        <v>156</v>
      </c>
      <c r="B847" s="27" t="s">
        <v>11</v>
      </c>
      <c r="C847" s="27"/>
      <c r="D847" s="28"/>
      <c r="E847" s="36" t="s">
        <v>24</v>
      </c>
      <c r="F847" s="30">
        <v>0.35</v>
      </c>
      <c r="G847" s="31">
        <f t="shared" si="90"/>
        <v>10.5</v>
      </c>
      <c r="H847" s="32">
        <v>2</v>
      </c>
      <c r="I847" s="33"/>
      <c r="J847" s="26">
        <v>1</v>
      </c>
      <c r="K847" s="26">
        <v>1</v>
      </c>
      <c r="L847" s="26">
        <v>1</v>
      </c>
      <c r="M847" s="26">
        <v>1</v>
      </c>
      <c r="N847" s="26">
        <v>1</v>
      </c>
      <c r="O847" s="26">
        <v>1</v>
      </c>
      <c r="P847" s="26">
        <v>1</v>
      </c>
      <c r="Q847" s="26">
        <v>1</v>
      </c>
      <c r="R847" s="26">
        <v>1</v>
      </c>
      <c r="S847" s="26">
        <v>1</v>
      </c>
      <c r="T847" s="26">
        <v>1</v>
      </c>
      <c r="U847" s="26">
        <v>1</v>
      </c>
      <c r="V847" s="26">
        <v>1</v>
      </c>
      <c r="W847" s="26">
        <v>1</v>
      </c>
      <c r="X847" s="26">
        <v>1</v>
      </c>
      <c r="Y847" s="26">
        <v>1</v>
      </c>
      <c r="Z847" s="26">
        <v>1</v>
      </c>
      <c r="AA847" s="26">
        <v>1</v>
      </c>
      <c r="AB847" s="26">
        <v>1</v>
      </c>
      <c r="AC847" s="26">
        <v>1</v>
      </c>
      <c r="AD847" s="34" t="s">
        <v>25</v>
      </c>
    </row>
    <row r="848" spans="1:30" s="35" customFormat="1" ht="12.75" x14ac:dyDescent="0.2">
      <c r="A848" s="25" t="s">
        <v>156</v>
      </c>
      <c r="B848" s="27" t="s">
        <v>11</v>
      </c>
      <c r="C848" s="27"/>
      <c r="D848" s="28"/>
      <c r="E848" s="29" t="s">
        <v>26</v>
      </c>
      <c r="F848" s="30">
        <v>0.94500000000000006</v>
      </c>
      <c r="G848" s="31">
        <f t="shared" si="90"/>
        <v>28.35</v>
      </c>
      <c r="H848" s="32">
        <v>2</v>
      </c>
      <c r="I848" s="33"/>
      <c r="J848" s="26"/>
      <c r="K848" s="26"/>
      <c r="L848" s="26"/>
      <c r="M848" s="26"/>
      <c r="N848" s="26"/>
      <c r="O848" s="26"/>
      <c r="P848" s="26"/>
      <c r="Q848" s="26"/>
      <c r="R848" s="26"/>
      <c r="S848" s="26"/>
      <c r="T848" s="26"/>
      <c r="U848" s="26"/>
      <c r="V848" s="26">
        <v>1</v>
      </c>
      <c r="W848" s="26"/>
      <c r="X848" s="26"/>
      <c r="Y848" s="26"/>
      <c r="Z848" s="26"/>
      <c r="AA848" s="26"/>
      <c r="AB848" s="26"/>
      <c r="AC848" s="26"/>
      <c r="AD848" s="34" t="s">
        <v>27</v>
      </c>
    </row>
    <row r="849" spans="1:30" s="35" customFormat="1" ht="12.75" x14ac:dyDescent="0.2">
      <c r="A849" s="25" t="s">
        <v>156</v>
      </c>
      <c r="B849" s="27" t="s">
        <v>11</v>
      </c>
      <c r="C849" s="27"/>
      <c r="D849" s="28"/>
      <c r="E849" s="38" t="s">
        <v>89</v>
      </c>
      <c r="F849" s="30">
        <v>0</v>
      </c>
      <c r="G849" s="31">
        <f t="shared" si="90"/>
        <v>0</v>
      </c>
      <c r="H849" s="32">
        <v>2</v>
      </c>
      <c r="I849" s="33"/>
      <c r="J849" s="26"/>
      <c r="K849" s="26"/>
      <c r="L849" s="26"/>
      <c r="M849" s="26"/>
      <c r="N849" s="26"/>
      <c r="O849" s="26"/>
      <c r="P849" s="26"/>
      <c r="Q849" s="26"/>
      <c r="R849" s="26"/>
      <c r="S849" s="26"/>
      <c r="T849" s="26"/>
      <c r="U849" s="26"/>
      <c r="V849" s="26"/>
      <c r="W849" s="26"/>
      <c r="X849" s="26"/>
      <c r="Y849" s="26"/>
      <c r="Z849" s="26"/>
      <c r="AA849" s="26"/>
      <c r="AB849" s="26"/>
      <c r="AC849" s="26"/>
      <c r="AD849" s="34" t="s">
        <v>90</v>
      </c>
    </row>
    <row r="850" spans="1:30" s="35" customFormat="1" ht="12.75" x14ac:dyDescent="0.2">
      <c r="A850" s="25" t="s">
        <v>156</v>
      </c>
      <c r="B850" s="27" t="s">
        <v>11</v>
      </c>
      <c r="C850" s="27"/>
      <c r="D850" s="28"/>
      <c r="E850" s="29" t="s">
        <v>29</v>
      </c>
      <c r="F850" s="30">
        <v>0.22750000000000001</v>
      </c>
      <c r="G850" s="31">
        <f t="shared" si="90"/>
        <v>6.8250000000000002</v>
      </c>
      <c r="H850" s="32">
        <v>2</v>
      </c>
      <c r="I850" s="33"/>
      <c r="J850" s="26"/>
      <c r="K850" s="26"/>
      <c r="L850" s="26">
        <v>1</v>
      </c>
      <c r="M850" s="37"/>
      <c r="N850" s="26"/>
      <c r="O850" s="26">
        <v>1</v>
      </c>
      <c r="P850" s="26"/>
      <c r="Q850" s="26"/>
      <c r="R850" s="26">
        <v>1</v>
      </c>
      <c r="S850" s="26"/>
      <c r="T850" s="37"/>
      <c r="U850" s="26">
        <v>1</v>
      </c>
      <c r="V850" s="37"/>
      <c r="W850" s="26"/>
      <c r="X850" s="37">
        <v>1</v>
      </c>
      <c r="Y850" s="26"/>
      <c r="Z850" s="37"/>
      <c r="AA850" s="26">
        <v>1</v>
      </c>
      <c r="AB850" s="37"/>
      <c r="AC850" s="37"/>
      <c r="AD850" s="34" t="s">
        <v>30</v>
      </c>
    </row>
    <row r="851" spans="1:30" s="35" customFormat="1" ht="12.75" x14ac:dyDescent="0.2">
      <c r="A851" s="25" t="s">
        <v>156</v>
      </c>
      <c r="B851" s="27" t="s">
        <v>11</v>
      </c>
      <c r="C851" s="27"/>
      <c r="D851" s="28"/>
      <c r="E851" s="29" t="s">
        <v>31</v>
      </c>
      <c r="F851" s="30">
        <v>0.12250000000000001</v>
      </c>
      <c r="G851" s="31">
        <f t="shared" si="90"/>
        <v>3.6750000000000003</v>
      </c>
      <c r="H851" s="32">
        <v>2</v>
      </c>
      <c r="I851" s="33"/>
      <c r="J851" s="26"/>
      <c r="K851" s="26">
        <v>1</v>
      </c>
      <c r="L851" s="26"/>
      <c r="M851" s="26">
        <v>1</v>
      </c>
      <c r="N851" s="26"/>
      <c r="O851" s="26">
        <v>1</v>
      </c>
      <c r="P851" s="26"/>
      <c r="Q851" s="26">
        <v>1</v>
      </c>
      <c r="R851" s="26"/>
      <c r="S851" s="26">
        <v>1</v>
      </c>
      <c r="T851" s="26"/>
      <c r="U851" s="26">
        <v>1</v>
      </c>
      <c r="V851" s="26"/>
      <c r="W851" s="26">
        <v>1</v>
      </c>
      <c r="X851" s="26"/>
      <c r="Y851" s="26">
        <v>1</v>
      </c>
      <c r="Z851" s="26"/>
      <c r="AA851" s="26">
        <v>1</v>
      </c>
      <c r="AB851" s="26"/>
      <c r="AC851" s="26">
        <v>1</v>
      </c>
      <c r="AD851" s="34" t="s">
        <v>13</v>
      </c>
    </row>
    <row r="852" spans="1:30" s="35" customFormat="1" ht="12.75" x14ac:dyDescent="0.2">
      <c r="A852" s="25" t="s">
        <v>156</v>
      </c>
      <c r="B852" s="27" t="s">
        <v>11</v>
      </c>
      <c r="C852" s="27"/>
      <c r="D852" s="28"/>
      <c r="E852" s="29" t="s">
        <v>32</v>
      </c>
      <c r="F852" s="30">
        <v>1.05</v>
      </c>
      <c r="G852" s="31">
        <f t="shared" si="90"/>
        <v>31.5</v>
      </c>
      <c r="H852" s="32">
        <v>2</v>
      </c>
      <c r="I852" s="33"/>
      <c r="J852" s="26"/>
      <c r="K852" s="26"/>
      <c r="L852" s="26"/>
      <c r="M852" s="26"/>
      <c r="N852" s="26"/>
      <c r="O852" s="26"/>
      <c r="P852" s="26">
        <v>1</v>
      </c>
      <c r="Q852" s="26"/>
      <c r="R852" s="26"/>
      <c r="S852" s="26"/>
      <c r="T852" s="26"/>
      <c r="U852" s="26"/>
      <c r="V852" s="26">
        <v>1</v>
      </c>
      <c r="W852" s="26"/>
      <c r="X852" s="26"/>
      <c r="Y852" s="26"/>
      <c r="Z852" s="26"/>
      <c r="AA852" s="26"/>
      <c r="AB852" s="26">
        <v>1</v>
      </c>
      <c r="AC852" s="26"/>
      <c r="AD852" s="34" t="s">
        <v>20</v>
      </c>
    </row>
    <row r="853" spans="1:30" s="35" customFormat="1" ht="12.75" x14ac:dyDescent="0.2">
      <c r="A853" s="25" t="s">
        <v>156</v>
      </c>
      <c r="B853" s="27" t="s">
        <v>11</v>
      </c>
      <c r="C853" s="27"/>
      <c r="D853" s="28"/>
      <c r="E853" s="38" t="s">
        <v>34</v>
      </c>
      <c r="F853" s="30">
        <v>0</v>
      </c>
      <c r="G853" s="31">
        <f t="shared" si="90"/>
        <v>0</v>
      </c>
      <c r="H853" s="32">
        <v>2</v>
      </c>
      <c r="I853" s="33"/>
      <c r="J853" s="26"/>
      <c r="K853" s="26"/>
      <c r="L853" s="26"/>
      <c r="M853" s="26"/>
      <c r="N853" s="26"/>
      <c r="O853" s="26"/>
      <c r="P853" s="26"/>
      <c r="Q853" s="26"/>
      <c r="R853" s="26"/>
      <c r="S853" s="26"/>
      <c r="T853" s="26"/>
      <c r="U853" s="26"/>
      <c r="V853" s="26"/>
      <c r="W853" s="26"/>
      <c r="X853" s="26"/>
      <c r="Y853" s="26"/>
      <c r="Z853" s="26"/>
      <c r="AA853" s="26"/>
      <c r="AB853" s="26"/>
      <c r="AC853" s="26"/>
      <c r="AD853" s="34" t="s">
        <v>36</v>
      </c>
    </row>
    <row r="854" spans="1:30" s="35" customFormat="1" ht="12.75" x14ac:dyDescent="0.2">
      <c r="A854" s="25" t="s">
        <v>156</v>
      </c>
      <c r="B854" s="27" t="s">
        <v>11</v>
      </c>
      <c r="C854" s="27"/>
      <c r="D854" s="28"/>
      <c r="E854" s="29" t="s">
        <v>37</v>
      </c>
      <c r="F854" s="30">
        <v>0.52500000000000002</v>
      </c>
      <c r="G854" s="31">
        <f t="shared" si="90"/>
        <v>15.75</v>
      </c>
      <c r="H854" s="32">
        <v>2</v>
      </c>
      <c r="I854" s="33"/>
      <c r="J854" s="26"/>
      <c r="K854" s="26"/>
      <c r="L854" s="26"/>
      <c r="M854" s="26"/>
      <c r="N854" s="26"/>
      <c r="O854" s="26"/>
      <c r="P854" s="26"/>
      <c r="Q854" s="26"/>
      <c r="R854" s="26"/>
      <c r="S854" s="26"/>
      <c r="T854" s="26"/>
      <c r="U854" s="26"/>
      <c r="V854" s="26">
        <v>1</v>
      </c>
      <c r="W854" s="26"/>
      <c r="X854" s="26"/>
      <c r="Y854" s="26"/>
      <c r="Z854" s="26"/>
      <c r="AA854" s="26"/>
      <c r="AB854" s="26"/>
      <c r="AC854" s="26"/>
      <c r="AD854" s="34" t="s">
        <v>27</v>
      </c>
    </row>
    <row r="855" spans="1:30" s="35" customFormat="1" ht="12.75" x14ac:dyDescent="0.2">
      <c r="A855" s="25" t="s">
        <v>156</v>
      </c>
      <c r="B855" s="27" t="s">
        <v>11</v>
      </c>
      <c r="C855" s="27"/>
      <c r="D855" s="28"/>
      <c r="E855" s="29" t="s">
        <v>38</v>
      </c>
      <c r="F855" s="30">
        <v>0.26250000000000001</v>
      </c>
      <c r="G855" s="31">
        <f t="shared" si="90"/>
        <v>7.875</v>
      </c>
      <c r="H855" s="32">
        <v>2</v>
      </c>
      <c r="I855" s="33"/>
      <c r="J855" s="26"/>
      <c r="K855" s="26"/>
      <c r="L855" s="26"/>
      <c r="M855" s="26"/>
      <c r="N855" s="26"/>
      <c r="O855" s="26"/>
      <c r="P855" s="26"/>
      <c r="Q855" s="26"/>
      <c r="R855" s="26"/>
      <c r="S855" s="26"/>
      <c r="T855" s="26"/>
      <c r="U855" s="26"/>
      <c r="V855" s="26">
        <v>1</v>
      </c>
      <c r="W855" s="26"/>
      <c r="X855" s="26"/>
      <c r="Y855" s="26"/>
      <c r="Z855" s="26"/>
      <c r="AA855" s="26"/>
      <c r="AB855" s="26"/>
      <c r="AC855" s="26"/>
      <c r="AD855" s="34" t="s">
        <v>27</v>
      </c>
    </row>
    <row r="856" spans="1:30" s="35" customFormat="1" ht="12.75" x14ac:dyDescent="0.2">
      <c r="A856" s="25" t="s">
        <v>156</v>
      </c>
      <c r="B856" s="27" t="s">
        <v>11</v>
      </c>
      <c r="C856" s="27"/>
      <c r="D856" s="28"/>
      <c r="E856" s="29" t="s">
        <v>39</v>
      </c>
      <c r="F856" s="30">
        <v>0.2</v>
      </c>
      <c r="G856" s="31">
        <f t="shared" si="90"/>
        <v>6</v>
      </c>
      <c r="H856" s="32">
        <v>2</v>
      </c>
      <c r="I856" s="33"/>
      <c r="J856" s="26"/>
      <c r="K856" s="26"/>
      <c r="L856" s="26"/>
      <c r="M856" s="26"/>
      <c r="N856" s="26"/>
      <c r="O856" s="26"/>
      <c r="P856" s="26"/>
      <c r="Q856" s="26"/>
      <c r="R856" s="26"/>
      <c r="S856" s="26"/>
      <c r="T856" s="26"/>
      <c r="U856" s="26"/>
      <c r="V856" s="26"/>
      <c r="W856" s="26"/>
      <c r="X856" s="26"/>
      <c r="Y856" s="26"/>
      <c r="Z856" s="26"/>
      <c r="AA856" s="26"/>
      <c r="AB856" s="26"/>
      <c r="AC856" s="26"/>
      <c r="AD856" s="34" t="s">
        <v>14</v>
      </c>
    </row>
    <row r="857" spans="1:30" s="35" customFormat="1" ht="12.75" x14ac:dyDescent="0.2">
      <c r="A857" s="25" t="s">
        <v>156</v>
      </c>
      <c r="B857" s="27" t="s">
        <v>11</v>
      </c>
      <c r="C857" s="27"/>
      <c r="D857" s="28"/>
      <c r="E857" s="29" t="s">
        <v>40</v>
      </c>
      <c r="F857" s="30">
        <v>0.25</v>
      </c>
      <c r="G857" s="31">
        <f t="shared" si="90"/>
        <v>7.5</v>
      </c>
      <c r="H857" s="32">
        <v>2</v>
      </c>
      <c r="I857" s="33"/>
      <c r="J857" s="26"/>
      <c r="K857" s="26"/>
      <c r="L857" s="26"/>
      <c r="M857" s="26"/>
      <c r="N857" s="26">
        <v>1</v>
      </c>
      <c r="O857" s="26"/>
      <c r="P857" s="26"/>
      <c r="Q857" s="26"/>
      <c r="R857" s="26"/>
      <c r="S857" s="26"/>
      <c r="T857" s="26">
        <v>1</v>
      </c>
      <c r="U857" s="26"/>
      <c r="V857" s="26"/>
      <c r="W857" s="26"/>
      <c r="X857" s="26"/>
      <c r="Y857" s="26"/>
      <c r="Z857" s="26">
        <v>1</v>
      </c>
      <c r="AA857" s="26"/>
      <c r="AB857" s="26"/>
      <c r="AC857" s="26"/>
      <c r="AD857" s="34" t="s">
        <v>41</v>
      </c>
    </row>
    <row r="858" spans="1:30" s="35" customFormat="1" ht="12.75" x14ac:dyDescent="0.2">
      <c r="A858" s="25" t="s">
        <v>156</v>
      </c>
      <c r="B858" s="27" t="s">
        <v>11</v>
      </c>
      <c r="C858" s="27"/>
      <c r="D858" s="28"/>
      <c r="E858" s="29" t="s">
        <v>42</v>
      </c>
      <c r="F858" s="30">
        <v>2</v>
      </c>
      <c r="G858" s="31">
        <f t="shared" si="90"/>
        <v>60</v>
      </c>
      <c r="H858" s="32">
        <v>2</v>
      </c>
      <c r="I858" s="33"/>
      <c r="J858" s="26"/>
      <c r="K858" s="26"/>
      <c r="L858" s="26"/>
      <c r="M858" s="26"/>
      <c r="N858" s="26"/>
      <c r="O858" s="26"/>
      <c r="P858" s="26"/>
      <c r="Q858" s="26"/>
      <c r="R858" s="26"/>
      <c r="S858" s="26"/>
      <c r="T858" s="26"/>
      <c r="U858" s="26"/>
      <c r="V858" s="26"/>
      <c r="W858" s="26"/>
      <c r="X858" s="26"/>
      <c r="Y858" s="26"/>
      <c r="Z858" s="26"/>
      <c r="AA858" s="26"/>
      <c r="AB858" s="26"/>
      <c r="AC858" s="26"/>
      <c r="AD858" s="34" t="s">
        <v>14</v>
      </c>
    </row>
    <row r="859" spans="1:30" s="35" customFormat="1" ht="12.75" x14ac:dyDescent="0.2">
      <c r="A859" s="25" t="s">
        <v>156</v>
      </c>
      <c r="B859" s="27" t="s">
        <v>11</v>
      </c>
      <c r="C859" s="27"/>
      <c r="D859" s="28"/>
      <c r="E859" s="29" t="s">
        <v>43</v>
      </c>
      <c r="F859" s="30">
        <v>0</v>
      </c>
      <c r="G859" s="31">
        <f t="shared" si="90"/>
        <v>0</v>
      </c>
      <c r="H859" s="32">
        <v>2</v>
      </c>
      <c r="I859" s="33"/>
      <c r="J859" s="26"/>
      <c r="K859" s="26">
        <v>1</v>
      </c>
      <c r="L859" s="26"/>
      <c r="M859" s="26">
        <v>1</v>
      </c>
      <c r="N859" s="26"/>
      <c r="O859" s="26">
        <v>1</v>
      </c>
      <c r="P859" s="26"/>
      <c r="Q859" s="26">
        <v>1</v>
      </c>
      <c r="R859" s="26"/>
      <c r="S859" s="26">
        <v>1</v>
      </c>
      <c r="T859" s="26"/>
      <c r="U859" s="26">
        <v>1</v>
      </c>
      <c r="V859" s="26"/>
      <c r="W859" s="26">
        <v>1</v>
      </c>
      <c r="X859" s="26"/>
      <c r="Y859" s="26">
        <v>1</v>
      </c>
      <c r="Z859" s="26"/>
      <c r="AA859" s="26">
        <v>1</v>
      </c>
      <c r="AB859" s="26"/>
      <c r="AC859" s="26">
        <v>1</v>
      </c>
      <c r="AD859" s="34" t="s">
        <v>44</v>
      </c>
    </row>
    <row r="860" spans="1:30" s="35" customFormat="1" ht="12.75" x14ac:dyDescent="0.2">
      <c r="A860" s="25" t="s">
        <v>156</v>
      </c>
      <c r="B860" s="27" t="s">
        <v>11</v>
      </c>
      <c r="C860" s="27"/>
      <c r="D860" s="28"/>
      <c r="E860" s="29" t="s">
        <v>45</v>
      </c>
      <c r="F860" s="30">
        <v>1</v>
      </c>
      <c r="G860" s="31">
        <f t="shared" si="90"/>
        <v>30</v>
      </c>
      <c r="H860" s="32">
        <v>2</v>
      </c>
      <c r="I860" s="33"/>
      <c r="J860" s="26"/>
      <c r="K860" s="26">
        <v>1</v>
      </c>
      <c r="L860" s="26"/>
      <c r="M860" s="26">
        <v>1</v>
      </c>
      <c r="N860" s="26"/>
      <c r="O860" s="26">
        <v>1</v>
      </c>
      <c r="P860" s="26"/>
      <c r="Q860" s="26">
        <v>1</v>
      </c>
      <c r="R860" s="26"/>
      <c r="S860" s="26">
        <v>1</v>
      </c>
      <c r="T860" s="26"/>
      <c r="U860" s="26">
        <v>1</v>
      </c>
      <c r="V860" s="26"/>
      <c r="W860" s="26">
        <v>1</v>
      </c>
      <c r="X860" s="26"/>
      <c r="Y860" s="26">
        <v>1</v>
      </c>
      <c r="Z860" s="26"/>
      <c r="AA860" s="26">
        <v>1</v>
      </c>
      <c r="AB860" s="26"/>
      <c r="AC860" s="26">
        <v>1</v>
      </c>
      <c r="AD860" s="34" t="s">
        <v>13</v>
      </c>
    </row>
    <row r="861" spans="1:30" s="35" customFormat="1" ht="12.75" x14ac:dyDescent="0.2">
      <c r="A861" s="25" t="s">
        <v>156</v>
      </c>
      <c r="B861" s="27" t="s">
        <v>11</v>
      </c>
      <c r="C861" s="27"/>
      <c r="D861" s="28"/>
      <c r="E861" s="29" t="s">
        <v>46</v>
      </c>
      <c r="F861" s="30">
        <v>0.5</v>
      </c>
      <c r="G861" s="31">
        <f t="shared" si="90"/>
        <v>15</v>
      </c>
      <c r="H861" s="32">
        <v>2</v>
      </c>
      <c r="I861" s="33"/>
      <c r="J861" s="26"/>
      <c r="K861" s="26"/>
      <c r="L861" s="26"/>
      <c r="M861" s="26"/>
      <c r="N861" s="26">
        <v>1</v>
      </c>
      <c r="O861" s="26"/>
      <c r="P861" s="26"/>
      <c r="Q861" s="26"/>
      <c r="R861" s="26"/>
      <c r="S861" s="26">
        <v>1</v>
      </c>
      <c r="T861" s="26"/>
      <c r="U861" s="26"/>
      <c r="V861" s="26"/>
      <c r="W861" s="26"/>
      <c r="X861" s="26">
        <v>1</v>
      </c>
      <c r="Y861" s="26"/>
      <c r="Z861" s="26"/>
      <c r="AA861" s="26"/>
      <c r="AB861" s="26"/>
      <c r="AC861" s="26">
        <v>1</v>
      </c>
      <c r="AD861" s="34" t="s">
        <v>48</v>
      </c>
    </row>
    <row r="862" spans="1:30" s="35" customFormat="1" ht="12.75" x14ac:dyDescent="0.2">
      <c r="A862" s="25" t="s">
        <v>156</v>
      </c>
      <c r="B862" s="27" t="s">
        <v>11</v>
      </c>
      <c r="C862" s="27"/>
      <c r="D862" s="28"/>
      <c r="E862" s="29" t="s">
        <v>49</v>
      </c>
      <c r="F862" s="30">
        <v>0.18333333333333332</v>
      </c>
      <c r="G862" s="31">
        <f t="shared" si="90"/>
        <v>5.5</v>
      </c>
      <c r="H862" s="32">
        <v>2</v>
      </c>
      <c r="I862" s="33"/>
      <c r="J862" s="26">
        <v>1</v>
      </c>
      <c r="K862" s="26"/>
      <c r="L862" s="26">
        <v>1</v>
      </c>
      <c r="M862" s="26"/>
      <c r="N862" s="26">
        <v>1</v>
      </c>
      <c r="O862" s="26"/>
      <c r="P862" s="26">
        <v>1</v>
      </c>
      <c r="Q862" s="26"/>
      <c r="R862" s="26">
        <v>1</v>
      </c>
      <c r="S862" s="26"/>
      <c r="T862" s="26">
        <v>1</v>
      </c>
      <c r="U862" s="26"/>
      <c r="V862" s="26">
        <v>1</v>
      </c>
      <c r="W862" s="26"/>
      <c r="X862" s="26">
        <v>1</v>
      </c>
      <c r="Y862" s="26"/>
      <c r="Z862" s="26">
        <v>1</v>
      </c>
      <c r="AA862" s="26"/>
      <c r="AB862" s="26">
        <v>1</v>
      </c>
      <c r="AC862" s="26"/>
      <c r="AD862" s="34" t="s">
        <v>50</v>
      </c>
    </row>
    <row r="863" spans="1:30" s="35" customFormat="1" ht="12.75" x14ac:dyDescent="0.2">
      <c r="A863" s="25" t="s">
        <v>156</v>
      </c>
      <c r="B863" s="27" t="s">
        <v>11</v>
      </c>
      <c r="C863" s="27"/>
      <c r="D863" s="28"/>
      <c r="E863" s="29" t="s">
        <v>51</v>
      </c>
      <c r="F863" s="30">
        <v>0.17499999999999999</v>
      </c>
      <c r="G863" s="31">
        <f t="shared" si="90"/>
        <v>5.25</v>
      </c>
      <c r="H863" s="32">
        <v>2</v>
      </c>
      <c r="I863" s="33"/>
      <c r="J863" s="26"/>
      <c r="K863" s="26"/>
      <c r="L863" s="26"/>
      <c r="M863" s="26"/>
      <c r="N863" s="26"/>
      <c r="O863" s="26"/>
      <c r="P863" s="26"/>
      <c r="Q863" s="26"/>
      <c r="R863" s="26"/>
      <c r="S863" s="26"/>
      <c r="T863" s="26"/>
      <c r="U863" s="26"/>
      <c r="V863" s="26"/>
      <c r="W863" s="26"/>
      <c r="X863" s="26"/>
      <c r="Y863" s="26"/>
      <c r="Z863" s="26"/>
      <c r="AA863" s="26"/>
      <c r="AB863" s="26"/>
      <c r="AC863" s="26"/>
      <c r="AD863" s="34" t="s">
        <v>14</v>
      </c>
    </row>
    <row r="864" spans="1:30" s="35" customFormat="1" ht="12.75" x14ac:dyDescent="0.2">
      <c r="A864" s="39" t="s">
        <v>156</v>
      </c>
      <c r="B864" s="41" t="s">
        <v>53</v>
      </c>
      <c r="C864" s="41"/>
      <c r="D864" s="42">
        <v>95620989</v>
      </c>
      <c r="E864" s="43" t="s">
        <v>54</v>
      </c>
      <c r="F864" s="44">
        <v>1</v>
      </c>
      <c r="G864" s="45">
        <f>+VLOOKUP(D864,'Precios Repuestos'!$B$3:$F$192,5,FALSE)*F864</f>
        <v>4.4000000000000004</v>
      </c>
      <c r="H864" s="32">
        <v>2</v>
      </c>
      <c r="I864" s="46"/>
      <c r="J864" s="40">
        <v>1</v>
      </c>
      <c r="K864" s="40">
        <v>1</v>
      </c>
      <c r="L864" s="40">
        <v>1</v>
      </c>
      <c r="M864" s="40">
        <v>1</v>
      </c>
      <c r="N864" s="40">
        <v>1</v>
      </c>
      <c r="O864" s="40">
        <v>1</v>
      </c>
      <c r="P864" s="40">
        <v>1</v>
      </c>
      <c r="Q864" s="40">
        <v>1</v>
      </c>
      <c r="R864" s="40">
        <v>1</v>
      </c>
      <c r="S864" s="40">
        <v>1</v>
      </c>
      <c r="T864" s="40">
        <v>1</v>
      </c>
      <c r="U864" s="40">
        <v>1</v>
      </c>
      <c r="V864" s="40">
        <v>1</v>
      </c>
      <c r="W864" s="40">
        <v>1</v>
      </c>
      <c r="X864" s="40">
        <v>1</v>
      </c>
      <c r="Y864" s="40">
        <v>1</v>
      </c>
      <c r="Z864" s="40">
        <v>1</v>
      </c>
      <c r="AA864" s="40">
        <v>1</v>
      </c>
      <c r="AB864" s="40">
        <v>1</v>
      </c>
      <c r="AC864" s="40">
        <v>1</v>
      </c>
      <c r="AD864" s="34" t="s">
        <v>25</v>
      </c>
    </row>
    <row r="865" spans="1:30" s="35" customFormat="1" ht="12.75" x14ac:dyDescent="0.2">
      <c r="A865" s="39" t="s">
        <v>156</v>
      </c>
      <c r="B865" s="41" t="s">
        <v>53</v>
      </c>
      <c r="C865" s="41"/>
      <c r="D865" s="78">
        <v>2601223</v>
      </c>
      <c r="E865" s="47" t="s">
        <v>55</v>
      </c>
      <c r="F865" s="44">
        <v>5</v>
      </c>
      <c r="G865" s="45">
        <f>+VLOOKUP(D865,'Precios Repuestos'!$B$3:$F$192,5,FALSE)*F865</f>
        <v>33.437259615384612</v>
      </c>
      <c r="H865" s="32">
        <v>2</v>
      </c>
      <c r="I865" s="46"/>
      <c r="J865" s="40">
        <v>1</v>
      </c>
      <c r="K865" s="40">
        <v>1</v>
      </c>
      <c r="L865" s="40">
        <v>1</v>
      </c>
      <c r="M865" s="40">
        <v>1</v>
      </c>
      <c r="N865" s="40">
        <v>1</v>
      </c>
      <c r="O865" s="40">
        <v>1</v>
      </c>
      <c r="P865" s="40">
        <v>1</v>
      </c>
      <c r="Q865" s="40">
        <v>1</v>
      </c>
      <c r="R865" s="40">
        <v>1</v>
      </c>
      <c r="S865" s="40">
        <v>1</v>
      </c>
      <c r="T865" s="40">
        <v>1</v>
      </c>
      <c r="U865" s="40">
        <v>1</v>
      </c>
      <c r="V865" s="40">
        <v>1</v>
      </c>
      <c r="W865" s="40">
        <v>1</v>
      </c>
      <c r="X865" s="40">
        <v>1</v>
      </c>
      <c r="Y865" s="40">
        <v>1</v>
      </c>
      <c r="Z865" s="40">
        <v>1</v>
      </c>
      <c r="AA865" s="40">
        <v>1</v>
      </c>
      <c r="AB865" s="40">
        <v>1</v>
      </c>
      <c r="AC865" s="40">
        <v>1</v>
      </c>
      <c r="AD865" s="34" t="s">
        <v>56</v>
      </c>
    </row>
    <row r="866" spans="1:30" s="35" customFormat="1" ht="12.75" x14ac:dyDescent="0.2">
      <c r="A866" s="39" t="s">
        <v>156</v>
      </c>
      <c r="B866" s="41" t="s">
        <v>53</v>
      </c>
      <c r="C866" s="41"/>
      <c r="D866" s="78" t="s">
        <v>152</v>
      </c>
      <c r="E866" s="43" t="s">
        <v>58</v>
      </c>
      <c r="F866" s="44">
        <v>1</v>
      </c>
      <c r="G866" s="45">
        <f>+VLOOKUP(D866,'Precios Repuestos'!$B$3:$F$192,5,FALSE)*F866</f>
        <v>17.41</v>
      </c>
      <c r="H866" s="32">
        <v>2</v>
      </c>
      <c r="I866" s="46"/>
      <c r="J866" s="40"/>
      <c r="K866" s="40">
        <v>1</v>
      </c>
      <c r="L866" s="40"/>
      <c r="M866" s="40">
        <v>1</v>
      </c>
      <c r="N866" s="40"/>
      <c r="O866" s="40">
        <v>1</v>
      </c>
      <c r="P866" s="40"/>
      <c r="Q866" s="40">
        <v>1</v>
      </c>
      <c r="R866" s="40"/>
      <c r="S866" s="40">
        <v>1</v>
      </c>
      <c r="T866" s="40"/>
      <c r="U866" s="40">
        <v>1</v>
      </c>
      <c r="V866" s="40"/>
      <c r="W866" s="40">
        <v>1</v>
      </c>
      <c r="X866" s="40"/>
      <c r="Y866" s="40">
        <v>1</v>
      </c>
      <c r="Z866" s="40"/>
      <c r="AA866" s="40">
        <v>1</v>
      </c>
      <c r="AB866" s="40"/>
      <c r="AC866" s="40">
        <v>1</v>
      </c>
      <c r="AD866" s="34" t="s">
        <v>13</v>
      </c>
    </row>
    <row r="867" spans="1:30" s="35" customFormat="1" ht="12.75" x14ac:dyDescent="0.2">
      <c r="A867" s="39" t="s">
        <v>156</v>
      </c>
      <c r="B867" s="41" t="s">
        <v>53</v>
      </c>
      <c r="C867" s="41"/>
      <c r="D867" s="78" t="s">
        <v>138</v>
      </c>
      <c r="E867" s="43" t="s">
        <v>60</v>
      </c>
      <c r="F867" s="44">
        <v>1</v>
      </c>
      <c r="G867" s="45">
        <f>+VLOOKUP(D867,'Precios Repuestos'!$B$3:$F$192,5,FALSE)*F867</f>
        <v>22.26</v>
      </c>
      <c r="H867" s="32">
        <v>2</v>
      </c>
      <c r="I867" s="46"/>
      <c r="J867" s="40"/>
      <c r="K867" s="40"/>
      <c r="L867" s="40"/>
      <c r="M867" s="40"/>
      <c r="N867" s="40"/>
      <c r="O867" s="40"/>
      <c r="P867" s="40"/>
      <c r="Q867" s="40"/>
      <c r="R867" s="40"/>
      <c r="S867" s="40"/>
      <c r="T867" s="40"/>
      <c r="U867" s="40"/>
      <c r="V867" s="40">
        <v>1</v>
      </c>
      <c r="W867" s="40"/>
      <c r="X867" s="40"/>
      <c r="Y867" s="40"/>
      <c r="Z867" s="40"/>
      <c r="AA867" s="40"/>
      <c r="AB867" s="40"/>
      <c r="AC867" s="40"/>
      <c r="AD867" s="34" t="s">
        <v>27</v>
      </c>
    </row>
    <row r="868" spans="1:30" s="35" customFormat="1" ht="12.75" x14ac:dyDescent="0.2">
      <c r="A868" s="39" t="s">
        <v>156</v>
      </c>
      <c r="B868" s="41" t="s">
        <v>53</v>
      </c>
      <c r="C868" s="41"/>
      <c r="D868" s="78" t="s">
        <v>61</v>
      </c>
      <c r="E868" s="29" t="s">
        <v>62</v>
      </c>
      <c r="F868" s="44">
        <v>1</v>
      </c>
      <c r="G868" s="45">
        <f>+VLOOKUP(D868,'Precios Repuestos'!$B$3:$F$192,5,FALSE)*F868</f>
        <v>4</v>
      </c>
      <c r="H868" s="32">
        <v>2</v>
      </c>
      <c r="I868" s="46"/>
      <c r="J868" s="40"/>
      <c r="K868" s="40"/>
      <c r="L868" s="40"/>
      <c r="M868" s="40"/>
      <c r="N868" s="40"/>
      <c r="O868" s="40"/>
      <c r="P868" s="40"/>
      <c r="Q868" s="40"/>
      <c r="R868" s="40"/>
      <c r="S868" s="40"/>
      <c r="T868" s="40"/>
      <c r="U868" s="40"/>
      <c r="V868" s="40">
        <v>1</v>
      </c>
      <c r="W868" s="40"/>
      <c r="X868" s="40"/>
      <c r="Y868" s="40"/>
      <c r="Z868" s="40"/>
      <c r="AA868" s="40"/>
      <c r="AB868" s="40"/>
      <c r="AC868" s="40"/>
      <c r="AD868" s="34" t="s">
        <v>27</v>
      </c>
    </row>
    <row r="869" spans="1:30" s="35" customFormat="1" ht="12.75" x14ac:dyDescent="0.2">
      <c r="A869" s="39" t="s">
        <v>156</v>
      </c>
      <c r="B869" s="41" t="s">
        <v>53</v>
      </c>
      <c r="C869" s="41"/>
      <c r="D869" s="42" t="s">
        <v>139</v>
      </c>
      <c r="E869" s="43" t="s">
        <v>63</v>
      </c>
      <c r="F869" s="44">
        <v>1</v>
      </c>
      <c r="G869" s="45">
        <f>+VLOOKUP(D869,'Precios Repuestos'!$B$3:$F$192,5,FALSE)*F869</f>
        <v>54.5</v>
      </c>
      <c r="H869" s="32">
        <v>2</v>
      </c>
      <c r="I869" s="46"/>
      <c r="J869" s="40"/>
      <c r="K869" s="40"/>
      <c r="L869" s="40"/>
      <c r="M869" s="40"/>
      <c r="N869" s="40"/>
      <c r="O869" s="40"/>
      <c r="P869" s="40"/>
      <c r="Q869" s="40"/>
      <c r="R869" s="40"/>
      <c r="S869" s="40"/>
      <c r="T869" s="40"/>
      <c r="U869" s="40"/>
      <c r="V869" s="40">
        <v>1</v>
      </c>
      <c r="W869" s="40"/>
      <c r="X869" s="40"/>
      <c r="Y869" s="40"/>
      <c r="Z869" s="40"/>
      <c r="AA869" s="40"/>
      <c r="AB869" s="40"/>
      <c r="AC869" s="40"/>
      <c r="AD869" s="34" t="s">
        <v>27</v>
      </c>
    </row>
    <row r="870" spans="1:30" s="35" customFormat="1" ht="12.75" x14ac:dyDescent="0.2">
      <c r="A870" s="39" t="s">
        <v>156</v>
      </c>
      <c r="B870" s="41" t="s">
        <v>53</v>
      </c>
      <c r="C870" s="41"/>
      <c r="D870" s="78" t="s">
        <v>153</v>
      </c>
      <c r="E870" s="43" t="s">
        <v>92</v>
      </c>
      <c r="F870" s="44">
        <v>1</v>
      </c>
      <c r="G870" s="45">
        <f>+VLOOKUP(D870,'Precios Repuestos'!$B$3:$F$192,5,FALSE)*F870</f>
        <v>9.01</v>
      </c>
      <c r="H870" s="32">
        <v>2</v>
      </c>
      <c r="I870" s="46"/>
      <c r="J870" s="40"/>
      <c r="K870" s="40"/>
      <c r="L870" s="40"/>
      <c r="M870" s="40"/>
      <c r="N870" s="40"/>
      <c r="O870" s="40"/>
      <c r="P870" s="40"/>
      <c r="Q870" s="40"/>
      <c r="R870" s="40"/>
      <c r="S870" s="40"/>
      <c r="T870" s="40"/>
      <c r="U870" s="40"/>
      <c r="V870" s="40">
        <v>1</v>
      </c>
      <c r="W870" s="40"/>
      <c r="X870" s="40"/>
      <c r="Y870" s="40"/>
      <c r="Z870" s="40"/>
      <c r="AA870" s="40"/>
      <c r="AB870" s="40"/>
      <c r="AC870" s="40"/>
      <c r="AD870" s="34" t="s">
        <v>27</v>
      </c>
    </row>
    <row r="871" spans="1:30" s="35" customFormat="1" ht="12.75" x14ac:dyDescent="0.2">
      <c r="A871" s="39" t="s">
        <v>156</v>
      </c>
      <c r="B871" s="41" t="s">
        <v>53</v>
      </c>
      <c r="C871" s="41"/>
      <c r="D871" s="81">
        <v>89063273</v>
      </c>
      <c r="E871" s="43" t="s">
        <v>64</v>
      </c>
      <c r="F871" s="44">
        <v>4</v>
      </c>
      <c r="G871" s="45">
        <f>+VLOOKUP(D871,'Precios Repuestos'!$B$3:$F$192,5,FALSE)*F871</f>
        <v>10.96</v>
      </c>
      <c r="H871" s="32">
        <v>2</v>
      </c>
      <c r="I871" s="46"/>
      <c r="J871" s="40"/>
      <c r="K871" s="40"/>
      <c r="L871" s="40">
        <v>1</v>
      </c>
      <c r="M871" s="40"/>
      <c r="N871" s="40"/>
      <c r="O871" s="40">
        <v>1</v>
      </c>
      <c r="P871" s="40"/>
      <c r="Q871" s="40"/>
      <c r="R871" s="40">
        <v>1</v>
      </c>
      <c r="S871" s="40"/>
      <c r="T871" s="40"/>
      <c r="U871" s="40">
        <v>1</v>
      </c>
      <c r="V871" s="40"/>
      <c r="W871" s="40"/>
      <c r="X871" s="40">
        <v>1</v>
      </c>
      <c r="Y871" s="40"/>
      <c r="Z871" s="40"/>
      <c r="AA871" s="40">
        <v>1</v>
      </c>
      <c r="AB871" s="40"/>
      <c r="AC871" s="48"/>
      <c r="AD871" s="34" t="s">
        <v>65</v>
      </c>
    </row>
    <row r="872" spans="1:30" s="35" customFormat="1" ht="12.75" x14ac:dyDescent="0.2">
      <c r="A872" s="39" t="s">
        <v>156</v>
      </c>
      <c r="B872" s="41" t="s">
        <v>53</v>
      </c>
      <c r="C872" s="41"/>
      <c r="D872" s="42">
        <v>2601234</v>
      </c>
      <c r="E872" s="43" t="s">
        <v>95</v>
      </c>
      <c r="F872" s="44">
        <v>3</v>
      </c>
      <c r="G872" s="45">
        <f>+VLOOKUP(D872,'Precios Repuestos'!$B$3:$F$192,5,FALSE)*F872</f>
        <v>27.927115384615384</v>
      </c>
      <c r="H872" s="32">
        <v>2</v>
      </c>
      <c r="I872" s="46"/>
      <c r="J872" s="40"/>
      <c r="K872" s="40"/>
      <c r="L872" s="40"/>
      <c r="M872" s="40"/>
      <c r="N872" s="40"/>
      <c r="O872" s="40">
        <v>1</v>
      </c>
      <c r="P872" s="40"/>
      <c r="Q872" s="40"/>
      <c r="R872" s="40"/>
      <c r="S872" s="40"/>
      <c r="T872" s="40"/>
      <c r="U872" s="40">
        <v>1</v>
      </c>
      <c r="V872" s="40"/>
      <c r="W872" s="40"/>
      <c r="X872" s="40"/>
      <c r="Y872" s="40"/>
      <c r="Z872" s="40"/>
      <c r="AA872" s="40">
        <v>1</v>
      </c>
      <c r="AB872" s="40"/>
      <c r="AC872" s="40"/>
      <c r="AD872" s="34" t="s">
        <v>67</v>
      </c>
    </row>
    <row r="873" spans="1:30" s="35" customFormat="1" ht="12.75" x14ac:dyDescent="0.2">
      <c r="A873" s="39" t="s">
        <v>156</v>
      </c>
      <c r="B873" s="41" t="s">
        <v>53</v>
      </c>
      <c r="C873" s="41"/>
      <c r="D873" s="42">
        <v>2601230</v>
      </c>
      <c r="E873" s="43" t="s">
        <v>113</v>
      </c>
      <c r="F873" s="44">
        <v>1</v>
      </c>
      <c r="G873" s="45">
        <f>+VLOOKUP(D873,'Precios Repuestos'!$B$3:$F$192,5,FALSE)*F873</f>
        <v>6.7389423076923078</v>
      </c>
      <c r="H873" s="32">
        <v>2</v>
      </c>
      <c r="I873" s="46"/>
      <c r="J873" s="40"/>
      <c r="K873" s="40"/>
      <c r="L873" s="40"/>
      <c r="M873" s="40">
        <v>1</v>
      </c>
      <c r="N873" s="40"/>
      <c r="O873" s="40"/>
      <c r="P873" s="40"/>
      <c r="Q873" s="40">
        <v>1</v>
      </c>
      <c r="R873" s="40"/>
      <c r="S873" s="40"/>
      <c r="T873" s="40"/>
      <c r="U873" s="40">
        <v>1</v>
      </c>
      <c r="V873" s="40"/>
      <c r="W873" s="40"/>
      <c r="X873" s="40"/>
      <c r="Y873" s="40">
        <v>1</v>
      </c>
      <c r="Z873" s="40"/>
      <c r="AA873" s="40"/>
      <c r="AB873" s="40"/>
      <c r="AC873" s="40">
        <v>1</v>
      </c>
      <c r="AD873" s="34" t="s">
        <v>131</v>
      </c>
    </row>
    <row r="874" spans="1:30" s="35" customFormat="1" ht="12.75" x14ac:dyDescent="0.2">
      <c r="A874" s="39" t="s">
        <v>156</v>
      </c>
      <c r="B874" s="41" t="s">
        <v>53</v>
      </c>
      <c r="C874" s="41"/>
      <c r="D874" s="81" t="s">
        <v>154</v>
      </c>
      <c r="E874" s="43" t="s">
        <v>70</v>
      </c>
      <c r="F874" s="44">
        <v>1</v>
      </c>
      <c r="G874" s="45" t="e">
        <f>+VLOOKUP(D874,'Precios Repuestos'!$B$3:$F$192,5,FALSE)*F874</f>
        <v>#N/A</v>
      </c>
      <c r="H874" s="32">
        <v>2</v>
      </c>
      <c r="I874" s="46"/>
      <c r="J874" s="40"/>
      <c r="K874" s="40"/>
      <c r="L874" s="40"/>
      <c r="M874" s="40"/>
      <c r="N874" s="40"/>
      <c r="O874" s="40"/>
      <c r="P874" s="40"/>
      <c r="Q874" s="40"/>
      <c r="R874" s="40"/>
      <c r="S874" s="40"/>
      <c r="T874" s="40"/>
      <c r="U874" s="40"/>
      <c r="V874" s="40"/>
      <c r="W874" s="40"/>
      <c r="X874" s="40"/>
      <c r="Y874" s="40"/>
      <c r="Z874" s="40"/>
      <c r="AA874" s="40"/>
      <c r="AB874" s="40"/>
      <c r="AC874" s="40"/>
      <c r="AD874" s="34" t="s">
        <v>19</v>
      </c>
    </row>
    <row r="875" spans="1:30" s="35" customFormat="1" ht="12.75" x14ac:dyDescent="0.2">
      <c r="A875" s="39" t="s">
        <v>156</v>
      </c>
      <c r="B875" s="41" t="s">
        <v>53</v>
      </c>
      <c r="C875" s="41"/>
      <c r="D875" s="78" t="s">
        <v>68</v>
      </c>
      <c r="E875" s="43" t="s">
        <v>69</v>
      </c>
      <c r="F875" s="44">
        <v>2</v>
      </c>
      <c r="G875" s="45">
        <f>+VLOOKUP(D875,'Precios Repuestos'!$B$3:$F$192,5,FALSE)*F875</f>
        <v>4.8</v>
      </c>
      <c r="H875" s="32">
        <v>2</v>
      </c>
      <c r="I875" s="46"/>
      <c r="J875" s="40"/>
      <c r="K875" s="40"/>
      <c r="L875" s="40"/>
      <c r="M875" s="40"/>
      <c r="N875" s="40">
        <v>1</v>
      </c>
      <c r="O875" s="40"/>
      <c r="P875" s="40"/>
      <c r="Q875" s="40"/>
      <c r="R875" s="40">
        <v>1</v>
      </c>
      <c r="S875" s="40"/>
      <c r="T875" s="40"/>
      <c r="U875" s="40"/>
      <c r="V875" s="40">
        <v>1</v>
      </c>
      <c r="W875" s="40"/>
      <c r="X875" s="40"/>
      <c r="Y875" s="40"/>
      <c r="Z875" s="40">
        <v>1</v>
      </c>
      <c r="AA875" s="40"/>
      <c r="AB875" s="40"/>
      <c r="AC875" s="40"/>
      <c r="AD875" s="34" t="s">
        <v>19</v>
      </c>
    </row>
    <row r="876" spans="1:30" s="35" customFormat="1" ht="12.75" x14ac:dyDescent="0.2">
      <c r="A876" s="39" t="s">
        <v>156</v>
      </c>
      <c r="B876" s="41" t="s">
        <v>53</v>
      </c>
      <c r="C876" s="41"/>
      <c r="D876" s="42">
        <v>2601234</v>
      </c>
      <c r="E876" s="43" t="s">
        <v>95</v>
      </c>
      <c r="F876" s="44">
        <v>1</v>
      </c>
      <c r="G876" s="45">
        <f>+VLOOKUP(D876,'Precios Repuestos'!$B$3:$F$192,5,FALSE)*F876</f>
        <v>9.3090384615384618</v>
      </c>
      <c r="H876" s="32">
        <v>2</v>
      </c>
      <c r="I876" s="46"/>
      <c r="J876" s="40"/>
      <c r="K876" s="40"/>
      <c r="L876" s="40"/>
      <c r="M876" s="40"/>
      <c r="N876" s="40"/>
      <c r="O876" s="40"/>
      <c r="P876" s="40">
        <v>1</v>
      </c>
      <c r="Q876" s="40"/>
      <c r="R876" s="40"/>
      <c r="S876" s="40"/>
      <c r="T876" s="40"/>
      <c r="U876" s="40"/>
      <c r="V876" s="40">
        <v>1</v>
      </c>
      <c r="W876" s="40"/>
      <c r="X876" s="40"/>
      <c r="Y876" s="40"/>
      <c r="Z876" s="40"/>
      <c r="AA876" s="40"/>
      <c r="AB876" s="40">
        <v>1</v>
      </c>
      <c r="AC876" s="40"/>
      <c r="AD876" s="34" t="s">
        <v>96</v>
      </c>
    </row>
    <row r="877" spans="1:30" s="35" customFormat="1" ht="12.75" x14ac:dyDescent="0.2">
      <c r="A877" s="39" t="s">
        <v>156</v>
      </c>
      <c r="B877" s="41" t="s">
        <v>53</v>
      </c>
      <c r="C877" s="41"/>
      <c r="D877" s="78" t="s">
        <v>71</v>
      </c>
      <c r="E877" s="43" t="s">
        <v>72</v>
      </c>
      <c r="F877" s="44">
        <v>1</v>
      </c>
      <c r="G877" s="45">
        <f>+VLOOKUP(D877,'Precios Repuestos'!$B$3:$F$192,5,FALSE)*F877</f>
        <v>6</v>
      </c>
      <c r="H877" s="32">
        <v>2</v>
      </c>
      <c r="I877" s="46"/>
      <c r="J877" s="40"/>
      <c r="K877" s="40"/>
      <c r="L877" s="40"/>
      <c r="M877" s="40"/>
      <c r="N877" s="40">
        <v>1</v>
      </c>
      <c r="O877" s="40"/>
      <c r="P877" s="40"/>
      <c r="Q877" s="40"/>
      <c r="R877" s="40"/>
      <c r="S877" s="40">
        <v>1</v>
      </c>
      <c r="T877" s="40"/>
      <c r="U877" s="40"/>
      <c r="V877" s="40"/>
      <c r="W877" s="40"/>
      <c r="X877" s="40">
        <v>1</v>
      </c>
      <c r="Y877" s="40"/>
      <c r="Z877" s="40"/>
      <c r="AA877" s="40"/>
      <c r="AB877" s="40"/>
      <c r="AC877" s="40">
        <v>1</v>
      </c>
      <c r="AD877" s="34" t="s">
        <v>47</v>
      </c>
    </row>
    <row r="878" spans="1:30" s="35" customFormat="1" ht="12.75" x14ac:dyDescent="0.2">
      <c r="A878" s="39" t="s">
        <v>156</v>
      </c>
      <c r="B878" s="41" t="s">
        <v>53</v>
      </c>
      <c r="C878" s="41"/>
      <c r="D878" s="42">
        <v>88900181</v>
      </c>
      <c r="E878" s="43" t="s">
        <v>73</v>
      </c>
      <c r="F878" s="44">
        <v>1</v>
      </c>
      <c r="G878" s="45">
        <f>+VLOOKUP(D878,'Precios Repuestos'!$B$3:$F$192,5,FALSE)*F878</f>
        <v>6.18</v>
      </c>
      <c r="H878" s="32">
        <v>2</v>
      </c>
      <c r="I878" s="46"/>
      <c r="J878" s="40"/>
      <c r="K878" s="40">
        <v>1</v>
      </c>
      <c r="L878" s="40"/>
      <c r="M878" s="40">
        <v>1</v>
      </c>
      <c r="N878" s="40"/>
      <c r="O878" s="40">
        <v>1</v>
      </c>
      <c r="P878" s="40"/>
      <c r="Q878" s="40">
        <v>1</v>
      </c>
      <c r="R878" s="40"/>
      <c r="S878" s="40">
        <v>1</v>
      </c>
      <c r="T878" s="40"/>
      <c r="U878" s="40">
        <v>1</v>
      </c>
      <c r="V878" s="40"/>
      <c r="W878" s="40">
        <v>1</v>
      </c>
      <c r="X878" s="40"/>
      <c r="Y878" s="40">
        <v>1</v>
      </c>
      <c r="Z878" s="40"/>
      <c r="AA878" s="40">
        <v>1</v>
      </c>
      <c r="AB878" s="40"/>
      <c r="AC878" s="40">
        <v>1</v>
      </c>
      <c r="AD878" s="34" t="s">
        <v>13</v>
      </c>
    </row>
    <row r="879" spans="1:30" s="35" customFormat="1" ht="12.75" x14ac:dyDescent="0.2">
      <c r="A879" s="39" t="s">
        <v>156</v>
      </c>
      <c r="B879" s="41" t="s">
        <v>53</v>
      </c>
      <c r="C879" s="41"/>
      <c r="D879" s="78" t="s">
        <v>74</v>
      </c>
      <c r="E879" s="43" t="s">
        <v>75</v>
      </c>
      <c r="F879" s="44">
        <v>1</v>
      </c>
      <c r="G879" s="45">
        <f>+VLOOKUP(D879,'Precios Repuestos'!$B$3:$F$192,5,FALSE)*F879</f>
        <v>5</v>
      </c>
      <c r="H879" s="32">
        <v>2</v>
      </c>
      <c r="I879" s="46"/>
      <c r="J879" s="40"/>
      <c r="K879" s="40"/>
      <c r="L879" s="40"/>
      <c r="M879" s="40"/>
      <c r="N879" s="40">
        <v>1</v>
      </c>
      <c r="O879" s="40"/>
      <c r="P879" s="40"/>
      <c r="Q879" s="40"/>
      <c r="R879" s="40"/>
      <c r="S879" s="40"/>
      <c r="T879" s="40">
        <v>1</v>
      </c>
      <c r="U879" s="40"/>
      <c r="V879" s="40"/>
      <c r="W879" s="40"/>
      <c r="X879" s="40"/>
      <c r="Y879" s="40"/>
      <c r="Z879" s="40">
        <v>1</v>
      </c>
      <c r="AA879" s="40"/>
      <c r="AB879" s="40"/>
      <c r="AC879" s="40"/>
      <c r="AD879" s="34" t="s">
        <v>41</v>
      </c>
    </row>
    <row r="880" spans="1:30" s="35" customFormat="1" ht="12.75" x14ac:dyDescent="0.2">
      <c r="A880" s="39" t="s">
        <v>156</v>
      </c>
      <c r="B880" s="41" t="s">
        <v>53</v>
      </c>
      <c r="C880" s="41"/>
      <c r="D880" s="42" t="s">
        <v>76</v>
      </c>
      <c r="E880" s="43" t="s">
        <v>77</v>
      </c>
      <c r="F880" s="44">
        <v>1</v>
      </c>
      <c r="G880" s="45">
        <f>+VLOOKUP(D880,'Precios Repuestos'!$B$3:$F$192,5,FALSE)*F880</f>
        <v>2</v>
      </c>
      <c r="H880" s="32">
        <v>2</v>
      </c>
      <c r="I880" s="46"/>
      <c r="J880" s="40"/>
      <c r="K880" s="40">
        <v>1</v>
      </c>
      <c r="L880" s="40">
        <v>1</v>
      </c>
      <c r="M880" s="40">
        <v>1</v>
      </c>
      <c r="N880" s="40">
        <v>1</v>
      </c>
      <c r="O880" s="40">
        <v>1</v>
      </c>
      <c r="P880" s="40">
        <v>1</v>
      </c>
      <c r="Q880" s="40">
        <v>1</v>
      </c>
      <c r="R880" s="40">
        <v>1</v>
      </c>
      <c r="S880" s="40">
        <v>1</v>
      </c>
      <c r="T880" s="40">
        <v>1</v>
      </c>
      <c r="U880" s="40">
        <v>1</v>
      </c>
      <c r="V880" s="40">
        <v>1</v>
      </c>
      <c r="W880" s="40">
        <v>1</v>
      </c>
      <c r="X880" s="40">
        <v>1</v>
      </c>
      <c r="Y880" s="40">
        <v>1</v>
      </c>
      <c r="Z880" s="40">
        <v>1</v>
      </c>
      <c r="AA880" s="40">
        <v>1</v>
      </c>
      <c r="AB880" s="40">
        <v>1</v>
      </c>
      <c r="AC880" s="40">
        <v>1</v>
      </c>
      <c r="AD880" s="34" t="s">
        <v>78</v>
      </c>
    </row>
    <row r="881" spans="1:30" s="35" customFormat="1" ht="12.75" x14ac:dyDescent="0.2">
      <c r="A881" s="50" t="s">
        <v>156</v>
      </c>
      <c r="B881" s="52" t="s">
        <v>79</v>
      </c>
      <c r="C881" s="52"/>
      <c r="D881" s="53"/>
      <c r="E881" s="54" t="s">
        <v>80</v>
      </c>
      <c r="F881" s="44"/>
      <c r="G881" s="45"/>
      <c r="H881" s="32"/>
      <c r="I881" s="32"/>
      <c r="J881" s="55">
        <f t="shared" ref="J881:AC881" si="91">+SUMPRODUCT(J840:J863,$G$840:$G$863)</f>
        <v>16</v>
      </c>
      <c r="K881" s="55">
        <f t="shared" si="91"/>
        <v>44.174999999999997</v>
      </c>
      <c r="L881" s="55">
        <f t="shared" si="91"/>
        <v>22.824999999999999</v>
      </c>
      <c r="M881" s="55">
        <f t="shared" si="91"/>
        <v>59.174999999999997</v>
      </c>
      <c r="N881" s="55">
        <f t="shared" si="91"/>
        <v>54.4</v>
      </c>
      <c r="O881" s="55">
        <f t="shared" si="91"/>
        <v>81</v>
      </c>
      <c r="P881" s="55">
        <f t="shared" si="91"/>
        <v>47.5</v>
      </c>
      <c r="Q881" s="55">
        <f t="shared" si="91"/>
        <v>59.174999999999997</v>
      </c>
      <c r="R881" s="55">
        <f t="shared" si="91"/>
        <v>38.725000000000001</v>
      </c>
      <c r="S881" s="55">
        <f t="shared" si="91"/>
        <v>59.174999999999997</v>
      </c>
      <c r="T881" s="55">
        <f t="shared" si="91"/>
        <v>23.5</v>
      </c>
      <c r="U881" s="55">
        <f t="shared" si="91"/>
        <v>96</v>
      </c>
      <c r="V881" s="55">
        <f t="shared" si="91"/>
        <v>115.375</v>
      </c>
      <c r="W881" s="55">
        <f t="shared" si="91"/>
        <v>44.174999999999997</v>
      </c>
      <c r="X881" s="55">
        <f t="shared" si="91"/>
        <v>37.825000000000003</v>
      </c>
      <c r="Y881" s="55">
        <f t="shared" si="91"/>
        <v>59.174999999999997</v>
      </c>
      <c r="Z881" s="55">
        <f t="shared" si="91"/>
        <v>39.4</v>
      </c>
      <c r="AA881" s="55">
        <f t="shared" si="91"/>
        <v>81</v>
      </c>
      <c r="AB881" s="55">
        <f t="shared" si="91"/>
        <v>47.5</v>
      </c>
      <c r="AC881" s="55">
        <f t="shared" si="91"/>
        <v>74.174999999999997</v>
      </c>
      <c r="AD881" s="34"/>
    </row>
    <row r="882" spans="1:30" s="35" customFormat="1" ht="12.75" x14ac:dyDescent="0.2">
      <c r="A882" s="50" t="s">
        <v>156</v>
      </c>
      <c r="B882" s="52" t="s">
        <v>81</v>
      </c>
      <c r="C882" s="52"/>
      <c r="D882" s="53"/>
      <c r="E882" s="54" t="s">
        <v>82</v>
      </c>
      <c r="F882" s="44"/>
      <c r="G882" s="45"/>
      <c r="H882" s="32"/>
      <c r="I882" s="32"/>
      <c r="J882" s="55" t="e">
        <f>+SUMPRODUCT(J864:J880,$G$864:$G$880)</f>
        <v>#N/A</v>
      </c>
      <c r="K882" s="55" t="e">
        <f t="shared" ref="K882:AC882" si="92">+SUMPRODUCT(K864:K880,$G$864:$G$880)</f>
        <v>#N/A</v>
      </c>
      <c r="L882" s="55" t="e">
        <f t="shared" si="92"/>
        <v>#N/A</v>
      </c>
      <c r="M882" s="55" t="e">
        <f t="shared" si="92"/>
        <v>#N/A</v>
      </c>
      <c r="N882" s="55" t="e">
        <f t="shared" si="92"/>
        <v>#N/A</v>
      </c>
      <c r="O882" s="55" t="e">
        <f t="shared" si="92"/>
        <v>#N/A</v>
      </c>
      <c r="P882" s="55" t="e">
        <f t="shared" si="92"/>
        <v>#N/A</v>
      </c>
      <c r="Q882" s="55" t="e">
        <f t="shared" si="92"/>
        <v>#N/A</v>
      </c>
      <c r="R882" s="55" t="e">
        <f t="shared" si="92"/>
        <v>#N/A</v>
      </c>
      <c r="S882" s="55" t="e">
        <f t="shared" si="92"/>
        <v>#N/A</v>
      </c>
      <c r="T882" s="55" t="e">
        <f t="shared" si="92"/>
        <v>#N/A</v>
      </c>
      <c r="U882" s="55" t="e">
        <f t="shared" si="92"/>
        <v>#N/A</v>
      </c>
      <c r="V882" s="55" t="e">
        <f t="shared" si="92"/>
        <v>#N/A</v>
      </c>
      <c r="W882" s="55" t="e">
        <f t="shared" si="92"/>
        <v>#N/A</v>
      </c>
      <c r="X882" s="55" t="e">
        <f t="shared" si="92"/>
        <v>#N/A</v>
      </c>
      <c r="Y882" s="55" t="e">
        <f t="shared" si="92"/>
        <v>#N/A</v>
      </c>
      <c r="Z882" s="55" t="e">
        <f t="shared" si="92"/>
        <v>#N/A</v>
      </c>
      <c r="AA882" s="55" t="e">
        <f t="shared" si="92"/>
        <v>#N/A</v>
      </c>
      <c r="AB882" s="55" t="e">
        <f t="shared" si="92"/>
        <v>#N/A</v>
      </c>
      <c r="AC882" s="55" t="e">
        <f t="shared" si="92"/>
        <v>#N/A</v>
      </c>
      <c r="AD882" s="34"/>
    </row>
    <row r="883" spans="1:30" s="35" customFormat="1" ht="12.75" x14ac:dyDescent="0.2">
      <c r="A883" s="50" t="s">
        <v>156</v>
      </c>
      <c r="B883" s="52" t="s">
        <v>83</v>
      </c>
      <c r="C883" s="52"/>
      <c r="D883" s="53"/>
      <c r="E883" s="54" t="s">
        <v>84</v>
      </c>
      <c r="F883" s="44"/>
      <c r="G883" s="45"/>
      <c r="H883" s="32"/>
      <c r="I883" s="32"/>
      <c r="J883" s="56" t="e">
        <f>+J882+J881</f>
        <v>#N/A</v>
      </c>
      <c r="K883" s="56" t="e">
        <f t="shared" ref="K883:AC883" si="93">+K882+K881</f>
        <v>#N/A</v>
      </c>
      <c r="L883" s="56" t="e">
        <f t="shared" si="93"/>
        <v>#N/A</v>
      </c>
      <c r="M883" s="56" t="e">
        <f t="shared" si="93"/>
        <v>#N/A</v>
      </c>
      <c r="N883" s="56" t="e">
        <f t="shared" si="93"/>
        <v>#N/A</v>
      </c>
      <c r="O883" s="56" t="e">
        <f t="shared" si="93"/>
        <v>#N/A</v>
      </c>
      <c r="P883" s="56" t="e">
        <f t="shared" si="93"/>
        <v>#N/A</v>
      </c>
      <c r="Q883" s="56" t="e">
        <f t="shared" si="93"/>
        <v>#N/A</v>
      </c>
      <c r="R883" s="56" t="e">
        <f t="shared" si="93"/>
        <v>#N/A</v>
      </c>
      <c r="S883" s="56" t="e">
        <f t="shared" si="93"/>
        <v>#N/A</v>
      </c>
      <c r="T883" s="56" t="e">
        <f t="shared" si="93"/>
        <v>#N/A</v>
      </c>
      <c r="U883" s="56" t="e">
        <f t="shared" si="93"/>
        <v>#N/A</v>
      </c>
      <c r="V883" s="56" t="e">
        <f t="shared" si="93"/>
        <v>#N/A</v>
      </c>
      <c r="W883" s="56" t="e">
        <f t="shared" si="93"/>
        <v>#N/A</v>
      </c>
      <c r="X883" s="56" t="e">
        <f t="shared" si="93"/>
        <v>#N/A</v>
      </c>
      <c r="Y883" s="56" t="e">
        <f t="shared" si="93"/>
        <v>#N/A</v>
      </c>
      <c r="Z883" s="56" t="e">
        <f t="shared" si="93"/>
        <v>#N/A</v>
      </c>
      <c r="AA883" s="56" t="e">
        <f t="shared" si="93"/>
        <v>#N/A</v>
      </c>
      <c r="AB883" s="56" t="e">
        <f t="shared" si="93"/>
        <v>#N/A</v>
      </c>
      <c r="AC883" s="56" t="e">
        <f t="shared" si="93"/>
        <v>#N/A</v>
      </c>
      <c r="AD883" s="34"/>
    </row>
    <row r="884" spans="1:30" s="35" customFormat="1" ht="12.75" x14ac:dyDescent="0.2">
      <c r="A884" s="57" t="s">
        <v>156</v>
      </c>
      <c r="B884" s="52" t="s">
        <v>85</v>
      </c>
      <c r="C884" s="52"/>
      <c r="D884" s="53"/>
      <c r="E884" s="58" t="s">
        <v>86</v>
      </c>
      <c r="F884" s="44"/>
      <c r="G884" s="45"/>
      <c r="H884" s="32"/>
      <c r="I884" s="32"/>
      <c r="J884" s="59" t="e">
        <f>+J883*$K$2</f>
        <v>#N/A</v>
      </c>
      <c r="K884" s="59" t="e">
        <f t="shared" ref="K884:AC884" si="94">+K883*$K$2</f>
        <v>#N/A</v>
      </c>
      <c r="L884" s="59" t="e">
        <f t="shared" si="94"/>
        <v>#N/A</v>
      </c>
      <c r="M884" s="59" t="e">
        <f t="shared" si="94"/>
        <v>#N/A</v>
      </c>
      <c r="N884" s="59" t="e">
        <f t="shared" si="94"/>
        <v>#N/A</v>
      </c>
      <c r="O884" s="59" t="e">
        <f t="shared" si="94"/>
        <v>#N/A</v>
      </c>
      <c r="P884" s="59" t="e">
        <f t="shared" si="94"/>
        <v>#N/A</v>
      </c>
      <c r="Q884" s="59" t="e">
        <f t="shared" si="94"/>
        <v>#N/A</v>
      </c>
      <c r="R884" s="59" t="e">
        <f t="shared" si="94"/>
        <v>#N/A</v>
      </c>
      <c r="S884" s="59" t="e">
        <f t="shared" si="94"/>
        <v>#N/A</v>
      </c>
      <c r="T884" s="59" t="e">
        <f t="shared" si="94"/>
        <v>#N/A</v>
      </c>
      <c r="U884" s="59" t="e">
        <f t="shared" si="94"/>
        <v>#N/A</v>
      </c>
      <c r="V884" s="59" t="e">
        <f t="shared" si="94"/>
        <v>#N/A</v>
      </c>
      <c r="W884" s="59" t="e">
        <f t="shared" si="94"/>
        <v>#N/A</v>
      </c>
      <c r="X884" s="59" t="e">
        <f t="shared" si="94"/>
        <v>#N/A</v>
      </c>
      <c r="Y884" s="59" t="e">
        <f t="shared" si="94"/>
        <v>#N/A</v>
      </c>
      <c r="Z884" s="59" t="e">
        <f t="shared" si="94"/>
        <v>#N/A</v>
      </c>
      <c r="AA884" s="59" t="e">
        <f t="shared" si="94"/>
        <v>#N/A</v>
      </c>
      <c r="AB884" s="59" t="e">
        <f t="shared" si="94"/>
        <v>#N/A</v>
      </c>
      <c r="AC884" s="59" t="e">
        <f t="shared" si="94"/>
        <v>#N/A</v>
      </c>
      <c r="AD884" s="34"/>
    </row>
    <row r="885" spans="1:30" s="35" customFormat="1" ht="12.75" x14ac:dyDescent="0.2">
      <c r="A885" s="50" t="s">
        <v>157</v>
      </c>
      <c r="B885" s="69"/>
      <c r="C885" s="69"/>
      <c r="D885" s="70"/>
      <c r="E885" s="69"/>
      <c r="F885" s="71"/>
      <c r="G885" s="69"/>
      <c r="H885" s="32"/>
      <c r="I885" s="32"/>
      <c r="J885" s="51"/>
      <c r="K885" s="51"/>
      <c r="L885" s="51"/>
      <c r="M885" s="51"/>
      <c r="N885" s="51"/>
      <c r="O885" s="51"/>
      <c r="P885" s="51"/>
      <c r="Q885" s="51"/>
      <c r="R885" s="51"/>
      <c r="S885" s="51"/>
      <c r="T885" s="51"/>
      <c r="U885" s="51"/>
      <c r="V885" s="51"/>
      <c r="W885" s="51"/>
      <c r="X885" s="51"/>
      <c r="Y885" s="51"/>
      <c r="Z885" s="51"/>
      <c r="AA885" s="51"/>
      <c r="AB885" s="51"/>
      <c r="AC885" s="51"/>
      <c r="AD885" s="34"/>
    </row>
    <row r="886" spans="1:30" s="35" customFormat="1" ht="12.75" x14ac:dyDescent="0.2">
      <c r="A886" s="25" t="s">
        <v>157</v>
      </c>
      <c r="B886" s="27" t="s">
        <v>11</v>
      </c>
      <c r="C886" s="27"/>
      <c r="D886" s="28"/>
      <c r="E886" s="29" t="s">
        <v>12</v>
      </c>
      <c r="F886" s="30">
        <v>0.7</v>
      </c>
      <c r="G886" s="31">
        <f t="shared" ref="G886:G910" si="95">+F886*$F$2</f>
        <v>21</v>
      </c>
      <c r="H886" s="32">
        <v>2</v>
      </c>
      <c r="I886" s="33"/>
      <c r="J886" s="26"/>
      <c r="K886" s="26"/>
      <c r="L886" s="26"/>
      <c r="M886" s="26"/>
      <c r="N886" s="26"/>
      <c r="O886" s="26"/>
      <c r="P886" s="26"/>
      <c r="Q886" s="26"/>
      <c r="R886" s="26"/>
      <c r="S886" s="26"/>
      <c r="T886" s="26"/>
      <c r="U886" s="26"/>
      <c r="V886" s="26"/>
      <c r="W886" s="26"/>
      <c r="X886" s="26"/>
      <c r="Y886" s="26"/>
      <c r="Z886" s="26"/>
      <c r="AA886" s="26"/>
      <c r="AB886" s="26"/>
      <c r="AC886" s="26"/>
      <c r="AD886" s="34" t="s">
        <v>14</v>
      </c>
    </row>
    <row r="887" spans="1:30" s="35" customFormat="1" ht="12.75" x14ac:dyDescent="0.2">
      <c r="A887" s="25" t="s">
        <v>157</v>
      </c>
      <c r="B887" s="27" t="s">
        <v>11</v>
      </c>
      <c r="C887" s="27"/>
      <c r="D887" s="28"/>
      <c r="E887" s="29" t="s">
        <v>15</v>
      </c>
      <c r="F887" s="30">
        <v>0.3</v>
      </c>
      <c r="G887" s="31">
        <f t="shared" si="95"/>
        <v>9</v>
      </c>
      <c r="H887" s="32">
        <v>2</v>
      </c>
      <c r="I887" s="33"/>
      <c r="J887" s="26"/>
      <c r="K887" s="26"/>
      <c r="L887" s="26"/>
      <c r="M887" s="26"/>
      <c r="N887" s="26"/>
      <c r="O887" s="26"/>
      <c r="P887" s="26"/>
      <c r="Q887" s="26"/>
      <c r="R887" s="26"/>
      <c r="S887" s="26"/>
      <c r="T887" s="26"/>
      <c r="U887" s="26"/>
      <c r="V887" s="26"/>
      <c r="W887" s="26"/>
      <c r="X887" s="26"/>
      <c r="Y887" s="26"/>
      <c r="Z887" s="26"/>
      <c r="AA887" s="26"/>
      <c r="AB887" s="26"/>
      <c r="AC887" s="26"/>
      <c r="AD887" s="34" t="s">
        <v>14</v>
      </c>
    </row>
    <row r="888" spans="1:30" s="35" customFormat="1" ht="12.75" x14ac:dyDescent="0.2">
      <c r="A888" s="25" t="s">
        <v>157</v>
      </c>
      <c r="B888" s="27" t="s">
        <v>11</v>
      </c>
      <c r="C888" s="27"/>
      <c r="D888" s="28"/>
      <c r="E888" s="38" t="s">
        <v>16</v>
      </c>
      <c r="F888" s="30">
        <v>0</v>
      </c>
      <c r="G888" s="31">
        <f t="shared" si="95"/>
        <v>0</v>
      </c>
      <c r="H888" s="32">
        <v>2</v>
      </c>
      <c r="I888" s="33"/>
      <c r="J888" s="26"/>
      <c r="K888" s="26"/>
      <c r="L888" s="26"/>
      <c r="M888" s="26"/>
      <c r="N888" s="26"/>
      <c r="O888" s="26"/>
      <c r="P888" s="26"/>
      <c r="Q888" s="26"/>
      <c r="R888" s="26"/>
      <c r="S888" s="26"/>
      <c r="T888" s="26"/>
      <c r="U888" s="26"/>
      <c r="V888" s="26"/>
      <c r="W888" s="26"/>
      <c r="X888" s="26"/>
      <c r="Y888" s="26"/>
      <c r="Z888" s="26"/>
      <c r="AA888" s="26"/>
      <c r="AB888" s="26"/>
      <c r="AC888" s="26"/>
      <c r="AD888" s="34" t="s">
        <v>88</v>
      </c>
    </row>
    <row r="889" spans="1:30" s="35" customFormat="1" ht="12.75" x14ac:dyDescent="0.2">
      <c r="A889" s="25" t="s">
        <v>157</v>
      </c>
      <c r="B889" s="27" t="s">
        <v>11</v>
      </c>
      <c r="C889" s="27"/>
      <c r="D889" s="28"/>
      <c r="E889" s="29" t="s">
        <v>18</v>
      </c>
      <c r="F889" s="30">
        <v>0.53</v>
      </c>
      <c r="G889" s="31">
        <f t="shared" si="95"/>
        <v>15.9</v>
      </c>
      <c r="H889" s="32">
        <v>2</v>
      </c>
      <c r="I889" s="33"/>
      <c r="J889" s="26"/>
      <c r="K889" s="26"/>
      <c r="L889" s="26"/>
      <c r="M889" s="26"/>
      <c r="N889" s="26">
        <v>1</v>
      </c>
      <c r="O889" s="26"/>
      <c r="P889" s="26"/>
      <c r="Q889" s="26"/>
      <c r="R889" s="26">
        <v>1</v>
      </c>
      <c r="S889" s="26"/>
      <c r="T889" s="26"/>
      <c r="U889" s="26"/>
      <c r="V889" s="26">
        <v>1</v>
      </c>
      <c r="W889" s="26"/>
      <c r="X889" s="26"/>
      <c r="Y889" s="26"/>
      <c r="Z889" s="26">
        <v>1</v>
      </c>
      <c r="AA889" s="26"/>
      <c r="AB889" s="26"/>
      <c r="AC889" s="26"/>
      <c r="AD889" s="34" t="s">
        <v>21</v>
      </c>
    </row>
    <row r="890" spans="1:30" s="35" customFormat="1" ht="12.75" x14ac:dyDescent="0.2">
      <c r="A890" s="25" t="s">
        <v>157</v>
      </c>
      <c r="B890" s="27" t="s">
        <v>11</v>
      </c>
      <c r="C890" s="27"/>
      <c r="D890" s="28"/>
      <c r="E890" s="29" t="s">
        <v>116</v>
      </c>
      <c r="F890" s="30">
        <v>1</v>
      </c>
      <c r="G890" s="31">
        <f t="shared" si="95"/>
        <v>30</v>
      </c>
      <c r="H890" s="32">
        <v>2</v>
      </c>
      <c r="I890" s="33"/>
      <c r="J890" s="26"/>
      <c r="K890" s="26"/>
      <c r="L890" s="26"/>
      <c r="M890" s="26"/>
      <c r="N890" s="26"/>
      <c r="O890" s="26">
        <v>1</v>
      </c>
      <c r="P890" s="26"/>
      <c r="Q890" s="26"/>
      <c r="R890" s="26"/>
      <c r="S890" s="26"/>
      <c r="T890" s="26"/>
      <c r="U890" s="26">
        <v>1</v>
      </c>
      <c r="V890" s="26"/>
      <c r="W890" s="26"/>
      <c r="X890" s="26"/>
      <c r="Y890" s="26"/>
      <c r="Z890" s="26"/>
      <c r="AA890" s="26">
        <v>1</v>
      </c>
      <c r="AB890" s="26"/>
      <c r="AC890" s="26"/>
      <c r="AD890" s="34" t="s">
        <v>19</v>
      </c>
    </row>
    <row r="891" spans="1:30" s="35" customFormat="1" ht="12.75" x14ac:dyDescent="0.2">
      <c r="A891" s="25" t="s">
        <v>157</v>
      </c>
      <c r="B891" s="27" t="s">
        <v>11</v>
      </c>
      <c r="C891" s="27"/>
      <c r="D891" s="28"/>
      <c r="E891" s="29" t="s">
        <v>119</v>
      </c>
      <c r="F891" s="30">
        <v>0.33333333333333331</v>
      </c>
      <c r="G891" s="31">
        <f t="shared" si="95"/>
        <v>10</v>
      </c>
      <c r="H891" s="32">
        <v>2</v>
      </c>
      <c r="I891" s="33"/>
      <c r="J891" s="26"/>
      <c r="K891" s="26"/>
      <c r="L891" s="26"/>
      <c r="M891" s="26">
        <v>1</v>
      </c>
      <c r="N891" s="26"/>
      <c r="O891" s="26"/>
      <c r="P891" s="26"/>
      <c r="Q891" s="26">
        <v>1</v>
      </c>
      <c r="R891" s="26"/>
      <c r="S891" s="26"/>
      <c r="T891" s="26"/>
      <c r="U891" s="26">
        <v>1</v>
      </c>
      <c r="V891" s="26"/>
      <c r="W891" s="26"/>
      <c r="X891" s="26"/>
      <c r="Y891" s="26">
        <v>1</v>
      </c>
      <c r="Z891" s="26"/>
      <c r="AA891" s="26"/>
      <c r="AB891" s="26"/>
      <c r="AC891" s="26">
        <v>1</v>
      </c>
      <c r="AD891" s="34" t="s">
        <v>35</v>
      </c>
    </row>
    <row r="892" spans="1:30" s="35" customFormat="1" ht="12.75" x14ac:dyDescent="0.2">
      <c r="A892" s="25" t="s">
        <v>157</v>
      </c>
      <c r="B892" s="27" t="s">
        <v>11</v>
      </c>
      <c r="C892" s="27"/>
      <c r="D892" s="28"/>
      <c r="E892" s="29" t="s">
        <v>120</v>
      </c>
      <c r="F892" s="30">
        <v>0.5</v>
      </c>
      <c r="G892" s="31">
        <f t="shared" si="95"/>
        <v>15</v>
      </c>
      <c r="H892" s="32">
        <v>2</v>
      </c>
      <c r="I892" s="33"/>
      <c r="J892" s="26"/>
      <c r="K892" s="26"/>
      <c r="L892" s="26"/>
      <c r="M892" s="26">
        <v>1</v>
      </c>
      <c r="N892" s="26"/>
      <c r="O892" s="26"/>
      <c r="P892" s="26"/>
      <c r="Q892" s="26">
        <v>1</v>
      </c>
      <c r="R892" s="26"/>
      <c r="S892" s="26"/>
      <c r="T892" s="26"/>
      <c r="U892" s="26">
        <v>1</v>
      </c>
      <c r="V892" s="26"/>
      <c r="W892" s="26"/>
      <c r="X892" s="26"/>
      <c r="Y892" s="26">
        <v>1</v>
      </c>
      <c r="Z892" s="26"/>
      <c r="AA892" s="26"/>
      <c r="AB892" s="26"/>
      <c r="AC892" s="26">
        <v>1</v>
      </c>
      <c r="AD892" s="34" t="s">
        <v>35</v>
      </c>
    </row>
    <row r="893" spans="1:30" s="35" customFormat="1" ht="12.75" x14ac:dyDescent="0.2">
      <c r="A893" s="25" t="s">
        <v>157</v>
      </c>
      <c r="B893" s="27" t="s">
        <v>11</v>
      </c>
      <c r="C893" s="27"/>
      <c r="D893" s="28"/>
      <c r="E893" s="29" t="s">
        <v>121</v>
      </c>
      <c r="F893" s="30">
        <v>0.31746031746031744</v>
      </c>
      <c r="G893" s="31">
        <f t="shared" si="95"/>
        <v>9.5238095238095237</v>
      </c>
      <c r="H893" s="32">
        <v>2</v>
      </c>
      <c r="I893" s="33"/>
      <c r="J893" s="26"/>
      <c r="K893" s="26"/>
      <c r="L893" s="26"/>
      <c r="M893" s="26"/>
      <c r="N893" s="26"/>
      <c r="O893" s="26"/>
      <c r="P893" s="26"/>
      <c r="Q893" s="26">
        <v>1</v>
      </c>
      <c r="R893" s="26"/>
      <c r="S893" s="26"/>
      <c r="T893" s="26"/>
      <c r="U893" s="26"/>
      <c r="V893" s="26"/>
      <c r="W893" s="26"/>
      <c r="X893" s="26"/>
      <c r="Y893" s="26">
        <v>1</v>
      </c>
      <c r="Z893" s="26"/>
      <c r="AA893" s="26"/>
      <c r="AB893" s="26"/>
      <c r="AC893" s="26"/>
      <c r="AD893" s="34" t="s">
        <v>104</v>
      </c>
    </row>
    <row r="894" spans="1:30" s="35" customFormat="1" ht="12.75" x14ac:dyDescent="0.2">
      <c r="A894" s="25" t="s">
        <v>157</v>
      </c>
      <c r="B894" s="27" t="s">
        <v>11</v>
      </c>
      <c r="C894" s="27"/>
      <c r="D894" s="28"/>
      <c r="E894" s="36" t="s">
        <v>24</v>
      </c>
      <c r="F894" s="30">
        <v>0.35</v>
      </c>
      <c r="G894" s="31">
        <f t="shared" si="95"/>
        <v>10.5</v>
      </c>
      <c r="H894" s="32">
        <v>2</v>
      </c>
      <c r="I894" s="33"/>
      <c r="J894" s="26">
        <v>1</v>
      </c>
      <c r="K894" s="26">
        <v>1</v>
      </c>
      <c r="L894" s="26">
        <v>1</v>
      </c>
      <c r="M894" s="26">
        <v>1</v>
      </c>
      <c r="N894" s="26">
        <v>1</v>
      </c>
      <c r="O894" s="26">
        <v>1</v>
      </c>
      <c r="P894" s="26">
        <v>1</v>
      </c>
      <c r="Q894" s="26">
        <v>1</v>
      </c>
      <c r="R894" s="26">
        <v>1</v>
      </c>
      <c r="S894" s="26">
        <v>1</v>
      </c>
      <c r="T894" s="26">
        <v>1</v>
      </c>
      <c r="U894" s="26">
        <v>1</v>
      </c>
      <c r="V894" s="26">
        <v>1</v>
      </c>
      <c r="W894" s="26">
        <v>1</v>
      </c>
      <c r="X894" s="26">
        <v>1</v>
      </c>
      <c r="Y894" s="26">
        <v>1</v>
      </c>
      <c r="Z894" s="26">
        <v>1</v>
      </c>
      <c r="AA894" s="26">
        <v>1</v>
      </c>
      <c r="AB894" s="26">
        <v>1</v>
      </c>
      <c r="AC894" s="26">
        <v>1</v>
      </c>
      <c r="AD894" s="34" t="s">
        <v>25</v>
      </c>
    </row>
    <row r="895" spans="1:30" s="35" customFormat="1" ht="12.75" x14ac:dyDescent="0.2">
      <c r="A895" s="25" t="s">
        <v>157</v>
      </c>
      <c r="B895" s="27" t="s">
        <v>11</v>
      </c>
      <c r="C895" s="27"/>
      <c r="D895" s="28"/>
      <c r="E895" s="29" t="s">
        <v>26</v>
      </c>
      <c r="F895" s="30">
        <v>0.94500000000000006</v>
      </c>
      <c r="G895" s="31">
        <f t="shared" si="95"/>
        <v>28.35</v>
      </c>
      <c r="H895" s="32">
        <v>2</v>
      </c>
      <c r="I895" s="33"/>
      <c r="J895" s="26"/>
      <c r="K895" s="26"/>
      <c r="L895" s="26"/>
      <c r="M895" s="26"/>
      <c r="N895" s="26"/>
      <c r="O895" s="26"/>
      <c r="P895" s="26"/>
      <c r="Q895" s="26"/>
      <c r="R895" s="26"/>
      <c r="S895" s="26"/>
      <c r="T895" s="26"/>
      <c r="U895" s="26"/>
      <c r="V895" s="26">
        <v>1</v>
      </c>
      <c r="W895" s="26"/>
      <c r="X895" s="26"/>
      <c r="Y895" s="26"/>
      <c r="Z895" s="26"/>
      <c r="AA895" s="26"/>
      <c r="AB895" s="26"/>
      <c r="AC895" s="26"/>
      <c r="AD895" s="34" t="s">
        <v>27</v>
      </c>
    </row>
    <row r="896" spans="1:30" s="35" customFormat="1" ht="12.75" x14ac:dyDescent="0.2">
      <c r="A896" s="25" t="s">
        <v>157</v>
      </c>
      <c r="B896" s="27" t="s">
        <v>11</v>
      </c>
      <c r="C896" s="27"/>
      <c r="D896" s="28"/>
      <c r="E896" s="38" t="s">
        <v>89</v>
      </c>
      <c r="F896" s="30">
        <v>0</v>
      </c>
      <c r="G896" s="31">
        <f t="shared" si="95"/>
        <v>0</v>
      </c>
      <c r="H896" s="32">
        <v>2</v>
      </c>
      <c r="I896" s="33"/>
      <c r="J896" s="26"/>
      <c r="K896" s="26"/>
      <c r="L896" s="26"/>
      <c r="M896" s="26"/>
      <c r="N896" s="26"/>
      <c r="O896" s="26"/>
      <c r="P896" s="26"/>
      <c r="Q896" s="26"/>
      <c r="R896" s="26"/>
      <c r="S896" s="26"/>
      <c r="T896" s="26"/>
      <c r="U896" s="26"/>
      <c r="V896" s="26"/>
      <c r="W896" s="26"/>
      <c r="X896" s="26"/>
      <c r="Y896" s="26"/>
      <c r="Z896" s="26"/>
      <c r="AA896" s="26"/>
      <c r="AB896" s="26"/>
      <c r="AC896" s="26"/>
      <c r="AD896" s="34" t="s">
        <v>90</v>
      </c>
    </row>
    <row r="897" spans="1:30" s="35" customFormat="1" ht="12.75" x14ac:dyDescent="0.2">
      <c r="A897" s="25" t="s">
        <v>157</v>
      </c>
      <c r="B897" s="27" t="s">
        <v>11</v>
      </c>
      <c r="C897" s="27"/>
      <c r="D897" s="28"/>
      <c r="E897" s="29" t="s">
        <v>29</v>
      </c>
      <c r="F897" s="30">
        <v>0.22750000000000001</v>
      </c>
      <c r="G897" s="31">
        <f t="shared" si="95"/>
        <v>6.8250000000000002</v>
      </c>
      <c r="H897" s="32">
        <v>2</v>
      </c>
      <c r="I897" s="33"/>
      <c r="J897" s="26"/>
      <c r="K897" s="26"/>
      <c r="L897" s="26">
        <v>1</v>
      </c>
      <c r="M897" s="37"/>
      <c r="N897" s="26"/>
      <c r="O897" s="26">
        <v>1</v>
      </c>
      <c r="P897" s="26"/>
      <c r="Q897" s="26"/>
      <c r="R897" s="26">
        <v>1</v>
      </c>
      <c r="S897" s="26"/>
      <c r="T897" s="37"/>
      <c r="U897" s="26">
        <v>1</v>
      </c>
      <c r="V897" s="37"/>
      <c r="W897" s="26"/>
      <c r="X897" s="37">
        <v>1</v>
      </c>
      <c r="Y897" s="26"/>
      <c r="Z897" s="37"/>
      <c r="AA897" s="26">
        <v>1</v>
      </c>
      <c r="AB897" s="37"/>
      <c r="AC897" s="37"/>
      <c r="AD897" s="34" t="s">
        <v>30</v>
      </c>
    </row>
    <row r="898" spans="1:30" s="35" customFormat="1" ht="12.75" x14ac:dyDescent="0.2">
      <c r="A898" s="25" t="s">
        <v>157</v>
      </c>
      <c r="B898" s="27" t="s">
        <v>11</v>
      </c>
      <c r="C898" s="27"/>
      <c r="D898" s="28"/>
      <c r="E898" s="29" t="s">
        <v>31</v>
      </c>
      <c r="F898" s="30">
        <v>0.12250000000000001</v>
      </c>
      <c r="G898" s="31">
        <f t="shared" si="95"/>
        <v>3.6750000000000003</v>
      </c>
      <c r="H898" s="32">
        <v>2</v>
      </c>
      <c r="I898" s="33"/>
      <c r="J898" s="26"/>
      <c r="K898" s="26">
        <v>1</v>
      </c>
      <c r="L898" s="26"/>
      <c r="M898" s="26">
        <v>1</v>
      </c>
      <c r="N898" s="26"/>
      <c r="O898" s="26">
        <v>1</v>
      </c>
      <c r="P898" s="26"/>
      <c r="Q898" s="26">
        <v>1</v>
      </c>
      <c r="R898" s="26"/>
      <c r="S898" s="26">
        <v>1</v>
      </c>
      <c r="T898" s="26"/>
      <c r="U898" s="26">
        <v>1</v>
      </c>
      <c r="V898" s="26"/>
      <c r="W898" s="26">
        <v>1</v>
      </c>
      <c r="X898" s="26"/>
      <c r="Y898" s="26">
        <v>1</v>
      </c>
      <c r="Z898" s="26"/>
      <c r="AA898" s="26">
        <v>1</v>
      </c>
      <c r="AB898" s="26"/>
      <c r="AC898" s="26">
        <v>1</v>
      </c>
      <c r="AD898" s="34" t="s">
        <v>13</v>
      </c>
    </row>
    <row r="899" spans="1:30" s="35" customFormat="1" ht="12.75" x14ac:dyDescent="0.2">
      <c r="A899" s="25" t="s">
        <v>157</v>
      </c>
      <c r="B899" s="27" t="s">
        <v>11</v>
      </c>
      <c r="C899" s="27"/>
      <c r="D899" s="28"/>
      <c r="E899" s="29" t="s">
        <v>32</v>
      </c>
      <c r="F899" s="30">
        <v>1.05</v>
      </c>
      <c r="G899" s="31">
        <f t="shared" si="95"/>
        <v>31.5</v>
      </c>
      <c r="H899" s="32">
        <v>2</v>
      </c>
      <c r="I899" s="33"/>
      <c r="J899" s="26"/>
      <c r="K899" s="26"/>
      <c r="L899" s="26"/>
      <c r="M899" s="26"/>
      <c r="N899" s="26"/>
      <c r="O899" s="26"/>
      <c r="P899" s="26">
        <v>1</v>
      </c>
      <c r="Q899" s="26"/>
      <c r="R899" s="26"/>
      <c r="S899" s="26"/>
      <c r="T899" s="26"/>
      <c r="U899" s="26"/>
      <c r="V899" s="26">
        <v>1</v>
      </c>
      <c r="W899" s="26"/>
      <c r="X899" s="26"/>
      <c r="Y899" s="26"/>
      <c r="Z899" s="26"/>
      <c r="AA899" s="26"/>
      <c r="AB899" s="26">
        <v>1</v>
      </c>
      <c r="AC899" s="26"/>
      <c r="AD899" s="34" t="s">
        <v>20</v>
      </c>
    </row>
    <row r="900" spans="1:30" s="35" customFormat="1" ht="12.75" x14ac:dyDescent="0.2">
      <c r="A900" s="25" t="s">
        <v>157</v>
      </c>
      <c r="B900" s="27" t="s">
        <v>11</v>
      </c>
      <c r="C900" s="27"/>
      <c r="D900" s="28"/>
      <c r="E900" s="38" t="s">
        <v>34</v>
      </c>
      <c r="F900" s="30">
        <v>0</v>
      </c>
      <c r="G900" s="31">
        <f t="shared" si="95"/>
        <v>0</v>
      </c>
      <c r="H900" s="32">
        <v>2</v>
      </c>
      <c r="I900" s="33"/>
      <c r="J900" s="26"/>
      <c r="K900" s="26"/>
      <c r="L900" s="26"/>
      <c r="M900" s="26"/>
      <c r="N900" s="26"/>
      <c r="O900" s="26"/>
      <c r="P900" s="26"/>
      <c r="Q900" s="26"/>
      <c r="R900" s="26"/>
      <c r="S900" s="26"/>
      <c r="T900" s="26"/>
      <c r="U900" s="26"/>
      <c r="V900" s="26"/>
      <c r="W900" s="26"/>
      <c r="X900" s="26"/>
      <c r="Y900" s="26"/>
      <c r="Z900" s="26"/>
      <c r="AA900" s="26"/>
      <c r="AB900" s="26"/>
      <c r="AC900" s="26"/>
      <c r="AD900" s="34" t="s">
        <v>36</v>
      </c>
    </row>
    <row r="901" spans="1:30" s="35" customFormat="1" ht="12.75" x14ac:dyDescent="0.2">
      <c r="A901" s="25" t="s">
        <v>157</v>
      </c>
      <c r="B901" s="27" t="s">
        <v>11</v>
      </c>
      <c r="C901" s="27"/>
      <c r="D901" s="28"/>
      <c r="E901" s="29" t="s">
        <v>37</v>
      </c>
      <c r="F901" s="30">
        <v>0.52500000000000002</v>
      </c>
      <c r="G901" s="31">
        <f t="shared" si="95"/>
        <v>15.75</v>
      </c>
      <c r="H901" s="32">
        <v>2</v>
      </c>
      <c r="I901" s="33"/>
      <c r="J901" s="26"/>
      <c r="K901" s="26"/>
      <c r="L901" s="26"/>
      <c r="M901" s="26"/>
      <c r="N901" s="26"/>
      <c r="O901" s="26"/>
      <c r="P901" s="26"/>
      <c r="Q901" s="26"/>
      <c r="R901" s="26"/>
      <c r="S901" s="26"/>
      <c r="T901" s="26"/>
      <c r="U901" s="26"/>
      <c r="V901" s="26">
        <v>1</v>
      </c>
      <c r="W901" s="26"/>
      <c r="X901" s="26"/>
      <c r="Y901" s="26"/>
      <c r="Z901" s="26"/>
      <c r="AA901" s="26"/>
      <c r="AB901" s="26"/>
      <c r="AC901" s="26"/>
      <c r="AD901" s="34" t="s">
        <v>27</v>
      </c>
    </row>
    <row r="902" spans="1:30" s="35" customFormat="1" ht="12.75" x14ac:dyDescent="0.2">
      <c r="A902" s="25" t="s">
        <v>157</v>
      </c>
      <c r="B902" s="27" t="s">
        <v>11</v>
      </c>
      <c r="C902" s="27"/>
      <c r="D902" s="28"/>
      <c r="E902" s="29" t="s">
        <v>38</v>
      </c>
      <c r="F902" s="30">
        <v>0.26250000000000001</v>
      </c>
      <c r="G902" s="31">
        <f t="shared" si="95"/>
        <v>7.875</v>
      </c>
      <c r="H902" s="32">
        <v>2</v>
      </c>
      <c r="I902" s="33"/>
      <c r="J902" s="26"/>
      <c r="K902" s="26"/>
      <c r="L902" s="26"/>
      <c r="M902" s="26"/>
      <c r="N902" s="26"/>
      <c r="O902" s="26"/>
      <c r="P902" s="26"/>
      <c r="Q902" s="26"/>
      <c r="R902" s="26"/>
      <c r="S902" s="26"/>
      <c r="T902" s="26"/>
      <c r="U902" s="26"/>
      <c r="V902" s="26">
        <v>1</v>
      </c>
      <c r="W902" s="26"/>
      <c r="X902" s="26"/>
      <c r="Y902" s="26"/>
      <c r="Z902" s="26"/>
      <c r="AA902" s="26"/>
      <c r="AB902" s="26"/>
      <c r="AC902" s="26"/>
      <c r="AD902" s="34" t="s">
        <v>27</v>
      </c>
    </row>
    <row r="903" spans="1:30" s="35" customFormat="1" ht="12.75" x14ac:dyDescent="0.2">
      <c r="A903" s="25" t="s">
        <v>157</v>
      </c>
      <c r="B903" s="27" t="s">
        <v>11</v>
      </c>
      <c r="C903" s="27"/>
      <c r="D903" s="28"/>
      <c r="E903" s="29" t="s">
        <v>39</v>
      </c>
      <c r="F903" s="30">
        <v>0.2</v>
      </c>
      <c r="G903" s="31">
        <f t="shared" si="95"/>
        <v>6</v>
      </c>
      <c r="H903" s="32">
        <v>2</v>
      </c>
      <c r="I903" s="33"/>
      <c r="J903" s="26"/>
      <c r="K903" s="26"/>
      <c r="L903" s="26"/>
      <c r="M903" s="26"/>
      <c r="N903" s="26"/>
      <c r="O903" s="26"/>
      <c r="P903" s="26"/>
      <c r="Q903" s="26"/>
      <c r="R903" s="26"/>
      <c r="S903" s="26"/>
      <c r="T903" s="26"/>
      <c r="U903" s="26"/>
      <c r="V903" s="26"/>
      <c r="W903" s="26"/>
      <c r="X903" s="26"/>
      <c r="Y903" s="26"/>
      <c r="Z903" s="26"/>
      <c r="AA903" s="26"/>
      <c r="AB903" s="26"/>
      <c r="AC903" s="26"/>
      <c r="AD903" s="34" t="s">
        <v>14</v>
      </c>
    </row>
    <row r="904" spans="1:30" s="35" customFormat="1" ht="12.75" x14ac:dyDescent="0.2">
      <c r="A904" s="25" t="s">
        <v>157</v>
      </c>
      <c r="B904" s="27" t="s">
        <v>11</v>
      </c>
      <c r="C904" s="27"/>
      <c r="D904" s="28"/>
      <c r="E904" s="29" t="s">
        <v>40</v>
      </c>
      <c r="F904" s="30">
        <v>0.25</v>
      </c>
      <c r="G904" s="31">
        <f t="shared" si="95"/>
        <v>7.5</v>
      </c>
      <c r="H904" s="32">
        <v>2</v>
      </c>
      <c r="I904" s="33"/>
      <c r="J904" s="26"/>
      <c r="K904" s="26"/>
      <c r="L904" s="26"/>
      <c r="M904" s="26"/>
      <c r="N904" s="26">
        <v>1</v>
      </c>
      <c r="O904" s="26"/>
      <c r="P904" s="26"/>
      <c r="Q904" s="26"/>
      <c r="R904" s="26"/>
      <c r="S904" s="26"/>
      <c r="T904" s="26">
        <v>1</v>
      </c>
      <c r="U904" s="26"/>
      <c r="V904" s="26"/>
      <c r="W904" s="26"/>
      <c r="X904" s="26"/>
      <c r="Y904" s="26"/>
      <c r="Z904" s="26">
        <v>1</v>
      </c>
      <c r="AA904" s="26"/>
      <c r="AB904" s="26"/>
      <c r="AC904" s="26"/>
      <c r="AD904" s="34" t="s">
        <v>41</v>
      </c>
    </row>
    <row r="905" spans="1:30" s="35" customFormat="1" ht="12.75" x14ac:dyDescent="0.2">
      <c r="A905" s="25" t="s">
        <v>157</v>
      </c>
      <c r="B905" s="27" t="s">
        <v>11</v>
      </c>
      <c r="C905" s="27"/>
      <c r="D905" s="28"/>
      <c r="E905" s="29" t="s">
        <v>42</v>
      </c>
      <c r="F905" s="30">
        <v>2</v>
      </c>
      <c r="G905" s="31">
        <f t="shared" si="95"/>
        <v>60</v>
      </c>
      <c r="H905" s="32">
        <v>2</v>
      </c>
      <c r="I905" s="33"/>
      <c r="J905" s="26"/>
      <c r="K905" s="26"/>
      <c r="L905" s="26"/>
      <c r="M905" s="26"/>
      <c r="N905" s="26"/>
      <c r="O905" s="26"/>
      <c r="P905" s="26"/>
      <c r="Q905" s="26"/>
      <c r="R905" s="26"/>
      <c r="S905" s="26"/>
      <c r="T905" s="26"/>
      <c r="U905" s="26"/>
      <c r="V905" s="26"/>
      <c r="W905" s="26"/>
      <c r="X905" s="26"/>
      <c r="Y905" s="26"/>
      <c r="Z905" s="26"/>
      <c r="AA905" s="26"/>
      <c r="AB905" s="26"/>
      <c r="AC905" s="26"/>
      <c r="AD905" s="34" t="s">
        <v>14</v>
      </c>
    </row>
    <row r="906" spans="1:30" s="35" customFormat="1" ht="12.75" x14ac:dyDescent="0.2">
      <c r="A906" s="25" t="s">
        <v>157</v>
      </c>
      <c r="B906" s="27" t="s">
        <v>11</v>
      </c>
      <c r="C906" s="27"/>
      <c r="D906" s="28"/>
      <c r="E906" s="29" t="s">
        <v>43</v>
      </c>
      <c r="F906" s="30">
        <v>0</v>
      </c>
      <c r="G906" s="31">
        <f t="shared" si="95"/>
        <v>0</v>
      </c>
      <c r="H906" s="32">
        <v>2</v>
      </c>
      <c r="I906" s="33"/>
      <c r="J906" s="26"/>
      <c r="K906" s="26">
        <v>1</v>
      </c>
      <c r="L906" s="26"/>
      <c r="M906" s="26">
        <v>1</v>
      </c>
      <c r="N906" s="26"/>
      <c r="O906" s="26">
        <v>1</v>
      </c>
      <c r="P906" s="26"/>
      <c r="Q906" s="26">
        <v>1</v>
      </c>
      <c r="R906" s="26"/>
      <c r="S906" s="26">
        <v>1</v>
      </c>
      <c r="T906" s="26"/>
      <c r="U906" s="26">
        <v>1</v>
      </c>
      <c r="V906" s="26"/>
      <c r="W906" s="26">
        <v>1</v>
      </c>
      <c r="X906" s="26"/>
      <c r="Y906" s="26">
        <v>1</v>
      </c>
      <c r="Z906" s="26"/>
      <c r="AA906" s="26">
        <v>1</v>
      </c>
      <c r="AB906" s="26"/>
      <c r="AC906" s="26">
        <v>1</v>
      </c>
      <c r="AD906" s="34" t="s">
        <v>44</v>
      </c>
    </row>
    <row r="907" spans="1:30" s="35" customFormat="1" ht="12.75" x14ac:dyDescent="0.2">
      <c r="A907" s="25" t="s">
        <v>157</v>
      </c>
      <c r="B907" s="27" t="s">
        <v>11</v>
      </c>
      <c r="C907" s="27"/>
      <c r="D907" s="28"/>
      <c r="E907" s="29" t="s">
        <v>45</v>
      </c>
      <c r="F907" s="30">
        <v>1</v>
      </c>
      <c r="G907" s="31">
        <f t="shared" si="95"/>
        <v>30</v>
      </c>
      <c r="H907" s="32">
        <v>2</v>
      </c>
      <c r="I907" s="33"/>
      <c r="J907" s="26"/>
      <c r="K907" s="26">
        <v>1</v>
      </c>
      <c r="L907" s="26"/>
      <c r="M907" s="26">
        <v>1</v>
      </c>
      <c r="N907" s="26"/>
      <c r="O907" s="26">
        <v>1</v>
      </c>
      <c r="P907" s="26"/>
      <c r="Q907" s="26">
        <v>1</v>
      </c>
      <c r="R907" s="26"/>
      <c r="S907" s="26">
        <v>1</v>
      </c>
      <c r="T907" s="26"/>
      <c r="U907" s="26">
        <v>1</v>
      </c>
      <c r="V907" s="26"/>
      <c r="W907" s="26">
        <v>1</v>
      </c>
      <c r="X907" s="26"/>
      <c r="Y907" s="26">
        <v>1</v>
      </c>
      <c r="Z907" s="26"/>
      <c r="AA907" s="26">
        <v>1</v>
      </c>
      <c r="AB907" s="26"/>
      <c r="AC907" s="26">
        <v>1</v>
      </c>
      <c r="AD907" s="34" t="s">
        <v>13</v>
      </c>
    </row>
    <row r="908" spans="1:30" s="35" customFormat="1" ht="12.75" x14ac:dyDescent="0.2">
      <c r="A908" s="25" t="s">
        <v>157</v>
      </c>
      <c r="B908" s="27" t="s">
        <v>11</v>
      </c>
      <c r="C908" s="27"/>
      <c r="D908" s="28"/>
      <c r="E908" s="29" t="s">
        <v>46</v>
      </c>
      <c r="F908" s="30">
        <v>0.5</v>
      </c>
      <c r="G908" s="31">
        <f t="shared" si="95"/>
        <v>15</v>
      </c>
      <c r="H908" s="32">
        <v>2</v>
      </c>
      <c r="I908" s="33"/>
      <c r="J908" s="26"/>
      <c r="K908" s="26"/>
      <c r="L908" s="26"/>
      <c r="M908" s="26"/>
      <c r="N908" s="26">
        <v>1</v>
      </c>
      <c r="O908" s="26"/>
      <c r="P908" s="26"/>
      <c r="Q908" s="26"/>
      <c r="R908" s="26"/>
      <c r="S908" s="26">
        <v>1</v>
      </c>
      <c r="T908" s="26"/>
      <c r="U908" s="26"/>
      <c r="V908" s="26"/>
      <c r="W908" s="26"/>
      <c r="X908" s="26">
        <v>1</v>
      </c>
      <c r="Y908" s="26"/>
      <c r="Z908" s="26"/>
      <c r="AA908" s="26"/>
      <c r="AB908" s="26"/>
      <c r="AC908" s="26">
        <v>1</v>
      </c>
      <c r="AD908" s="34" t="s">
        <v>48</v>
      </c>
    </row>
    <row r="909" spans="1:30" s="35" customFormat="1" ht="12.75" x14ac:dyDescent="0.2">
      <c r="A909" s="25" t="s">
        <v>157</v>
      </c>
      <c r="B909" s="27" t="s">
        <v>11</v>
      </c>
      <c r="C909" s="27"/>
      <c r="D909" s="28"/>
      <c r="E909" s="29" t="s">
        <v>49</v>
      </c>
      <c r="F909" s="30">
        <v>0.18333333333333332</v>
      </c>
      <c r="G909" s="31">
        <f t="shared" si="95"/>
        <v>5.5</v>
      </c>
      <c r="H909" s="32">
        <v>2</v>
      </c>
      <c r="I909" s="33"/>
      <c r="J909" s="26">
        <v>1</v>
      </c>
      <c r="K909" s="26"/>
      <c r="L909" s="26">
        <v>1</v>
      </c>
      <c r="M909" s="26"/>
      <c r="N909" s="26">
        <v>1</v>
      </c>
      <c r="O909" s="26"/>
      <c r="P909" s="26">
        <v>1</v>
      </c>
      <c r="Q909" s="26"/>
      <c r="R909" s="26">
        <v>1</v>
      </c>
      <c r="S909" s="26"/>
      <c r="T909" s="26">
        <v>1</v>
      </c>
      <c r="U909" s="26"/>
      <c r="V909" s="26">
        <v>1</v>
      </c>
      <c r="W909" s="26"/>
      <c r="X909" s="26">
        <v>1</v>
      </c>
      <c r="Y909" s="26"/>
      <c r="Z909" s="26">
        <v>1</v>
      </c>
      <c r="AA909" s="26"/>
      <c r="AB909" s="26">
        <v>1</v>
      </c>
      <c r="AC909" s="26"/>
      <c r="AD909" s="34" t="s">
        <v>50</v>
      </c>
    </row>
    <row r="910" spans="1:30" s="35" customFormat="1" ht="12.75" x14ac:dyDescent="0.2">
      <c r="A910" s="25" t="s">
        <v>157</v>
      </c>
      <c r="B910" s="27" t="s">
        <v>11</v>
      </c>
      <c r="C910" s="27"/>
      <c r="D910" s="28"/>
      <c r="E910" s="29" t="s">
        <v>51</v>
      </c>
      <c r="F910" s="30">
        <v>0.17499999999999999</v>
      </c>
      <c r="G910" s="31">
        <f t="shared" si="95"/>
        <v>5.25</v>
      </c>
      <c r="H910" s="32">
        <v>2</v>
      </c>
      <c r="I910" s="33"/>
      <c r="J910" s="26"/>
      <c r="K910" s="26"/>
      <c r="L910" s="26"/>
      <c r="M910" s="26"/>
      <c r="N910" s="26"/>
      <c r="O910" s="26"/>
      <c r="P910" s="26"/>
      <c r="Q910" s="26"/>
      <c r="R910" s="26"/>
      <c r="S910" s="26"/>
      <c r="T910" s="26"/>
      <c r="U910" s="26"/>
      <c r="V910" s="26"/>
      <c r="W910" s="26"/>
      <c r="X910" s="26"/>
      <c r="Y910" s="26"/>
      <c r="Z910" s="26"/>
      <c r="AA910" s="26"/>
      <c r="AB910" s="26"/>
      <c r="AC910" s="26"/>
      <c r="AD910" s="34" t="s">
        <v>14</v>
      </c>
    </row>
    <row r="911" spans="1:30" s="35" customFormat="1" ht="12.75" x14ac:dyDescent="0.2">
      <c r="A911" s="39" t="s">
        <v>157</v>
      </c>
      <c r="B911" s="41" t="s">
        <v>53</v>
      </c>
      <c r="C911" s="41"/>
      <c r="D911" s="42">
        <v>95620989</v>
      </c>
      <c r="E911" s="43" t="s">
        <v>54</v>
      </c>
      <c r="F911" s="44">
        <v>1</v>
      </c>
      <c r="G911" s="45">
        <f>+VLOOKUP(D911,'Precios Repuestos'!$B$3:$F$192,5,FALSE)*F911</f>
        <v>4.4000000000000004</v>
      </c>
      <c r="H911" s="32">
        <v>2</v>
      </c>
      <c r="I911" s="46"/>
      <c r="J911" s="40">
        <v>1</v>
      </c>
      <c r="K911" s="40">
        <v>1</v>
      </c>
      <c r="L911" s="40">
        <v>1</v>
      </c>
      <c r="M911" s="40">
        <v>1</v>
      </c>
      <c r="N911" s="40">
        <v>1</v>
      </c>
      <c r="O911" s="40">
        <v>1</v>
      </c>
      <c r="P911" s="40">
        <v>1</v>
      </c>
      <c r="Q911" s="40">
        <v>1</v>
      </c>
      <c r="R911" s="40">
        <v>1</v>
      </c>
      <c r="S911" s="40">
        <v>1</v>
      </c>
      <c r="T911" s="40">
        <v>1</v>
      </c>
      <c r="U911" s="40">
        <v>1</v>
      </c>
      <c r="V911" s="40">
        <v>1</v>
      </c>
      <c r="W911" s="40">
        <v>1</v>
      </c>
      <c r="X911" s="40">
        <v>1</v>
      </c>
      <c r="Y911" s="40">
        <v>1</v>
      </c>
      <c r="Z911" s="40">
        <v>1</v>
      </c>
      <c r="AA911" s="40">
        <v>1</v>
      </c>
      <c r="AB911" s="40">
        <v>1</v>
      </c>
      <c r="AC911" s="40">
        <v>1</v>
      </c>
      <c r="AD911" s="34" t="s">
        <v>25</v>
      </c>
    </row>
    <row r="912" spans="1:30" s="35" customFormat="1" ht="12.75" x14ac:dyDescent="0.2">
      <c r="A912" s="39" t="s">
        <v>157</v>
      </c>
      <c r="B912" s="41" t="s">
        <v>53</v>
      </c>
      <c r="C912" s="41"/>
      <c r="D912" s="78">
        <v>2601223</v>
      </c>
      <c r="E912" s="47" t="s">
        <v>55</v>
      </c>
      <c r="F912" s="44">
        <v>5</v>
      </c>
      <c r="G912" s="45">
        <f>+VLOOKUP(D912,'Precios Repuestos'!$B$3:$F$192,5,FALSE)*F912</f>
        <v>33.437259615384612</v>
      </c>
      <c r="H912" s="32">
        <v>2</v>
      </c>
      <c r="I912" s="46"/>
      <c r="J912" s="40">
        <v>1</v>
      </c>
      <c r="K912" s="40">
        <v>1</v>
      </c>
      <c r="L912" s="40">
        <v>1</v>
      </c>
      <c r="M912" s="40">
        <v>1</v>
      </c>
      <c r="N912" s="40">
        <v>1</v>
      </c>
      <c r="O912" s="40">
        <v>1</v>
      </c>
      <c r="P912" s="40">
        <v>1</v>
      </c>
      <c r="Q912" s="40">
        <v>1</v>
      </c>
      <c r="R912" s="40">
        <v>1</v>
      </c>
      <c r="S912" s="40">
        <v>1</v>
      </c>
      <c r="T912" s="40">
        <v>1</v>
      </c>
      <c r="U912" s="40">
        <v>1</v>
      </c>
      <c r="V912" s="40">
        <v>1</v>
      </c>
      <c r="W912" s="40">
        <v>1</v>
      </c>
      <c r="X912" s="40">
        <v>1</v>
      </c>
      <c r="Y912" s="40">
        <v>1</v>
      </c>
      <c r="Z912" s="40">
        <v>1</v>
      </c>
      <c r="AA912" s="40">
        <v>1</v>
      </c>
      <c r="AB912" s="40">
        <v>1</v>
      </c>
      <c r="AC912" s="40">
        <v>1</v>
      </c>
      <c r="AD912" s="34" t="s">
        <v>56</v>
      </c>
    </row>
    <row r="913" spans="1:30" s="35" customFormat="1" ht="12.75" x14ac:dyDescent="0.2">
      <c r="A913" s="39" t="s">
        <v>157</v>
      </c>
      <c r="B913" s="41" t="s">
        <v>53</v>
      </c>
      <c r="C913" s="41"/>
      <c r="D913" s="78" t="s">
        <v>152</v>
      </c>
      <c r="E913" s="43" t="s">
        <v>58</v>
      </c>
      <c r="F913" s="44">
        <v>1</v>
      </c>
      <c r="G913" s="45">
        <f>+VLOOKUP(D913,'Precios Repuestos'!$B$3:$F$192,5,FALSE)*F913</f>
        <v>17.41</v>
      </c>
      <c r="H913" s="32">
        <v>2</v>
      </c>
      <c r="I913" s="46"/>
      <c r="J913" s="40"/>
      <c r="K913" s="40">
        <v>1</v>
      </c>
      <c r="L913" s="40"/>
      <c r="M913" s="40">
        <v>1</v>
      </c>
      <c r="N913" s="40"/>
      <c r="O913" s="40">
        <v>1</v>
      </c>
      <c r="P913" s="40"/>
      <c r="Q913" s="40">
        <v>1</v>
      </c>
      <c r="R913" s="40"/>
      <c r="S913" s="40">
        <v>1</v>
      </c>
      <c r="T913" s="40"/>
      <c r="U913" s="40">
        <v>1</v>
      </c>
      <c r="V913" s="40"/>
      <c r="W913" s="40">
        <v>1</v>
      </c>
      <c r="X913" s="40"/>
      <c r="Y913" s="40">
        <v>1</v>
      </c>
      <c r="Z913" s="40"/>
      <c r="AA913" s="40">
        <v>1</v>
      </c>
      <c r="AB913" s="40"/>
      <c r="AC913" s="40">
        <v>1</v>
      </c>
      <c r="AD913" s="34" t="s">
        <v>13</v>
      </c>
    </row>
    <row r="914" spans="1:30" s="35" customFormat="1" ht="12.75" x14ac:dyDescent="0.2">
      <c r="A914" s="39" t="s">
        <v>157</v>
      </c>
      <c r="B914" s="41" t="s">
        <v>53</v>
      </c>
      <c r="C914" s="41"/>
      <c r="D914" s="78" t="s">
        <v>138</v>
      </c>
      <c r="E914" s="43" t="s">
        <v>60</v>
      </c>
      <c r="F914" s="44">
        <v>1</v>
      </c>
      <c r="G914" s="45">
        <f>+VLOOKUP(D914,'Precios Repuestos'!$B$3:$F$192,5,FALSE)*F914</f>
        <v>22.26</v>
      </c>
      <c r="H914" s="32">
        <v>2</v>
      </c>
      <c r="I914" s="46"/>
      <c r="J914" s="40"/>
      <c r="K914" s="40"/>
      <c r="L914" s="40"/>
      <c r="M914" s="40"/>
      <c r="N914" s="40"/>
      <c r="O914" s="40"/>
      <c r="P914" s="40"/>
      <c r="Q914" s="40"/>
      <c r="R914" s="40"/>
      <c r="S914" s="40"/>
      <c r="T914" s="40"/>
      <c r="U914" s="40"/>
      <c r="V914" s="40">
        <v>1</v>
      </c>
      <c r="W914" s="40"/>
      <c r="X914" s="40"/>
      <c r="Y914" s="40"/>
      <c r="Z914" s="40"/>
      <c r="AA914" s="40"/>
      <c r="AB914" s="40"/>
      <c r="AC914" s="40"/>
      <c r="AD914" s="34" t="s">
        <v>27</v>
      </c>
    </row>
    <row r="915" spans="1:30" s="35" customFormat="1" ht="12.75" x14ac:dyDescent="0.2">
      <c r="A915" s="39" t="s">
        <v>157</v>
      </c>
      <c r="B915" s="41" t="s">
        <v>53</v>
      </c>
      <c r="C915" s="41"/>
      <c r="D915" s="78" t="s">
        <v>61</v>
      </c>
      <c r="E915" s="29" t="s">
        <v>62</v>
      </c>
      <c r="F915" s="44">
        <v>1</v>
      </c>
      <c r="G915" s="45">
        <f>+VLOOKUP(D915,'Precios Repuestos'!$B$3:$F$192,5,FALSE)*F915</f>
        <v>4</v>
      </c>
      <c r="H915" s="32">
        <v>2</v>
      </c>
      <c r="I915" s="46"/>
      <c r="J915" s="40"/>
      <c r="K915" s="40"/>
      <c r="L915" s="40"/>
      <c r="M915" s="40"/>
      <c r="N915" s="40"/>
      <c r="O915" s="40"/>
      <c r="P915" s="40"/>
      <c r="Q915" s="40"/>
      <c r="R915" s="40"/>
      <c r="S915" s="40"/>
      <c r="T915" s="40"/>
      <c r="U915" s="40"/>
      <c r="V915" s="40">
        <v>1</v>
      </c>
      <c r="W915" s="40"/>
      <c r="X915" s="40"/>
      <c r="Y915" s="40"/>
      <c r="Z915" s="40"/>
      <c r="AA915" s="40"/>
      <c r="AB915" s="40"/>
      <c r="AC915" s="40"/>
      <c r="AD915" s="34" t="s">
        <v>27</v>
      </c>
    </row>
    <row r="916" spans="1:30" s="35" customFormat="1" ht="12.75" x14ac:dyDescent="0.2">
      <c r="A916" s="39" t="s">
        <v>157</v>
      </c>
      <c r="B916" s="41" t="s">
        <v>53</v>
      </c>
      <c r="C916" s="41"/>
      <c r="D916" s="42" t="s">
        <v>139</v>
      </c>
      <c r="E916" s="43" t="s">
        <v>63</v>
      </c>
      <c r="F916" s="44">
        <v>1</v>
      </c>
      <c r="G916" s="45">
        <f>+VLOOKUP(D916,'Precios Repuestos'!$B$3:$F$192,5,FALSE)*F916</f>
        <v>54.5</v>
      </c>
      <c r="H916" s="32">
        <v>2</v>
      </c>
      <c r="I916" s="46"/>
      <c r="J916" s="40"/>
      <c r="K916" s="40"/>
      <c r="L916" s="40"/>
      <c r="M916" s="40"/>
      <c r="N916" s="40"/>
      <c r="O916" s="40"/>
      <c r="P916" s="40"/>
      <c r="Q916" s="40"/>
      <c r="R916" s="40"/>
      <c r="S916" s="40"/>
      <c r="T916" s="40"/>
      <c r="U916" s="40"/>
      <c r="V916" s="40">
        <v>1</v>
      </c>
      <c r="W916" s="40"/>
      <c r="X916" s="40"/>
      <c r="Y916" s="40"/>
      <c r="Z916" s="40"/>
      <c r="AA916" s="40"/>
      <c r="AB916" s="40"/>
      <c r="AC916" s="40"/>
      <c r="AD916" s="34" t="s">
        <v>27</v>
      </c>
    </row>
    <row r="917" spans="1:30" s="35" customFormat="1" ht="12.75" x14ac:dyDescent="0.2">
      <c r="A917" s="39" t="s">
        <v>157</v>
      </c>
      <c r="B917" s="41" t="s">
        <v>53</v>
      </c>
      <c r="C917" s="41"/>
      <c r="D917" s="78" t="s">
        <v>153</v>
      </c>
      <c r="E917" s="43" t="s">
        <v>92</v>
      </c>
      <c r="F917" s="44">
        <v>1</v>
      </c>
      <c r="G917" s="45">
        <f>+VLOOKUP(D917,'Precios Repuestos'!$B$3:$F$192,5,FALSE)*F917</f>
        <v>9.01</v>
      </c>
      <c r="H917" s="32">
        <v>2</v>
      </c>
      <c r="I917" s="46"/>
      <c r="J917" s="40"/>
      <c r="K917" s="40"/>
      <c r="L917" s="40"/>
      <c r="M917" s="40"/>
      <c r="N917" s="40"/>
      <c r="O917" s="40"/>
      <c r="P917" s="40"/>
      <c r="Q917" s="40"/>
      <c r="R917" s="40"/>
      <c r="S917" s="40"/>
      <c r="T917" s="40"/>
      <c r="U917" s="40"/>
      <c r="V917" s="40">
        <v>1</v>
      </c>
      <c r="W917" s="40"/>
      <c r="X917" s="40"/>
      <c r="Y917" s="40"/>
      <c r="Z917" s="40"/>
      <c r="AA917" s="40"/>
      <c r="AB917" s="40"/>
      <c r="AC917" s="40"/>
      <c r="AD917" s="34" t="s">
        <v>27</v>
      </c>
    </row>
    <row r="918" spans="1:30" s="35" customFormat="1" ht="12.75" x14ac:dyDescent="0.2">
      <c r="A918" s="39" t="s">
        <v>157</v>
      </c>
      <c r="B918" s="41" t="s">
        <v>53</v>
      </c>
      <c r="C918" s="41"/>
      <c r="D918" s="81">
        <v>89063273</v>
      </c>
      <c r="E918" s="43" t="s">
        <v>64</v>
      </c>
      <c r="F918" s="44">
        <v>4</v>
      </c>
      <c r="G918" s="45">
        <f>+VLOOKUP(D918,'Precios Repuestos'!$B$3:$F$192,5,FALSE)*F918</f>
        <v>10.96</v>
      </c>
      <c r="H918" s="32">
        <v>2</v>
      </c>
      <c r="I918" s="46"/>
      <c r="J918" s="40"/>
      <c r="K918" s="40"/>
      <c r="L918" s="40">
        <v>1</v>
      </c>
      <c r="M918" s="40"/>
      <c r="N918" s="40"/>
      <c r="O918" s="40">
        <v>1</v>
      </c>
      <c r="P918" s="40"/>
      <c r="Q918" s="40"/>
      <c r="R918" s="40">
        <v>1</v>
      </c>
      <c r="S918" s="40"/>
      <c r="T918" s="40"/>
      <c r="U918" s="40">
        <v>1</v>
      </c>
      <c r="V918" s="40"/>
      <c r="W918" s="40"/>
      <c r="X918" s="40">
        <v>1</v>
      </c>
      <c r="Y918" s="40"/>
      <c r="Z918" s="40"/>
      <c r="AA918" s="40">
        <v>1</v>
      </c>
      <c r="AB918" s="40"/>
      <c r="AC918" s="48"/>
      <c r="AD918" s="34" t="s">
        <v>65</v>
      </c>
    </row>
    <row r="919" spans="1:30" s="35" customFormat="1" ht="12.75" x14ac:dyDescent="0.2">
      <c r="A919" s="39" t="s">
        <v>157</v>
      </c>
      <c r="B919" s="41" t="s">
        <v>53</v>
      </c>
      <c r="C919" s="41"/>
      <c r="D919" s="42">
        <v>2601230</v>
      </c>
      <c r="E919" s="43" t="s">
        <v>113</v>
      </c>
      <c r="F919" s="44">
        <v>2</v>
      </c>
      <c r="G919" s="45">
        <f>+VLOOKUP(D919,'Precios Repuestos'!$B$3:$F$192,5,FALSE)*F919</f>
        <v>13.477884615384616</v>
      </c>
      <c r="H919" s="32">
        <v>2</v>
      </c>
      <c r="I919" s="46"/>
      <c r="J919" s="40"/>
      <c r="K919" s="40"/>
      <c r="L919" s="40"/>
      <c r="M919" s="40">
        <v>1</v>
      </c>
      <c r="N919" s="40"/>
      <c r="O919" s="40"/>
      <c r="P919" s="40"/>
      <c r="Q919" s="40">
        <v>1</v>
      </c>
      <c r="R919" s="40"/>
      <c r="S919" s="40"/>
      <c r="T919" s="40"/>
      <c r="U919" s="40">
        <v>1</v>
      </c>
      <c r="V919" s="40"/>
      <c r="W919" s="40"/>
      <c r="X919" s="40"/>
      <c r="Y919" s="40">
        <v>1</v>
      </c>
      <c r="Z919" s="40"/>
      <c r="AA919" s="40"/>
      <c r="AB919" s="40"/>
      <c r="AC919" s="40">
        <v>1</v>
      </c>
      <c r="AD919" s="34" t="s">
        <v>129</v>
      </c>
    </row>
    <row r="920" spans="1:30" s="35" customFormat="1" ht="12.75" x14ac:dyDescent="0.2">
      <c r="A920" s="39" t="s">
        <v>157</v>
      </c>
      <c r="B920" s="41" t="s">
        <v>53</v>
      </c>
      <c r="C920" s="41"/>
      <c r="D920" s="42">
        <v>2601230</v>
      </c>
      <c r="E920" s="43" t="s">
        <v>113</v>
      </c>
      <c r="F920" s="44">
        <v>2</v>
      </c>
      <c r="G920" s="45">
        <f>+VLOOKUP(D920,'Precios Repuestos'!$B$3:$F$192,5,FALSE)*F920</f>
        <v>13.477884615384616</v>
      </c>
      <c r="H920" s="32">
        <v>2</v>
      </c>
      <c r="I920" s="40"/>
      <c r="J920" s="40"/>
      <c r="K920" s="40"/>
      <c r="L920" s="40"/>
      <c r="M920" s="40"/>
      <c r="N920" s="40"/>
      <c r="O920" s="40"/>
      <c r="P920" s="40"/>
      <c r="Q920" s="40">
        <v>1</v>
      </c>
      <c r="R920" s="40"/>
      <c r="S920" s="40"/>
      <c r="T920" s="40"/>
      <c r="U920" s="40"/>
      <c r="V920" s="40"/>
      <c r="W920" s="40"/>
      <c r="X920" s="40"/>
      <c r="Y920" s="40">
        <v>1</v>
      </c>
      <c r="Z920" s="40"/>
      <c r="AA920" s="40"/>
      <c r="AB920" s="40"/>
      <c r="AC920" s="40"/>
      <c r="AD920" s="34" t="s">
        <v>130</v>
      </c>
    </row>
    <row r="921" spans="1:30" s="35" customFormat="1" ht="12.75" x14ac:dyDescent="0.2">
      <c r="A921" s="39" t="s">
        <v>157</v>
      </c>
      <c r="B921" s="41" t="s">
        <v>53</v>
      </c>
      <c r="C921" s="41"/>
      <c r="D921" s="42">
        <v>2601230</v>
      </c>
      <c r="E921" s="43" t="s">
        <v>113</v>
      </c>
      <c r="F921" s="44">
        <v>1</v>
      </c>
      <c r="G921" s="45">
        <f>+VLOOKUP(D921,'Precios Repuestos'!$B$3:$F$192,5,FALSE)*F921</f>
        <v>6.7389423076923078</v>
      </c>
      <c r="H921" s="32">
        <v>2</v>
      </c>
      <c r="I921" s="46"/>
      <c r="J921" s="40"/>
      <c r="K921" s="40"/>
      <c r="L921" s="40"/>
      <c r="M921" s="40">
        <v>1</v>
      </c>
      <c r="N921" s="40"/>
      <c r="O921" s="40"/>
      <c r="P921" s="40"/>
      <c r="Q921" s="40">
        <v>1</v>
      </c>
      <c r="R921" s="40"/>
      <c r="S921" s="40"/>
      <c r="T921" s="40"/>
      <c r="U921" s="40">
        <v>1</v>
      </c>
      <c r="V921" s="40"/>
      <c r="W921" s="40"/>
      <c r="X921" s="40"/>
      <c r="Y921" s="40">
        <v>1</v>
      </c>
      <c r="Z921" s="40"/>
      <c r="AA921" s="40"/>
      <c r="AB921" s="40"/>
      <c r="AC921" s="40">
        <v>1</v>
      </c>
      <c r="AD921" s="34" t="s">
        <v>131</v>
      </c>
    </row>
    <row r="922" spans="1:30" s="35" customFormat="1" ht="12.75" x14ac:dyDescent="0.2">
      <c r="A922" s="39" t="s">
        <v>157</v>
      </c>
      <c r="B922" s="41" t="s">
        <v>53</v>
      </c>
      <c r="C922" s="41"/>
      <c r="D922" s="81" t="s">
        <v>154</v>
      </c>
      <c r="E922" s="43" t="s">
        <v>70</v>
      </c>
      <c r="F922" s="44">
        <v>1</v>
      </c>
      <c r="G922" s="45" t="e">
        <f>+VLOOKUP(D922,'Precios Repuestos'!$B$3:$F$192,5,FALSE)*F922</f>
        <v>#N/A</v>
      </c>
      <c r="H922" s="32">
        <v>2</v>
      </c>
      <c r="I922" s="46"/>
      <c r="J922" s="40"/>
      <c r="K922" s="40"/>
      <c r="L922" s="40"/>
      <c r="M922" s="40"/>
      <c r="N922" s="40"/>
      <c r="O922" s="40"/>
      <c r="P922" s="40"/>
      <c r="Q922" s="40"/>
      <c r="R922" s="40"/>
      <c r="S922" s="40"/>
      <c r="T922" s="40"/>
      <c r="U922" s="40"/>
      <c r="V922" s="40"/>
      <c r="W922" s="40"/>
      <c r="X922" s="40"/>
      <c r="Y922" s="40"/>
      <c r="Z922" s="40"/>
      <c r="AA922" s="40"/>
      <c r="AB922" s="40"/>
      <c r="AC922" s="40"/>
      <c r="AD922" s="34" t="s">
        <v>19</v>
      </c>
    </row>
    <row r="923" spans="1:30" s="35" customFormat="1" ht="12.75" x14ac:dyDescent="0.2">
      <c r="A923" s="39" t="s">
        <v>157</v>
      </c>
      <c r="B923" s="41" t="s">
        <v>53</v>
      </c>
      <c r="C923" s="41"/>
      <c r="D923" s="78" t="s">
        <v>68</v>
      </c>
      <c r="E923" s="43" t="s">
        <v>69</v>
      </c>
      <c r="F923" s="44">
        <v>2</v>
      </c>
      <c r="G923" s="45">
        <f>+VLOOKUP(D923,'Precios Repuestos'!$B$3:$F$192,5,FALSE)*F923</f>
        <v>4.8</v>
      </c>
      <c r="H923" s="32">
        <v>2</v>
      </c>
      <c r="I923" s="46"/>
      <c r="J923" s="40"/>
      <c r="K923" s="40"/>
      <c r="L923" s="40"/>
      <c r="M923" s="40"/>
      <c r="N923" s="40">
        <v>1</v>
      </c>
      <c r="O923" s="40"/>
      <c r="P923" s="40"/>
      <c r="Q923" s="40"/>
      <c r="R923" s="40">
        <v>1</v>
      </c>
      <c r="S923" s="40"/>
      <c r="T923" s="40"/>
      <c r="U923" s="40"/>
      <c r="V923" s="40">
        <v>1</v>
      </c>
      <c r="W923" s="40"/>
      <c r="X923" s="40"/>
      <c r="Y923" s="40"/>
      <c r="Z923" s="40">
        <v>1</v>
      </c>
      <c r="AA923" s="40"/>
      <c r="AB923" s="40"/>
      <c r="AC923" s="40"/>
      <c r="AD923" s="34" t="s">
        <v>19</v>
      </c>
    </row>
    <row r="924" spans="1:30" s="35" customFormat="1" ht="12.75" x14ac:dyDescent="0.2">
      <c r="A924" s="39" t="s">
        <v>157</v>
      </c>
      <c r="B924" s="41" t="s">
        <v>53</v>
      </c>
      <c r="C924" s="41"/>
      <c r="D924" s="42">
        <v>2601234</v>
      </c>
      <c r="E924" s="43" t="s">
        <v>95</v>
      </c>
      <c r="F924" s="44">
        <v>3</v>
      </c>
      <c r="G924" s="45">
        <f>+VLOOKUP(D924,'Precios Repuestos'!$B$3:$F$192,5,FALSE)*F924</f>
        <v>27.927115384615384</v>
      </c>
      <c r="H924" s="32">
        <v>2</v>
      </c>
      <c r="I924" s="46"/>
      <c r="J924" s="40"/>
      <c r="K924" s="40"/>
      <c r="L924" s="40"/>
      <c r="M924" s="40"/>
      <c r="N924" s="40"/>
      <c r="O924" s="40">
        <v>1</v>
      </c>
      <c r="P924" s="40"/>
      <c r="Q924" s="40"/>
      <c r="R924" s="40"/>
      <c r="S924" s="40"/>
      <c r="T924" s="40"/>
      <c r="U924" s="40">
        <v>1</v>
      </c>
      <c r="V924" s="40"/>
      <c r="W924" s="40"/>
      <c r="X924" s="40"/>
      <c r="Y924" s="40"/>
      <c r="Z924" s="40"/>
      <c r="AA924" s="40">
        <v>1</v>
      </c>
      <c r="AB924" s="40"/>
      <c r="AC924" s="40"/>
      <c r="AD924" s="34" t="s">
        <v>67</v>
      </c>
    </row>
    <row r="925" spans="1:30" s="35" customFormat="1" ht="12.75" x14ac:dyDescent="0.2">
      <c r="A925" s="39" t="s">
        <v>157</v>
      </c>
      <c r="B925" s="41" t="s">
        <v>53</v>
      </c>
      <c r="C925" s="41"/>
      <c r="D925" s="42">
        <v>2601234</v>
      </c>
      <c r="E925" s="43" t="s">
        <v>95</v>
      </c>
      <c r="F925" s="44">
        <v>1</v>
      </c>
      <c r="G925" s="45">
        <f>+VLOOKUP(D925,'Precios Repuestos'!$B$3:$F$192,5,FALSE)*F925</f>
        <v>9.3090384615384618</v>
      </c>
      <c r="H925" s="32">
        <v>2</v>
      </c>
      <c r="I925" s="46"/>
      <c r="J925" s="40"/>
      <c r="K925" s="40"/>
      <c r="L925" s="40"/>
      <c r="M925" s="40"/>
      <c r="N925" s="40"/>
      <c r="O925" s="40"/>
      <c r="P925" s="40">
        <v>1</v>
      </c>
      <c r="Q925" s="40"/>
      <c r="R925" s="40"/>
      <c r="S925" s="40"/>
      <c r="T925" s="40"/>
      <c r="U925" s="40"/>
      <c r="V925" s="40">
        <v>1</v>
      </c>
      <c r="W925" s="40"/>
      <c r="X925" s="40"/>
      <c r="Y925" s="40"/>
      <c r="Z925" s="40"/>
      <c r="AA925" s="40"/>
      <c r="AB925" s="40">
        <v>1</v>
      </c>
      <c r="AC925" s="40"/>
      <c r="AD925" s="34" t="s">
        <v>96</v>
      </c>
    </row>
    <row r="926" spans="1:30" s="35" customFormat="1" ht="12.75" x14ac:dyDescent="0.2">
      <c r="A926" s="39" t="s">
        <v>157</v>
      </c>
      <c r="B926" s="41" t="s">
        <v>53</v>
      </c>
      <c r="C926" s="41"/>
      <c r="D926" s="78" t="s">
        <v>71</v>
      </c>
      <c r="E926" s="43" t="s">
        <v>72</v>
      </c>
      <c r="F926" s="44">
        <v>1</v>
      </c>
      <c r="G926" s="45">
        <f>+VLOOKUP(D926,'Precios Repuestos'!$B$3:$F$192,5,FALSE)*F926</f>
        <v>6</v>
      </c>
      <c r="H926" s="32">
        <v>2</v>
      </c>
      <c r="I926" s="46"/>
      <c r="J926" s="40"/>
      <c r="K926" s="40"/>
      <c r="L926" s="40"/>
      <c r="M926" s="40"/>
      <c r="N926" s="40">
        <v>1</v>
      </c>
      <c r="O926" s="40"/>
      <c r="P926" s="40"/>
      <c r="Q926" s="40"/>
      <c r="R926" s="40"/>
      <c r="S926" s="40">
        <v>1</v>
      </c>
      <c r="T926" s="40"/>
      <c r="U926" s="40"/>
      <c r="V926" s="40"/>
      <c r="W926" s="40"/>
      <c r="X926" s="40">
        <v>1</v>
      </c>
      <c r="Y926" s="40"/>
      <c r="Z926" s="40"/>
      <c r="AA926" s="40"/>
      <c r="AB926" s="40"/>
      <c r="AC926" s="40">
        <v>1</v>
      </c>
      <c r="AD926" s="34" t="s">
        <v>47</v>
      </c>
    </row>
    <row r="927" spans="1:30" s="35" customFormat="1" ht="12.75" x14ac:dyDescent="0.2">
      <c r="A927" s="39" t="s">
        <v>157</v>
      </c>
      <c r="B927" s="41" t="s">
        <v>53</v>
      </c>
      <c r="C927" s="41"/>
      <c r="D927" s="42">
        <v>88900181</v>
      </c>
      <c r="E927" s="43" t="s">
        <v>73</v>
      </c>
      <c r="F927" s="44">
        <v>1</v>
      </c>
      <c r="G927" s="45">
        <f>+VLOOKUP(D927,'Precios Repuestos'!$B$3:$F$192,5,FALSE)*F927</f>
        <v>6.18</v>
      </c>
      <c r="H927" s="32">
        <v>2</v>
      </c>
      <c r="I927" s="46"/>
      <c r="J927" s="40"/>
      <c r="K927" s="40">
        <v>1</v>
      </c>
      <c r="L927" s="40"/>
      <c r="M927" s="40">
        <v>1</v>
      </c>
      <c r="N927" s="40"/>
      <c r="O927" s="40">
        <v>1</v>
      </c>
      <c r="P927" s="40"/>
      <c r="Q927" s="40">
        <v>1</v>
      </c>
      <c r="R927" s="40"/>
      <c r="S927" s="40">
        <v>1</v>
      </c>
      <c r="T927" s="40"/>
      <c r="U927" s="40">
        <v>1</v>
      </c>
      <c r="V927" s="40"/>
      <c r="W927" s="40">
        <v>1</v>
      </c>
      <c r="X927" s="40"/>
      <c r="Y927" s="40">
        <v>1</v>
      </c>
      <c r="Z927" s="40"/>
      <c r="AA927" s="40">
        <v>1</v>
      </c>
      <c r="AB927" s="40"/>
      <c r="AC927" s="40">
        <v>1</v>
      </c>
      <c r="AD927" s="34" t="s">
        <v>13</v>
      </c>
    </row>
    <row r="928" spans="1:30" s="35" customFormat="1" ht="12.75" x14ac:dyDescent="0.2">
      <c r="A928" s="39" t="s">
        <v>157</v>
      </c>
      <c r="B928" s="41" t="s">
        <v>53</v>
      </c>
      <c r="C928" s="41"/>
      <c r="D928" s="78" t="s">
        <v>74</v>
      </c>
      <c r="E928" s="43" t="s">
        <v>75</v>
      </c>
      <c r="F928" s="44">
        <v>1</v>
      </c>
      <c r="G928" s="45">
        <f>+VLOOKUP(D928,'Precios Repuestos'!$B$3:$F$192,5,FALSE)*F928</f>
        <v>5</v>
      </c>
      <c r="H928" s="32">
        <v>2</v>
      </c>
      <c r="I928" s="46"/>
      <c r="J928" s="40"/>
      <c r="K928" s="40"/>
      <c r="L928" s="40"/>
      <c r="M928" s="40"/>
      <c r="N928" s="40">
        <v>1</v>
      </c>
      <c r="O928" s="40"/>
      <c r="P928" s="40"/>
      <c r="Q928" s="40"/>
      <c r="R928" s="40"/>
      <c r="S928" s="40"/>
      <c r="T928" s="40">
        <v>1</v>
      </c>
      <c r="U928" s="40"/>
      <c r="V928" s="40"/>
      <c r="W928" s="40"/>
      <c r="X928" s="40"/>
      <c r="Y928" s="40"/>
      <c r="Z928" s="40">
        <v>1</v>
      </c>
      <c r="AA928" s="40"/>
      <c r="AB928" s="40"/>
      <c r="AC928" s="40"/>
      <c r="AD928" s="34" t="s">
        <v>41</v>
      </c>
    </row>
    <row r="929" spans="1:30" s="35" customFormat="1" ht="12.75" x14ac:dyDescent="0.2">
      <c r="A929" s="39" t="s">
        <v>157</v>
      </c>
      <c r="B929" s="41" t="s">
        <v>53</v>
      </c>
      <c r="C929" s="41"/>
      <c r="D929" s="42" t="s">
        <v>76</v>
      </c>
      <c r="E929" s="43" t="s">
        <v>77</v>
      </c>
      <c r="F929" s="44">
        <v>1</v>
      </c>
      <c r="G929" s="45">
        <f>+VLOOKUP(D929,'Precios Repuestos'!$B$3:$F$192,5,FALSE)*F929</f>
        <v>2</v>
      </c>
      <c r="H929" s="32">
        <v>2</v>
      </c>
      <c r="I929" s="46"/>
      <c r="J929" s="40"/>
      <c r="K929" s="40">
        <v>1</v>
      </c>
      <c r="L929" s="40">
        <v>1</v>
      </c>
      <c r="M929" s="40">
        <v>1</v>
      </c>
      <c r="N929" s="40">
        <v>1</v>
      </c>
      <c r="O929" s="40">
        <v>1</v>
      </c>
      <c r="P929" s="40">
        <v>1</v>
      </c>
      <c r="Q929" s="40">
        <v>1</v>
      </c>
      <c r="R929" s="40">
        <v>1</v>
      </c>
      <c r="S929" s="40">
        <v>1</v>
      </c>
      <c r="T929" s="40">
        <v>1</v>
      </c>
      <c r="U929" s="40">
        <v>1</v>
      </c>
      <c r="V929" s="40">
        <v>1</v>
      </c>
      <c r="W929" s="40">
        <v>1</v>
      </c>
      <c r="X929" s="40">
        <v>1</v>
      </c>
      <c r="Y929" s="40">
        <v>1</v>
      </c>
      <c r="Z929" s="40">
        <v>1</v>
      </c>
      <c r="AA929" s="40">
        <v>1</v>
      </c>
      <c r="AB929" s="40">
        <v>1</v>
      </c>
      <c r="AC929" s="40">
        <v>1</v>
      </c>
      <c r="AD929" s="34" t="s">
        <v>78</v>
      </c>
    </row>
    <row r="930" spans="1:30" s="35" customFormat="1" ht="12.75" x14ac:dyDescent="0.2">
      <c r="A930" s="50" t="s">
        <v>157</v>
      </c>
      <c r="B930" s="52" t="s">
        <v>79</v>
      </c>
      <c r="C930" s="52"/>
      <c r="D930" s="53"/>
      <c r="E930" s="54" t="s">
        <v>80</v>
      </c>
      <c r="F930" s="44"/>
      <c r="G930" s="45"/>
      <c r="H930" s="32"/>
      <c r="I930" s="32"/>
      <c r="J930" s="55">
        <f t="shared" ref="J930:AC930" si="96">+SUMPRODUCT(J886:J910,$G$886:$G$910)</f>
        <v>16</v>
      </c>
      <c r="K930" s="55">
        <f t="shared" si="96"/>
        <v>44.174999999999997</v>
      </c>
      <c r="L930" s="55">
        <f t="shared" si="96"/>
        <v>22.824999999999999</v>
      </c>
      <c r="M930" s="55">
        <f t="shared" si="96"/>
        <v>69.174999999999997</v>
      </c>
      <c r="N930" s="55">
        <f t="shared" si="96"/>
        <v>54.4</v>
      </c>
      <c r="O930" s="55">
        <f t="shared" si="96"/>
        <v>81</v>
      </c>
      <c r="P930" s="55">
        <f t="shared" si="96"/>
        <v>47.5</v>
      </c>
      <c r="Q930" s="55">
        <f t="shared" si="96"/>
        <v>78.69880952380953</v>
      </c>
      <c r="R930" s="55">
        <f t="shared" si="96"/>
        <v>38.725000000000001</v>
      </c>
      <c r="S930" s="55">
        <f t="shared" si="96"/>
        <v>59.174999999999997</v>
      </c>
      <c r="T930" s="55">
        <f t="shared" si="96"/>
        <v>23.5</v>
      </c>
      <c r="U930" s="55">
        <f t="shared" si="96"/>
        <v>106</v>
      </c>
      <c r="V930" s="55">
        <f t="shared" si="96"/>
        <v>115.375</v>
      </c>
      <c r="W930" s="55">
        <f t="shared" si="96"/>
        <v>44.174999999999997</v>
      </c>
      <c r="X930" s="55">
        <f t="shared" si="96"/>
        <v>37.825000000000003</v>
      </c>
      <c r="Y930" s="55">
        <f t="shared" si="96"/>
        <v>78.69880952380953</v>
      </c>
      <c r="Z930" s="55">
        <f t="shared" si="96"/>
        <v>39.4</v>
      </c>
      <c r="AA930" s="55">
        <f t="shared" si="96"/>
        <v>81</v>
      </c>
      <c r="AB930" s="55">
        <f t="shared" si="96"/>
        <v>47.5</v>
      </c>
      <c r="AC930" s="55">
        <f t="shared" si="96"/>
        <v>84.174999999999997</v>
      </c>
      <c r="AD930" s="34"/>
    </row>
    <row r="931" spans="1:30" s="35" customFormat="1" ht="12.75" x14ac:dyDescent="0.2">
      <c r="A931" s="50" t="s">
        <v>157</v>
      </c>
      <c r="B931" s="52" t="s">
        <v>81</v>
      </c>
      <c r="C931" s="52"/>
      <c r="D931" s="53"/>
      <c r="E931" s="54" t="s">
        <v>82</v>
      </c>
      <c r="F931" s="44"/>
      <c r="G931" s="45"/>
      <c r="H931" s="32"/>
      <c r="I931" s="32"/>
      <c r="J931" s="55" t="e">
        <f>+SUMPRODUCT(J911:J929,$G$911:$G$929)</f>
        <v>#N/A</v>
      </c>
      <c r="K931" s="55" t="e">
        <f t="shared" ref="K931:AC931" si="97">+SUMPRODUCT(K911:K929,$G$911:$G$929)</f>
        <v>#N/A</v>
      </c>
      <c r="L931" s="55" t="e">
        <f t="shared" si="97"/>
        <v>#N/A</v>
      </c>
      <c r="M931" s="55" t="e">
        <f t="shared" si="97"/>
        <v>#N/A</v>
      </c>
      <c r="N931" s="55" t="e">
        <f t="shared" si="97"/>
        <v>#N/A</v>
      </c>
      <c r="O931" s="55" t="e">
        <f t="shared" si="97"/>
        <v>#N/A</v>
      </c>
      <c r="P931" s="55" t="e">
        <f t="shared" si="97"/>
        <v>#N/A</v>
      </c>
      <c r="Q931" s="55" t="e">
        <f t="shared" si="97"/>
        <v>#N/A</v>
      </c>
      <c r="R931" s="55" t="e">
        <f t="shared" si="97"/>
        <v>#N/A</v>
      </c>
      <c r="S931" s="55" t="e">
        <f t="shared" si="97"/>
        <v>#N/A</v>
      </c>
      <c r="T931" s="55" t="e">
        <f t="shared" si="97"/>
        <v>#N/A</v>
      </c>
      <c r="U931" s="55" t="e">
        <f t="shared" si="97"/>
        <v>#N/A</v>
      </c>
      <c r="V931" s="55" t="e">
        <f t="shared" si="97"/>
        <v>#N/A</v>
      </c>
      <c r="W931" s="55" t="e">
        <f t="shared" si="97"/>
        <v>#N/A</v>
      </c>
      <c r="X931" s="55" t="e">
        <f t="shared" si="97"/>
        <v>#N/A</v>
      </c>
      <c r="Y931" s="55" t="e">
        <f t="shared" si="97"/>
        <v>#N/A</v>
      </c>
      <c r="Z931" s="55" t="e">
        <f t="shared" si="97"/>
        <v>#N/A</v>
      </c>
      <c r="AA931" s="55" t="e">
        <f t="shared" si="97"/>
        <v>#N/A</v>
      </c>
      <c r="AB931" s="55" t="e">
        <f t="shared" si="97"/>
        <v>#N/A</v>
      </c>
      <c r="AC931" s="55" t="e">
        <f t="shared" si="97"/>
        <v>#N/A</v>
      </c>
      <c r="AD931" s="34"/>
    </row>
    <row r="932" spans="1:30" s="35" customFormat="1" ht="12.75" x14ac:dyDescent="0.2">
      <c r="A932" s="50" t="s">
        <v>157</v>
      </c>
      <c r="B932" s="52" t="s">
        <v>83</v>
      </c>
      <c r="C932" s="52"/>
      <c r="D932" s="53"/>
      <c r="E932" s="54" t="s">
        <v>84</v>
      </c>
      <c r="F932" s="44"/>
      <c r="G932" s="45"/>
      <c r="H932" s="32"/>
      <c r="I932" s="32"/>
      <c r="J932" s="56" t="e">
        <f>+J931+J930</f>
        <v>#N/A</v>
      </c>
      <c r="K932" s="56" t="e">
        <f t="shared" ref="K932:AC932" si="98">+K931+K930</f>
        <v>#N/A</v>
      </c>
      <c r="L932" s="56" t="e">
        <f t="shared" si="98"/>
        <v>#N/A</v>
      </c>
      <c r="M932" s="56" t="e">
        <f t="shared" si="98"/>
        <v>#N/A</v>
      </c>
      <c r="N932" s="56" t="e">
        <f t="shared" si="98"/>
        <v>#N/A</v>
      </c>
      <c r="O932" s="56" t="e">
        <f t="shared" si="98"/>
        <v>#N/A</v>
      </c>
      <c r="P932" s="56" t="e">
        <f t="shared" si="98"/>
        <v>#N/A</v>
      </c>
      <c r="Q932" s="56" t="e">
        <f t="shared" si="98"/>
        <v>#N/A</v>
      </c>
      <c r="R932" s="56" t="e">
        <f t="shared" si="98"/>
        <v>#N/A</v>
      </c>
      <c r="S932" s="56" t="e">
        <f t="shared" si="98"/>
        <v>#N/A</v>
      </c>
      <c r="T932" s="56" t="e">
        <f t="shared" si="98"/>
        <v>#N/A</v>
      </c>
      <c r="U932" s="56" t="e">
        <f t="shared" si="98"/>
        <v>#N/A</v>
      </c>
      <c r="V932" s="56" t="e">
        <f t="shared" si="98"/>
        <v>#N/A</v>
      </c>
      <c r="W932" s="56" t="e">
        <f t="shared" si="98"/>
        <v>#N/A</v>
      </c>
      <c r="X932" s="56" t="e">
        <f t="shared" si="98"/>
        <v>#N/A</v>
      </c>
      <c r="Y932" s="56" t="e">
        <f t="shared" si="98"/>
        <v>#N/A</v>
      </c>
      <c r="Z932" s="56" t="e">
        <f t="shared" si="98"/>
        <v>#N/A</v>
      </c>
      <c r="AA932" s="56" t="e">
        <f t="shared" si="98"/>
        <v>#N/A</v>
      </c>
      <c r="AB932" s="56" t="e">
        <f t="shared" si="98"/>
        <v>#N/A</v>
      </c>
      <c r="AC932" s="56" t="e">
        <f t="shared" si="98"/>
        <v>#N/A</v>
      </c>
      <c r="AD932" s="34"/>
    </row>
    <row r="933" spans="1:30" s="35" customFormat="1" ht="12.75" x14ac:dyDescent="0.2">
      <c r="A933" s="57" t="s">
        <v>157</v>
      </c>
      <c r="B933" s="52" t="s">
        <v>85</v>
      </c>
      <c r="C933" s="52"/>
      <c r="D933" s="53"/>
      <c r="E933" s="58" t="s">
        <v>86</v>
      </c>
      <c r="F933" s="44"/>
      <c r="G933" s="45"/>
      <c r="H933" s="32"/>
      <c r="I933" s="32"/>
      <c r="J933" s="59" t="e">
        <f>+J932*$K$2</f>
        <v>#N/A</v>
      </c>
      <c r="K933" s="59" t="e">
        <f t="shared" ref="K933:AC933" si="99">+K932*$K$2</f>
        <v>#N/A</v>
      </c>
      <c r="L933" s="59" t="e">
        <f t="shared" si="99"/>
        <v>#N/A</v>
      </c>
      <c r="M933" s="59" t="e">
        <f t="shared" si="99"/>
        <v>#N/A</v>
      </c>
      <c r="N933" s="59" t="e">
        <f t="shared" si="99"/>
        <v>#N/A</v>
      </c>
      <c r="O933" s="59" t="e">
        <f t="shared" si="99"/>
        <v>#N/A</v>
      </c>
      <c r="P933" s="59" t="e">
        <f t="shared" si="99"/>
        <v>#N/A</v>
      </c>
      <c r="Q933" s="59" t="e">
        <f t="shared" si="99"/>
        <v>#N/A</v>
      </c>
      <c r="R933" s="59" t="e">
        <f t="shared" si="99"/>
        <v>#N/A</v>
      </c>
      <c r="S933" s="59" t="e">
        <f t="shared" si="99"/>
        <v>#N/A</v>
      </c>
      <c r="T933" s="59" t="e">
        <f t="shared" si="99"/>
        <v>#N/A</v>
      </c>
      <c r="U933" s="59" t="e">
        <f t="shared" si="99"/>
        <v>#N/A</v>
      </c>
      <c r="V933" s="59" t="e">
        <f t="shared" si="99"/>
        <v>#N/A</v>
      </c>
      <c r="W933" s="59" t="e">
        <f t="shared" si="99"/>
        <v>#N/A</v>
      </c>
      <c r="X933" s="59" t="e">
        <f t="shared" si="99"/>
        <v>#N/A</v>
      </c>
      <c r="Y933" s="59" t="e">
        <f t="shared" si="99"/>
        <v>#N/A</v>
      </c>
      <c r="Z933" s="59" t="e">
        <f t="shared" si="99"/>
        <v>#N/A</v>
      </c>
      <c r="AA933" s="59" t="e">
        <f t="shared" si="99"/>
        <v>#N/A</v>
      </c>
      <c r="AB933" s="59" t="e">
        <f t="shared" si="99"/>
        <v>#N/A</v>
      </c>
      <c r="AC933" s="59" t="e">
        <f t="shared" si="99"/>
        <v>#N/A</v>
      </c>
      <c r="AD933" s="34"/>
    </row>
    <row r="934" spans="1:30" s="35" customFormat="1" ht="12.75" x14ac:dyDescent="0.2">
      <c r="A934" s="50" t="s">
        <v>158</v>
      </c>
      <c r="B934" s="69"/>
      <c r="C934" s="69"/>
      <c r="D934" s="70"/>
      <c r="E934" s="69"/>
      <c r="F934" s="71"/>
      <c r="G934" s="69"/>
      <c r="H934" s="32"/>
      <c r="I934" s="32"/>
      <c r="J934" s="51"/>
      <c r="K934" s="51"/>
      <c r="L934" s="51"/>
      <c r="M934" s="51"/>
      <c r="N934" s="51"/>
      <c r="O934" s="51"/>
      <c r="P934" s="51"/>
      <c r="Q934" s="51"/>
      <c r="R934" s="51"/>
      <c r="S934" s="51"/>
      <c r="T934" s="51"/>
      <c r="U934" s="51"/>
      <c r="V934" s="51"/>
      <c r="W934" s="51"/>
      <c r="X934" s="51"/>
      <c r="Y934" s="51"/>
      <c r="Z934" s="51"/>
      <c r="AA934" s="51"/>
      <c r="AB934" s="51"/>
      <c r="AC934" s="51"/>
      <c r="AD934" s="34"/>
    </row>
    <row r="935" spans="1:30" s="35" customFormat="1" ht="12.75" x14ac:dyDescent="0.2">
      <c r="A935" s="25" t="s">
        <v>158</v>
      </c>
      <c r="B935" s="27" t="s">
        <v>11</v>
      </c>
      <c r="C935" s="27"/>
      <c r="D935" s="28"/>
      <c r="E935" s="29" t="s">
        <v>12</v>
      </c>
      <c r="F935" s="30">
        <v>0.7</v>
      </c>
      <c r="G935" s="31">
        <f t="shared" ref="G935:G959" si="100">+F935*$F$2</f>
        <v>21</v>
      </c>
      <c r="H935" s="32">
        <v>2</v>
      </c>
      <c r="I935" s="33"/>
      <c r="J935" s="26"/>
      <c r="K935" s="26"/>
      <c r="L935" s="26"/>
      <c r="M935" s="26"/>
      <c r="N935" s="26"/>
      <c r="O935" s="26"/>
      <c r="P935" s="26"/>
      <c r="Q935" s="26"/>
      <c r="R935" s="26"/>
      <c r="S935" s="26"/>
      <c r="T935" s="26"/>
      <c r="U935" s="26"/>
      <c r="V935" s="26"/>
      <c r="W935" s="26"/>
      <c r="X935" s="26"/>
      <c r="Y935" s="26"/>
      <c r="Z935" s="26"/>
      <c r="AA935" s="26"/>
      <c r="AB935" s="26"/>
      <c r="AC935" s="26"/>
      <c r="AD935" s="34" t="s">
        <v>14</v>
      </c>
    </row>
    <row r="936" spans="1:30" s="35" customFormat="1" ht="12.75" x14ac:dyDescent="0.2">
      <c r="A936" s="25" t="s">
        <v>158</v>
      </c>
      <c r="B936" s="27" t="s">
        <v>11</v>
      </c>
      <c r="C936" s="27"/>
      <c r="D936" s="28"/>
      <c r="E936" s="29" t="s">
        <v>15</v>
      </c>
      <c r="F936" s="30">
        <v>0.3</v>
      </c>
      <c r="G936" s="31">
        <f t="shared" si="100"/>
        <v>9</v>
      </c>
      <c r="H936" s="32">
        <v>2</v>
      </c>
      <c r="I936" s="33"/>
      <c r="J936" s="26"/>
      <c r="K936" s="26"/>
      <c r="L936" s="26"/>
      <c r="M936" s="26"/>
      <c r="N936" s="26"/>
      <c r="O936" s="26"/>
      <c r="P936" s="26"/>
      <c r="Q936" s="26"/>
      <c r="R936" s="26"/>
      <c r="S936" s="26"/>
      <c r="T936" s="26"/>
      <c r="U936" s="26"/>
      <c r="V936" s="26"/>
      <c r="W936" s="26"/>
      <c r="X936" s="26"/>
      <c r="Y936" s="26"/>
      <c r="Z936" s="26"/>
      <c r="AA936" s="26"/>
      <c r="AB936" s="26"/>
      <c r="AC936" s="26"/>
      <c r="AD936" s="34" t="s">
        <v>14</v>
      </c>
    </row>
    <row r="937" spans="1:30" s="35" customFormat="1" ht="12.75" x14ac:dyDescent="0.2">
      <c r="A937" s="25" t="s">
        <v>158</v>
      </c>
      <c r="B937" s="27" t="s">
        <v>11</v>
      </c>
      <c r="C937" s="27"/>
      <c r="D937" s="28"/>
      <c r="E937" s="38" t="s">
        <v>16</v>
      </c>
      <c r="F937" s="30">
        <v>0</v>
      </c>
      <c r="G937" s="31">
        <f t="shared" si="100"/>
        <v>0</v>
      </c>
      <c r="H937" s="32">
        <v>2</v>
      </c>
      <c r="I937" s="33"/>
      <c r="J937" s="26"/>
      <c r="K937" s="26"/>
      <c r="L937" s="26"/>
      <c r="M937" s="26"/>
      <c r="N937" s="26"/>
      <c r="O937" s="26"/>
      <c r="P937" s="26"/>
      <c r="Q937" s="26"/>
      <c r="R937" s="26"/>
      <c r="S937" s="26"/>
      <c r="T937" s="26"/>
      <c r="U937" s="26"/>
      <c r="V937" s="26"/>
      <c r="W937" s="26"/>
      <c r="X937" s="26"/>
      <c r="Y937" s="26"/>
      <c r="Z937" s="26"/>
      <c r="AA937" s="26"/>
      <c r="AB937" s="26"/>
      <c r="AC937" s="26"/>
      <c r="AD937" s="34" t="s">
        <v>88</v>
      </c>
    </row>
    <row r="938" spans="1:30" s="35" customFormat="1" ht="12.75" x14ac:dyDescent="0.2">
      <c r="A938" s="25" t="s">
        <v>158</v>
      </c>
      <c r="B938" s="27" t="s">
        <v>11</v>
      </c>
      <c r="C938" s="27"/>
      <c r="D938" s="28"/>
      <c r="E938" s="29" t="s">
        <v>18</v>
      </c>
      <c r="F938" s="30">
        <v>0.53</v>
      </c>
      <c r="G938" s="31">
        <f t="shared" si="100"/>
        <v>15.9</v>
      </c>
      <c r="H938" s="32">
        <v>2</v>
      </c>
      <c r="I938" s="33"/>
      <c r="J938" s="26"/>
      <c r="K938" s="26"/>
      <c r="L938" s="26"/>
      <c r="M938" s="26"/>
      <c r="N938" s="26">
        <v>1</v>
      </c>
      <c r="O938" s="26"/>
      <c r="P938" s="26"/>
      <c r="Q938" s="26"/>
      <c r="R938" s="26">
        <v>1</v>
      </c>
      <c r="S938" s="26"/>
      <c r="T938" s="26"/>
      <c r="U938" s="26"/>
      <c r="V938" s="26">
        <v>1</v>
      </c>
      <c r="W938" s="26"/>
      <c r="X938" s="26"/>
      <c r="Y938" s="26"/>
      <c r="Z938" s="26">
        <v>1</v>
      </c>
      <c r="AA938" s="26"/>
      <c r="AB938" s="26"/>
      <c r="AC938" s="26"/>
      <c r="AD938" s="34" t="s">
        <v>21</v>
      </c>
    </row>
    <row r="939" spans="1:30" s="35" customFormat="1" ht="12.75" x14ac:dyDescent="0.2">
      <c r="A939" s="25" t="s">
        <v>158</v>
      </c>
      <c r="B939" s="27" t="s">
        <v>11</v>
      </c>
      <c r="C939" s="27"/>
      <c r="D939" s="28"/>
      <c r="E939" s="29" t="s">
        <v>22</v>
      </c>
      <c r="F939" s="30">
        <v>0.26250000000000001</v>
      </c>
      <c r="G939" s="31">
        <f t="shared" si="100"/>
        <v>7.875</v>
      </c>
      <c r="H939" s="32">
        <v>2</v>
      </c>
      <c r="I939" s="33"/>
      <c r="J939" s="26"/>
      <c r="K939" s="26"/>
      <c r="L939" s="26"/>
      <c r="M939" s="26">
        <v>1</v>
      </c>
      <c r="N939" s="26"/>
      <c r="O939" s="26"/>
      <c r="P939" s="26"/>
      <c r="Q939" s="26">
        <v>1</v>
      </c>
      <c r="R939" s="26"/>
      <c r="S939" s="26"/>
      <c r="T939" s="26"/>
      <c r="U939" s="26">
        <v>1</v>
      </c>
      <c r="V939" s="26"/>
      <c r="W939" s="26"/>
      <c r="X939" s="26"/>
      <c r="Y939" s="26">
        <v>1</v>
      </c>
      <c r="Z939" s="26"/>
      <c r="AA939" s="26"/>
      <c r="AB939" s="26"/>
      <c r="AC939" s="26">
        <v>1</v>
      </c>
      <c r="AD939" s="34" t="s">
        <v>35</v>
      </c>
    </row>
    <row r="940" spans="1:30" s="35" customFormat="1" ht="12.75" x14ac:dyDescent="0.2">
      <c r="A940" s="25" t="s">
        <v>158</v>
      </c>
      <c r="B940" s="27" t="s">
        <v>11</v>
      </c>
      <c r="C940" s="27"/>
      <c r="D940" s="28"/>
      <c r="E940" s="29" t="s">
        <v>119</v>
      </c>
      <c r="F940" s="30">
        <v>0.33333333333333331</v>
      </c>
      <c r="G940" s="31">
        <f t="shared" si="100"/>
        <v>10</v>
      </c>
      <c r="H940" s="32">
        <v>2</v>
      </c>
      <c r="I940" s="33"/>
      <c r="J940" s="26"/>
      <c r="K940" s="26"/>
      <c r="L940" s="26"/>
      <c r="M940" s="26">
        <v>1</v>
      </c>
      <c r="N940" s="26"/>
      <c r="O940" s="26"/>
      <c r="P940" s="26"/>
      <c r="Q940" s="26">
        <v>1</v>
      </c>
      <c r="R940" s="26"/>
      <c r="S940" s="26"/>
      <c r="T940" s="26"/>
      <c r="U940" s="26">
        <v>1</v>
      </c>
      <c r="V940" s="26"/>
      <c r="W940" s="26"/>
      <c r="X940" s="26"/>
      <c r="Y940" s="26">
        <v>1</v>
      </c>
      <c r="Z940" s="26"/>
      <c r="AA940" s="26"/>
      <c r="AB940" s="26"/>
      <c r="AC940" s="26">
        <v>1</v>
      </c>
      <c r="AD940" s="34" t="s">
        <v>35</v>
      </c>
    </row>
    <row r="941" spans="1:30" s="35" customFormat="1" ht="12.75" x14ac:dyDescent="0.2">
      <c r="A941" s="25" t="s">
        <v>158</v>
      </c>
      <c r="B941" s="27" t="s">
        <v>11</v>
      </c>
      <c r="C941" s="27"/>
      <c r="D941" s="28"/>
      <c r="E941" s="29" t="s">
        <v>120</v>
      </c>
      <c r="F941" s="30">
        <v>0.5</v>
      </c>
      <c r="G941" s="31">
        <f t="shared" si="100"/>
        <v>15</v>
      </c>
      <c r="H941" s="32">
        <v>2</v>
      </c>
      <c r="I941" s="33"/>
      <c r="J941" s="26"/>
      <c r="K941" s="26"/>
      <c r="L941" s="26"/>
      <c r="M941" s="26">
        <v>1</v>
      </c>
      <c r="N941" s="26"/>
      <c r="O941" s="26"/>
      <c r="P941" s="26"/>
      <c r="Q941" s="26">
        <v>1</v>
      </c>
      <c r="R941" s="26"/>
      <c r="S941" s="26"/>
      <c r="T941" s="26"/>
      <c r="U941" s="26">
        <v>1</v>
      </c>
      <c r="V941" s="26"/>
      <c r="W941" s="26"/>
      <c r="X941" s="26"/>
      <c r="Y941" s="26">
        <v>1</v>
      </c>
      <c r="Z941" s="26"/>
      <c r="AA941" s="26"/>
      <c r="AB941" s="26"/>
      <c r="AC941" s="26">
        <v>1</v>
      </c>
      <c r="AD941" s="34" t="s">
        <v>35</v>
      </c>
    </row>
    <row r="942" spans="1:30" s="35" customFormat="1" ht="12.75" x14ac:dyDescent="0.2">
      <c r="A942" s="25" t="s">
        <v>158</v>
      </c>
      <c r="B942" s="27" t="s">
        <v>11</v>
      </c>
      <c r="C942" s="27"/>
      <c r="D942" s="28"/>
      <c r="E942" s="29" t="s">
        <v>121</v>
      </c>
      <c r="F942" s="30">
        <v>0.31746031746031744</v>
      </c>
      <c r="G942" s="31">
        <f t="shared" si="100"/>
        <v>9.5238095238095237</v>
      </c>
      <c r="H942" s="32">
        <v>2</v>
      </c>
      <c r="I942" s="33"/>
      <c r="J942" s="26"/>
      <c r="K942" s="26"/>
      <c r="L942" s="26"/>
      <c r="M942" s="26"/>
      <c r="N942" s="26"/>
      <c r="O942" s="26"/>
      <c r="P942" s="26"/>
      <c r="Q942" s="26">
        <v>1</v>
      </c>
      <c r="R942" s="26"/>
      <c r="S942" s="26"/>
      <c r="T942" s="26"/>
      <c r="U942" s="26"/>
      <c r="V942" s="26"/>
      <c r="W942" s="26"/>
      <c r="X942" s="26"/>
      <c r="Y942" s="26">
        <v>1</v>
      </c>
      <c r="Z942" s="26"/>
      <c r="AA942" s="26"/>
      <c r="AB942" s="26"/>
      <c r="AC942" s="26"/>
      <c r="AD942" s="34" t="s">
        <v>104</v>
      </c>
    </row>
    <row r="943" spans="1:30" s="35" customFormat="1" ht="12.75" x14ac:dyDescent="0.2">
      <c r="A943" s="25" t="s">
        <v>158</v>
      </c>
      <c r="B943" s="27" t="s">
        <v>11</v>
      </c>
      <c r="C943" s="27"/>
      <c r="D943" s="28"/>
      <c r="E943" s="36" t="s">
        <v>24</v>
      </c>
      <c r="F943" s="30">
        <v>0.35</v>
      </c>
      <c r="G943" s="31">
        <f t="shared" si="100"/>
        <v>10.5</v>
      </c>
      <c r="H943" s="32">
        <v>2</v>
      </c>
      <c r="I943" s="33"/>
      <c r="J943" s="26">
        <v>1</v>
      </c>
      <c r="K943" s="26">
        <v>1</v>
      </c>
      <c r="L943" s="26">
        <v>1</v>
      </c>
      <c r="M943" s="26">
        <v>1</v>
      </c>
      <c r="N943" s="26">
        <v>1</v>
      </c>
      <c r="O943" s="26">
        <v>1</v>
      </c>
      <c r="P943" s="26">
        <v>1</v>
      </c>
      <c r="Q943" s="26">
        <v>1</v>
      </c>
      <c r="R943" s="26">
        <v>1</v>
      </c>
      <c r="S943" s="26">
        <v>1</v>
      </c>
      <c r="T943" s="26">
        <v>1</v>
      </c>
      <c r="U943" s="26">
        <v>1</v>
      </c>
      <c r="V943" s="26">
        <v>1</v>
      </c>
      <c r="W943" s="26">
        <v>1</v>
      </c>
      <c r="X943" s="26">
        <v>1</v>
      </c>
      <c r="Y943" s="26">
        <v>1</v>
      </c>
      <c r="Z943" s="26">
        <v>1</v>
      </c>
      <c r="AA943" s="26">
        <v>1</v>
      </c>
      <c r="AB943" s="26">
        <v>1</v>
      </c>
      <c r="AC943" s="26">
        <v>1</v>
      </c>
      <c r="AD943" s="34" t="s">
        <v>25</v>
      </c>
    </row>
    <row r="944" spans="1:30" s="35" customFormat="1" ht="12.75" x14ac:dyDescent="0.2">
      <c r="A944" s="25" t="s">
        <v>158</v>
      </c>
      <c r="B944" s="27" t="s">
        <v>11</v>
      </c>
      <c r="C944" s="27"/>
      <c r="D944" s="28"/>
      <c r="E944" s="29" t="s">
        <v>26</v>
      </c>
      <c r="F944" s="30">
        <v>0.94500000000000006</v>
      </c>
      <c r="G944" s="31">
        <f t="shared" si="100"/>
        <v>28.35</v>
      </c>
      <c r="H944" s="32">
        <v>2</v>
      </c>
      <c r="I944" s="33"/>
      <c r="J944" s="26"/>
      <c r="K944" s="26"/>
      <c r="L944" s="26"/>
      <c r="M944" s="26"/>
      <c r="N944" s="26"/>
      <c r="O944" s="26"/>
      <c r="P944" s="26"/>
      <c r="Q944" s="26"/>
      <c r="R944" s="26"/>
      <c r="S944" s="26"/>
      <c r="T944" s="26"/>
      <c r="U944" s="26"/>
      <c r="V944" s="26">
        <v>1</v>
      </c>
      <c r="W944" s="26"/>
      <c r="X944" s="26"/>
      <c r="Y944" s="26"/>
      <c r="Z944" s="26"/>
      <c r="AA944" s="26"/>
      <c r="AB944" s="26"/>
      <c r="AC944" s="26"/>
      <c r="AD944" s="34" t="s">
        <v>27</v>
      </c>
    </row>
    <row r="945" spans="1:30" s="35" customFormat="1" ht="12.75" x14ac:dyDescent="0.2">
      <c r="A945" s="25" t="s">
        <v>158</v>
      </c>
      <c r="B945" s="27" t="s">
        <v>11</v>
      </c>
      <c r="C945" s="27"/>
      <c r="D945" s="28"/>
      <c r="E945" s="38" t="s">
        <v>89</v>
      </c>
      <c r="F945" s="30">
        <v>0</v>
      </c>
      <c r="G945" s="31">
        <f t="shared" si="100"/>
        <v>0</v>
      </c>
      <c r="H945" s="32">
        <v>2</v>
      </c>
      <c r="I945" s="33"/>
      <c r="J945" s="26"/>
      <c r="K945" s="26"/>
      <c r="L945" s="26"/>
      <c r="M945" s="26"/>
      <c r="N945" s="26"/>
      <c r="O945" s="26"/>
      <c r="P945" s="26"/>
      <c r="Q945" s="26"/>
      <c r="R945" s="26"/>
      <c r="S945" s="26"/>
      <c r="T945" s="26"/>
      <c r="U945" s="26"/>
      <c r="V945" s="26"/>
      <c r="W945" s="26"/>
      <c r="X945" s="26"/>
      <c r="Y945" s="26"/>
      <c r="Z945" s="26"/>
      <c r="AA945" s="26"/>
      <c r="AB945" s="26"/>
      <c r="AC945" s="26"/>
      <c r="AD945" s="34" t="s">
        <v>90</v>
      </c>
    </row>
    <row r="946" spans="1:30" s="35" customFormat="1" ht="12.75" x14ac:dyDescent="0.2">
      <c r="A946" s="25" t="s">
        <v>158</v>
      </c>
      <c r="B946" s="27" t="s">
        <v>11</v>
      </c>
      <c r="C946" s="27"/>
      <c r="D946" s="28"/>
      <c r="E946" s="83" t="s">
        <v>29</v>
      </c>
      <c r="F946" s="30">
        <v>0.22750000000000001</v>
      </c>
      <c r="G946" s="31">
        <f t="shared" si="100"/>
        <v>6.8250000000000002</v>
      </c>
      <c r="H946" s="32">
        <v>2</v>
      </c>
      <c r="I946" s="33"/>
      <c r="J946" s="26"/>
      <c r="K946" s="26"/>
      <c r="L946" s="26"/>
      <c r="M946" s="37"/>
      <c r="N946" s="26"/>
      <c r="O946" s="26"/>
      <c r="P946" s="26"/>
      <c r="Q946" s="26"/>
      <c r="R946" s="26"/>
      <c r="S946" s="26"/>
      <c r="T946" s="37"/>
      <c r="U946" s="26">
        <v>1</v>
      </c>
      <c r="V946" s="37"/>
      <c r="W946" s="26"/>
      <c r="X946" s="37"/>
      <c r="Y946" s="26"/>
      <c r="Z946" s="37"/>
      <c r="AA946" s="26"/>
      <c r="AB946" s="37"/>
      <c r="AC946" s="37"/>
      <c r="AD946" s="34" t="s">
        <v>23</v>
      </c>
    </row>
    <row r="947" spans="1:30" s="35" customFormat="1" ht="12.75" x14ac:dyDescent="0.2">
      <c r="A947" s="25" t="s">
        <v>158</v>
      </c>
      <c r="B947" s="27" t="s">
        <v>11</v>
      </c>
      <c r="C947" s="27"/>
      <c r="D947" s="28"/>
      <c r="E947" s="29" t="s">
        <v>31</v>
      </c>
      <c r="F947" s="30">
        <v>0.12250000000000001</v>
      </c>
      <c r="G947" s="31">
        <f t="shared" si="100"/>
        <v>3.6750000000000003</v>
      </c>
      <c r="H947" s="32">
        <v>2</v>
      </c>
      <c r="I947" s="33"/>
      <c r="J947" s="26"/>
      <c r="K947" s="26">
        <v>1</v>
      </c>
      <c r="L947" s="26"/>
      <c r="M947" s="26">
        <v>1</v>
      </c>
      <c r="N947" s="26"/>
      <c r="O947" s="26">
        <v>1</v>
      </c>
      <c r="P947" s="26"/>
      <c r="Q947" s="26">
        <v>1</v>
      </c>
      <c r="R947" s="26"/>
      <c r="S947" s="26">
        <v>1</v>
      </c>
      <c r="T947" s="26"/>
      <c r="U947" s="26">
        <v>1</v>
      </c>
      <c r="V947" s="26"/>
      <c r="W947" s="26">
        <v>1</v>
      </c>
      <c r="X947" s="26"/>
      <c r="Y947" s="26">
        <v>1</v>
      </c>
      <c r="Z947" s="26"/>
      <c r="AA947" s="26">
        <v>1</v>
      </c>
      <c r="AB947" s="26"/>
      <c r="AC947" s="26">
        <v>1</v>
      </c>
      <c r="AD947" s="34" t="s">
        <v>13</v>
      </c>
    </row>
    <row r="948" spans="1:30" s="35" customFormat="1" ht="12.75" x14ac:dyDescent="0.2">
      <c r="A948" s="25" t="s">
        <v>158</v>
      </c>
      <c r="B948" s="27" t="s">
        <v>11</v>
      </c>
      <c r="C948" s="27"/>
      <c r="D948" s="28"/>
      <c r="E948" s="29" t="s">
        <v>32</v>
      </c>
      <c r="F948" s="30">
        <v>1.05</v>
      </c>
      <c r="G948" s="31">
        <f t="shared" si="100"/>
        <v>31.5</v>
      </c>
      <c r="H948" s="32">
        <v>2</v>
      </c>
      <c r="I948" s="33"/>
      <c r="J948" s="26"/>
      <c r="K948" s="26"/>
      <c r="L948" s="26"/>
      <c r="M948" s="26"/>
      <c r="N948" s="26"/>
      <c r="O948" s="26"/>
      <c r="P948" s="26">
        <v>1</v>
      </c>
      <c r="Q948" s="26"/>
      <c r="R948" s="26"/>
      <c r="S948" s="26"/>
      <c r="T948" s="26"/>
      <c r="U948" s="26"/>
      <c r="V948" s="26">
        <v>1</v>
      </c>
      <c r="W948" s="26"/>
      <c r="X948" s="26"/>
      <c r="Y948" s="26"/>
      <c r="Z948" s="26"/>
      <c r="AA948" s="26"/>
      <c r="AB948" s="26">
        <v>1</v>
      </c>
      <c r="AC948" s="26"/>
      <c r="AD948" s="34" t="s">
        <v>20</v>
      </c>
    </row>
    <row r="949" spans="1:30" s="35" customFormat="1" ht="12.75" x14ac:dyDescent="0.2">
      <c r="A949" s="25" t="s">
        <v>158</v>
      </c>
      <c r="B949" s="27" t="s">
        <v>11</v>
      </c>
      <c r="C949" s="27"/>
      <c r="D949" s="28"/>
      <c r="E949" s="38" t="s">
        <v>34</v>
      </c>
      <c r="F949" s="30">
        <v>0</v>
      </c>
      <c r="G949" s="31">
        <f t="shared" si="100"/>
        <v>0</v>
      </c>
      <c r="H949" s="32">
        <v>2</v>
      </c>
      <c r="I949" s="33"/>
      <c r="J949" s="26"/>
      <c r="K949" s="26"/>
      <c r="L949" s="26"/>
      <c r="M949" s="26"/>
      <c r="N949" s="26"/>
      <c r="O949" s="26"/>
      <c r="P949" s="26"/>
      <c r="Q949" s="26"/>
      <c r="R949" s="26"/>
      <c r="S949" s="26"/>
      <c r="T949" s="26"/>
      <c r="U949" s="26"/>
      <c r="V949" s="26"/>
      <c r="W949" s="26"/>
      <c r="X949" s="26"/>
      <c r="Y949" s="26"/>
      <c r="Z949" s="26"/>
      <c r="AA949" s="26"/>
      <c r="AB949" s="26"/>
      <c r="AC949" s="26"/>
      <c r="AD949" s="34" t="s">
        <v>36</v>
      </c>
    </row>
    <row r="950" spans="1:30" s="35" customFormat="1" ht="12.75" x14ac:dyDescent="0.2">
      <c r="A950" s="25" t="s">
        <v>158</v>
      </c>
      <c r="B950" s="27" t="s">
        <v>11</v>
      </c>
      <c r="C950" s="27"/>
      <c r="D950" s="28"/>
      <c r="E950" s="29" t="s">
        <v>37</v>
      </c>
      <c r="F950" s="30">
        <v>0.52500000000000002</v>
      </c>
      <c r="G950" s="31">
        <f t="shared" si="100"/>
        <v>15.75</v>
      </c>
      <c r="H950" s="32">
        <v>2</v>
      </c>
      <c r="I950" s="33"/>
      <c r="J950" s="26"/>
      <c r="K950" s="26"/>
      <c r="L950" s="26"/>
      <c r="M950" s="26"/>
      <c r="N950" s="26"/>
      <c r="O950" s="26"/>
      <c r="P950" s="26"/>
      <c r="Q950" s="26"/>
      <c r="R950" s="26"/>
      <c r="S950" s="26"/>
      <c r="T950" s="26"/>
      <c r="U950" s="26"/>
      <c r="V950" s="26">
        <v>1</v>
      </c>
      <c r="W950" s="26"/>
      <c r="X950" s="26"/>
      <c r="Y950" s="26"/>
      <c r="Z950" s="26"/>
      <c r="AA950" s="26"/>
      <c r="AB950" s="26"/>
      <c r="AC950" s="26"/>
      <c r="AD950" s="34" t="s">
        <v>27</v>
      </c>
    </row>
    <row r="951" spans="1:30" s="35" customFormat="1" ht="12.75" x14ac:dyDescent="0.2">
      <c r="A951" s="25" t="s">
        <v>158</v>
      </c>
      <c r="B951" s="27" t="s">
        <v>11</v>
      </c>
      <c r="C951" s="27"/>
      <c r="D951" s="28"/>
      <c r="E951" s="29" t="s">
        <v>38</v>
      </c>
      <c r="F951" s="30">
        <v>0.26250000000000001</v>
      </c>
      <c r="G951" s="31">
        <f t="shared" si="100"/>
        <v>7.875</v>
      </c>
      <c r="H951" s="32">
        <v>2</v>
      </c>
      <c r="I951" s="33"/>
      <c r="J951" s="26"/>
      <c r="K951" s="26"/>
      <c r="L951" s="26"/>
      <c r="M951" s="26"/>
      <c r="N951" s="26"/>
      <c r="O951" s="26"/>
      <c r="P951" s="26"/>
      <c r="Q951" s="26"/>
      <c r="R951" s="26"/>
      <c r="S951" s="26"/>
      <c r="T951" s="26"/>
      <c r="U951" s="26"/>
      <c r="V951" s="26">
        <v>1</v>
      </c>
      <c r="W951" s="26"/>
      <c r="X951" s="26"/>
      <c r="Y951" s="26"/>
      <c r="Z951" s="26"/>
      <c r="AA951" s="26"/>
      <c r="AB951" s="26"/>
      <c r="AC951" s="26"/>
      <c r="AD951" s="34" t="s">
        <v>27</v>
      </c>
    </row>
    <row r="952" spans="1:30" s="35" customFormat="1" ht="12.75" x14ac:dyDescent="0.2">
      <c r="A952" s="25" t="s">
        <v>158</v>
      </c>
      <c r="B952" s="27" t="s">
        <v>11</v>
      </c>
      <c r="C952" s="27"/>
      <c r="D952" s="28"/>
      <c r="E952" s="29" t="s">
        <v>39</v>
      </c>
      <c r="F952" s="30">
        <v>0.2</v>
      </c>
      <c r="G952" s="31">
        <f t="shared" si="100"/>
        <v>6</v>
      </c>
      <c r="H952" s="32">
        <v>2</v>
      </c>
      <c r="I952" s="33"/>
      <c r="J952" s="26"/>
      <c r="K952" s="26"/>
      <c r="L952" s="26"/>
      <c r="M952" s="26"/>
      <c r="N952" s="26"/>
      <c r="O952" s="26"/>
      <c r="P952" s="26"/>
      <c r="Q952" s="26"/>
      <c r="R952" s="26"/>
      <c r="S952" s="26"/>
      <c r="T952" s="26"/>
      <c r="U952" s="26"/>
      <c r="V952" s="26"/>
      <c r="W952" s="26"/>
      <c r="X952" s="26"/>
      <c r="Y952" s="26"/>
      <c r="Z952" s="26"/>
      <c r="AA952" s="26"/>
      <c r="AB952" s="26"/>
      <c r="AC952" s="26"/>
      <c r="AD952" s="34" t="s">
        <v>14</v>
      </c>
    </row>
    <row r="953" spans="1:30" s="35" customFormat="1" ht="12.75" x14ac:dyDescent="0.2">
      <c r="A953" s="25" t="s">
        <v>158</v>
      </c>
      <c r="B953" s="27" t="s">
        <v>11</v>
      </c>
      <c r="C953" s="27"/>
      <c r="D953" s="28"/>
      <c r="E953" s="29" t="s">
        <v>40</v>
      </c>
      <c r="F953" s="30">
        <v>0.25</v>
      </c>
      <c r="G953" s="31">
        <f t="shared" si="100"/>
        <v>7.5</v>
      </c>
      <c r="H953" s="32">
        <v>2</v>
      </c>
      <c r="I953" s="33"/>
      <c r="J953" s="26"/>
      <c r="K953" s="26"/>
      <c r="L953" s="26"/>
      <c r="M953" s="26"/>
      <c r="N953" s="26">
        <v>1</v>
      </c>
      <c r="O953" s="26"/>
      <c r="P953" s="26"/>
      <c r="Q953" s="26"/>
      <c r="R953" s="26"/>
      <c r="S953" s="26"/>
      <c r="T953" s="26">
        <v>1</v>
      </c>
      <c r="U953" s="26"/>
      <c r="V953" s="26"/>
      <c r="W953" s="26"/>
      <c r="X953" s="26"/>
      <c r="Y953" s="26"/>
      <c r="Z953" s="26">
        <v>1</v>
      </c>
      <c r="AA953" s="26"/>
      <c r="AB953" s="26"/>
      <c r="AC953" s="26"/>
      <c r="AD953" s="34" t="s">
        <v>41</v>
      </c>
    </row>
    <row r="954" spans="1:30" s="35" customFormat="1" ht="12.75" x14ac:dyDescent="0.2">
      <c r="A954" s="25" t="s">
        <v>158</v>
      </c>
      <c r="B954" s="27" t="s">
        <v>11</v>
      </c>
      <c r="C954" s="27"/>
      <c r="D954" s="28"/>
      <c r="E954" s="29" t="s">
        <v>42</v>
      </c>
      <c r="F954" s="30">
        <v>2</v>
      </c>
      <c r="G954" s="31">
        <f t="shared" si="100"/>
        <v>60</v>
      </c>
      <c r="H954" s="32">
        <v>2</v>
      </c>
      <c r="I954" s="33"/>
      <c r="J954" s="26"/>
      <c r="K954" s="26"/>
      <c r="L954" s="26"/>
      <c r="M954" s="26"/>
      <c r="N954" s="26"/>
      <c r="O954" s="26"/>
      <c r="P954" s="26"/>
      <c r="Q954" s="26"/>
      <c r="R954" s="26"/>
      <c r="S954" s="26"/>
      <c r="T954" s="26"/>
      <c r="U954" s="26"/>
      <c r="V954" s="26"/>
      <c r="W954" s="26"/>
      <c r="X954" s="26"/>
      <c r="Y954" s="26"/>
      <c r="Z954" s="26"/>
      <c r="AA954" s="26"/>
      <c r="AB954" s="26"/>
      <c r="AC954" s="26"/>
      <c r="AD954" s="34" t="s">
        <v>14</v>
      </c>
    </row>
    <row r="955" spans="1:30" s="35" customFormat="1" ht="12.75" x14ac:dyDescent="0.2">
      <c r="A955" s="25" t="s">
        <v>158</v>
      </c>
      <c r="B955" s="27" t="s">
        <v>11</v>
      </c>
      <c r="C955" s="27"/>
      <c r="D955" s="28"/>
      <c r="E955" s="29" t="s">
        <v>43</v>
      </c>
      <c r="F955" s="30">
        <v>0</v>
      </c>
      <c r="G955" s="31">
        <f t="shared" si="100"/>
        <v>0</v>
      </c>
      <c r="H955" s="32">
        <v>2</v>
      </c>
      <c r="I955" s="33"/>
      <c r="J955" s="26"/>
      <c r="K955" s="26">
        <v>1</v>
      </c>
      <c r="L955" s="26"/>
      <c r="M955" s="26">
        <v>1</v>
      </c>
      <c r="N955" s="26"/>
      <c r="O955" s="26">
        <v>1</v>
      </c>
      <c r="P955" s="26"/>
      <c r="Q955" s="26">
        <v>1</v>
      </c>
      <c r="R955" s="26"/>
      <c r="S955" s="26">
        <v>1</v>
      </c>
      <c r="T955" s="26"/>
      <c r="U955" s="26">
        <v>1</v>
      </c>
      <c r="V955" s="26"/>
      <c r="W955" s="26">
        <v>1</v>
      </c>
      <c r="X955" s="26"/>
      <c r="Y955" s="26">
        <v>1</v>
      </c>
      <c r="Z955" s="26"/>
      <c r="AA955" s="26">
        <v>1</v>
      </c>
      <c r="AB955" s="26"/>
      <c r="AC955" s="26">
        <v>1</v>
      </c>
      <c r="AD955" s="34" t="s">
        <v>44</v>
      </c>
    </row>
    <row r="956" spans="1:30" s="35" customFormat="1" ht="12.75" x14ac:dyDescent="0.2">
      <c r="A956" s="25" t="s">
        <v>158</v>
      </c>
      <c r="B956" s="27" t="s">
        <v>11</v>
      </c>
      <c r="C956" s="27"/>
      <c r="D956" s="28"/>
      <c r="E956" s="29" t="s">
        <v>45</v>
      </c>
      <c r="F956" s="30">
        <v>1</v>
      </c>
      <c r="G956" s="31">
        <f t="shared" si="100"/>
        <v>30</v>
      </c>
      <c r="H956" s="32">
        <v>2</v>
      </c>
      <c r="I956" s="33"/>
      <c r="J956" s="26"/>
      <c r="K956" s="26">
        <v>1</v>
      </c>
      <c r="L956" s="26"/>
      <c r="M956" s="26">
        <v>1</v>
      </c>
      <c r="N956" s="26"/>
      <c r="O956" s="26">
        <v>1</v>
      </c>
      <c r="P956" s="26"/>
      <c r="Q956" s="26">
        <v>1</v>
      </c>
      <c r="R956" s="26"/>
      <c r="S956" s="26">
        <v>1</v>
      </c>
      <c r="T956" s="26"/>
      <c r="U956" s="26">
        <v>1</v>
      </c>
      <c r="V956" s="26"/>
      <c r="W956" s="26">
        <v>1</v>
      </c>
      <c r="X956" s="26"/>
      <c r="Y956" s="26">
        <v>1</v>
      </c>
      <c r="Z956" s="26"/>
      <c r="AA956" s="26">
        <v>1</v>
      </c>
      <c r="AB956" s="26"/>
      <c r="AC956" s="26">
        <v>1</v>
      </c>
      <c r="AD956" s="34" t="s">
        <v>13</v>
      </c>
    </row>
    <row r="957" spans="1:30" s="35" customFormat="1" ht="12.75" x14ac:dyDescent="0.2">
      <c r="A957" s="25" t="s">
        <v>158</v>
      </c>
      <c r="B957" s="27" t="s">
        <v>11</v>
      </c>
      <c r="C957" s="27"/>
      <c r="D957" s="28"/>
      <c r="E957" s="29" t="s">
        <v>46</v>
      </c>
      <c r="F957" s="30">
        <v>0.5</v>
      </c>
      <c r="G957" s="31">
        <f t="shared" si="100"/>
        <v>15</v>
      </c>
      <c r="H957" s="32">
        <v>2</v>
      </c>
      <c r="I957" s="33"/>
      <c r="J957" s="26"/>
      <c r="K957" s="26"/>
      <c r="L957" s="26"/>
      <c r="M957" s="26"/>
      <c r="N957" s="26">
        <v>1</v>
      </c>
      <c r="O957" s="26"/>
      <c r="P957" s="26"/>
      <c r="Q957" s="26"/>
      <c r="R957" s="26"/>
      <c r="S957" s="26">
        <v>1</v>
      </c>
      <c r="T957" s="26"/>
      <c r="U957" s="26"/>
      <c r="V957" s="26"/>
      <c r="W957" s="26"/>
      <c r="X957" s="26">
        <v>1</v>
      </c>
      <c r="Y957" s="26"/>
      <c r="Z957" s="26"/>
      <c r="AA957" s="26"/>
      <c r="AB957" s="26"/>
      <c r="AC957" s="26">
        <v>1</v>
      </c>
      <c r="AD957" s="34" t="s">
        <v>48</v>
      </c>
    </row>
    <row r="958" spans="1:30" s="35" customFormat="1" ht="12.75" x14ac:dyDescent="0.2">
      <c r="A958" s="25" t="s">
        <v>158</v>
      </c>
      <c r="B958" s="27" t="s">
        <v>11</v>
      </c>
      <c r="C958" s="27"/>
      <c r="D958" s="28"/>
      <c r="E958" s="29" t="s">
        <v>49</v>
      </c>
      <c r="F958" s="30">
        <v>0.18333333333333332</v>
      </c>
      <c r="G958" s="31">
        <f t="shared" si="100"/>
        <v>5.5</v>
      </c>
      <c r="H958" s="32">
        <v>2</v>
      </c>
      <c r="I958" s="33"/>
      <c r="J958" s="26">
        <v>1</v>
      </c>
      <c r="K958" s="26"/>
      <c r="L958" s="26">
        <v>1</v>
      </c>
      <c r="M958" s="26"/>
      <c r="N958" s="26">
        <v>1</v>
      </c>
      <c r="O958" s="26"/>
      <c r="P958" s="26">
        <v>1</v>
      </c>
      <c r="Q958" s="26"/>
      <c r="R958" s="26">
        <v>1</v>
      </c>
      <c r="S958" s="26"/>
      <c r="T958" s="26">
        <v>1</v>
      </c>
      <c r="U958" s="26"/>
      <c r="V958" s="26">
        <v>1</v>
      </c>
      <c r="W958" s="26"/>
      <c r="X958" s="26">
        <v>1</v>
      </c>
      <c r="Y958" s="26"/>
      <c r="Z958" s="26">
        <v>1</v>
      </c>
      <c r="AA958" s="26"/>
      <c r="AB958" s="26">
        <v>1</v>
      </c>
      <c r="AC958" s="26"/>
      <c r="AD958" s="34" t="s">
        <v>50</v>
      </c>
    </row>
    <row r="959" spans="1:30" s="35" customFormat="1" ht="12.75" x14ac:dyDescent="0.2">
      <c r="A959" s="25" t="s">
        <v>158</v>
      </c>
      <c r="B959" s="27" t="s">
        <v>11</v>
      </c>
      <c r="C959" s="27"/>
      <c r="D959" s="28"/>
      <c r="E959" s="29" t="s">
        <v>51</v>
      </c>
      <c r="F959" s="30">
        <v>0.18333333333333335</v>
      </c>
      <c r="G959" s="31">
        <f t="shared" si="100"/>
        <v>5.5</v>
      </c>
      <c r="H959" s="32">
        <v>2</v>
      </c>
      <c r="I959" s="33"/>
      <c r="J959" s="26"/>
      <c r="K959" s="26"/>
      <c r="L959" s="26"/>
      <c r="M959" s="26"/>
      <c r="N959" s="26"/>
      <c r="O959" s="26"/>
      <c r="P959" s="26"/>
      <c r="Q959" s="26"/>
      <c r="R959" s="26"/>
      <c r="S959" s="26"/>
      <c r="T959" s="26"/>
      <c r="U959" s="26"/>
      <c r="V959" s="26"/>
      <c r="W959" s="26"/>
      <c r="X959" s="26"/>
      <c r="Y959" s="26"/>
      <c r="Z959" s="26"/>
      <c r="AA959" s="26"/>
      <c r="AB959" s="26"/>
      <c r="AC959" s="26"/>
      <c r="AD959" s="34" t="s">
        <v>14</v>
      </c>
    </row>
    <row r="960" spans="1:30" s="35" customFormat="1" ht="12.75" x14ac:dyDescent="0.2">
      <c r="A960" s="39" t="s">
        <v>158</v>
      </c>
      <c r="B960" s="41" t="s">
        <v>53</v>
      </c>
      <c r="C960" s="41"/>
      <c r="D960" s="42">
        <v>95620989</v>
      </c>
      <c r="E960" s="43" t="s">
        <v>54</v>
      </c>
      <c r="F960" s="44">
        <v>1</v>
      </c>
      <c r="G960" s="45">
        <f>+VLOOKUP(D960,'Precios Repuestos'!$B$3:$F$192,5,FALSE)*F960</f>
        <v>4.4000000000000004</v>
      </c>
      <c r="H960" s="32">
        <v>2</v>
      </c>
      <c r="I960" s="46"/>
      <c r="J960" s="40">
        <v>1</v>
      </c>
      <c r="K960" s="40">
        <v>1</v>
      </c>
      <c r="L960" s="40">
        <v>1</v>
      </c>
      <c r="M960" s="40">
        <v>1</v>
      </c>
      <c r="N960" s="40">
        <v>1</v>
      </c>
      <c r="O960" s="40">
        <v>1</v>
      </c>
      <c r="P960" s="40">
        <v>1</v>
      </c>
      <c r="Q960" s="40">
        <v>1</v>
      </c>
      <c r="R960" s="40">
        <v>1</v>
      </c>
      <c r="S960" s="40">
        <v>1</v>
      </c>
      <c r="T960" s="40">
        <v>1</v>
      </c>
      <c r="U960" s="40">
        <v>1</v>
      </c>
      <c r="V960" s="40">
        <v>1</v>
      </c>
      <c r="W960" s="40">
        <v>1</v>
      </c>
      <c r="X960" s="40">
        <v>1</v>
      </c>
      <c r="Y960" s="40">
        <v>1</v>
      </c>
      <c r="Z960" s="40">
        <v>1</v>
      </c>
      <c r="AA960" s="40">
        <v>1</v>
      </c>
      <c r="AB960" s="40">
        <v>1</v>
      </c>
      <c r="AC960" s="40">
        <v>1</v>
      </c>
      <c r="AD960" s="34" t="s">
        <v>25</v>
      </c>
    </row>
    <row r="961" spans="1:30" s="35" customFormat="1" ht="12.75" x14ac:dyDescent="0.2">
      <c r="A961" s="39" t="s">
        <v>158</v>
      </c>
      <c r="B961" s="41" t="s">
        <v>53</v>
      </c>
      <c r="C961" s="41"/>
      <c r="D961" s="78">
        <v>2601223</v>
      </c>
      <c r="E961" s="47" t="s">
        <v>55</v>
      </c>
      <c r="F961" s="44">
        <v>5</v>
      </c>
      <c r="G961" s="45">
        <f>+VLOOKUP(D961,'Precios Repuestos'!$B$3:$F$192,5,FALSE)*F961</f>
        <v>33.437259615384612</v>
      </c>
      <c r="H961" s="32">
        <v>2</v>
      </c>
      <c r="I961" s="46"/>
      <c r="J961" s="40">
        <v>1</v>
      </c>
      <c r="K961" s="40">
        <v>1</v>
      </c>
      <c r="L961" s="40">
        <v>1</v>
      </c>
      <c r="M961" s="40">
        <v>1</v>
      </c>
      <c r="N961" s="40">
        <v>1</v>
      </c>
      <c r="O961" s="40">
        <v>1</v>
      </c>
      <c r="P961" s="40">
        <v>1</v>
      </c>
      <c r="Q961" s="40">
        <v>1</v>
      </c>
      <c r="R961" s="40">
        <v>1</v>
      </c>
      <c r="S961" s="40">
        <v>1</v>
      </c>
      <c r="T961" s="40">
        <v>1</v>
      </c>
      <c r="U961" s="40">
        <v>1</v>
      </c>
      <c r="V961" s="40">
        <v>1</v>
      </c>
      <c r="W961" s="40">
        <v>1</v>
      </c>
      <c r="X961" s="40">
        <v>1</v>
      </c>
      <c r="Y961" s="40">
        <v>1</v>
      </c>
      <c r="Z961" s="40">
        <v>1</v>
      </c>
      <c r="AA961" s="40">
        <v>1</v>
      </c>
      <c r="AB961" s="40">
        <v>1</v>
      </c>
      <c r="AC961" s="40">
        <v>1</v>
      </c>
      <c r="AD961" s="34" t="s">
        <v>56</v>
      </c>
    </row>
    <row r="962" spans="1:30" s="35" customFormat="1" ht="12.75" x14ac:dyDescent="0.2">
      <c r="A962" s="39" t="s">
        <v>158</v>
      </c>
      <c r="B962" s="41" t="s">
        <v>53</v>
      </c>
      <c r="C962" s="238"/>
      <c r="D962" s="148" t="s">
        <v>159</v>
      </c>
      <c r="E962" s="43" t="s">
        <v>58</v>
      </c>
      <c r="F962" s="44">
        <v>1</v>
      </c>
      <c r="G962" s="45">
        <f>+VLOOKUP(D962,'Precios Repuestos'!$B$3:$F$192,5,FALSE)*F962</f>
        <v>31.03</v>
      </c>
      <c r="H962" s="32">
        <v>2</v>
      </c>
      <c r="I962" s="46"/>
      <c r="J962" s="40"/>
      <c r="K962" s="40">
        <v>1</v>
      </c>
      <c r="L962" s="40"/>
      <c r="M962" s="40">
        <v>1</v>
      </c>
      <c r="N962" s="40"/>
      <c r="O962" s="40">
        <v>1</v>
      </c>
      <c r="P962" s="40"/>
      <c r="Q962" s="40">
        <v>1</v>
      </c>
      <c r="R962" s="40"/>
      <c r="S962" s="40">
        <v>1</v>
      </c>
      <c r="T962" s="40"/>
      <c r="U962" s="40">
        <v>1</v>
      </c>
      <c r="V962" s="40"/>
      <c r="W962" s="40">
        <v>1</v>
      </c>
      <c r="X962" s="40"/>
      <c r="Y962" s="40">
        <v>1</v>
      </c>
      <c r="Z962" s="40"/>
      <c r="AA962" s="40">
        <v>1</v>
      </c>
      <c r="AB962" s="40"/>
      <c r="AC962" s="40">
        <v>1</v>
      </c>
      <c r="AD962" s="34" t="s">
        <v>13</v>
      </c>
    </row>
    <row r="963" spans="1:30" s="35" customFormat="1" ht="12.75" x14ac:dyDescent="0.2">
      <c r="A963" s="39" t="s">
        <v>158</v>
      </c>
      <c r="B963" s="41" t="s">
        <v>53</v>
      </c>
      <c r="C963" s="238"/>
      <c r="D963" s="149" t="s">
        <v>160</v>
      </c>
      <c r="E963" s="43" t="s">
        <v>60</v>
      </c>
      <c r="F963" s="44">
        <v>1</v>
      </c>
      <c r="G963" s="45">
        <f>+VLOOKUP(D963,'Precios Repuestos'!$B$3:$F$192,5,FALSE)*F963</f>
        <v>28.49</v>
      </c>
      <c r="H963" s="32">
        <v>2</v>
      </c>
      <c r="I963" s="46"/>
      <c r="J963" s="40"/>
      <c r="K963" s="40"/>
      <c r="L963" s="40"/>
      <c r="M963" s="40"/>
      <c r="N963" s="40"/>
      <c r="O963" s="40"/>
      <c r="P963" s="40"/>
      <c r="Q963" s="40"/>
      <c r="R963" s="40"/>
      <c r="S963" s="40"/>
      <c r="T963" s="40"/>
      <c r="U963" s="40"/>
      <c r="V963" s="40">
        <v>1</v>
      </c>
      <c r="W963" s="40"/>
      <c r="X963" s="40"/>
      <c r="Y963" s="40"/>
      <c r="Z963" s="40"/>
      <c r="AA963" s="40"/>
      <c r="AB963" s="40"/>
      <c r="AC963" s="40"/>
      <c r="AD963" s="34" t="s">
        <v>27</v>
      </c>
    </row>
    <row r="964" spans="1:30" s="35" customFormat="1" ht="12.75" x14ac:dyDescent="0.2">
      <c r="A964" s="39" t="s">
        <v>158</v>
      </c>
      <c r="B964" s="41" t="s">
        <v>53</v>
      </c>
      <c r="C964" s="41"/>
      <c r="D964" s="78" t="s">
        <v>61</v>
      </c>
      <c r="E964" s="29" t="s">
        <v>62</v>
      </c>
      <c r="F964" s="44">
        <v>1</v>
      </c>
      <c r="G964" s="45">
        <f>+VLOOKUP(D964,'Precios Repuestos'!$B$3:$F$192,5,FALSE)*F964</f>
        <v>4</v>
      </c>
      <c r="H964" s="32">
        <v>2</v>
      </c>
      <c r="I964" s="46"/>
      <c r="J964" s="40"/>
      <c r="K964" s="40"/>
      <c r="L964" s="40"/>
      <c r="M964" s="40"/>
      <c r="N964" s="40"/>
      <c r="O964" s="40"/>
      <c r="P964" s="40"/>
      <c r="Q964" s="40"/>
      <c r="R964" s="40"/>
      <c r="S964" s="40"/>
      <c r="T964" s="40"/>
      <c r="U964" s="40"/>
      <c r="V964" s="40">
        <v>1</v>
      </c>
      <c r="W964" s="40"/>
      <c r="X964" s="40"/>
      <c r="Y964" s="40"/>
      <c r="Z964" s="40"/>
      <c r="AA964" s="40"/>
      <c r="AB964" s="40"/>
      <c r="AC964" s="40"/>
      <c r="AD964" s="34" t="s">
        <v>27</v>
      </c>
    </row>
    <row r="965" spans="1:30" s="35" customFormat="1" ht="12.75" x14ac:dyDescent="0.2">
      <c r="A965" s="39" t="s">
        <v>158</v>
      </c>
      <c r="B965" s="41" t="s">
        <v>53</v>
      </c>
      <c r="C965" s="240"/>
      <c r="D965" s="150" t="s">
        <v>161</v>
      </c>
      <c r="E965" s="43" t="s">
        <v>63</v>
      </c>
      <c r="F965" s="44">
        <v>1</v>
      </c>
      <c r="G965" s="45" t="e">
        <f>+VLOOKUP(D965,'Precios Repuestos'!$B$3:$F$192,5,FALSE)*F965</f>
        <v>#N/A</v>
      </c>
      <c r="H965" s="32">
        <v>2</v>
      </c>
      <c r="I965" s="46"/>
      <c r="J965" s="40"/>
      <c r="K965" s="40"/>
      <c r="L965" s="40"/>
      <c r="M965" s="40"/>
      <c r="N965" s="40"/>
      <c r="O965" s="40"/>
      <c r="P965" s="40"/>
      <c r="Q965" s="40"/>
      <c r="R965" s="40"/>
      <c r="S965" s="40"/>
      <c r="T965" s="40"/>
      <c r="U965" s="40"/>
      <c r="V965" s="40">
        <v>1</v>
      </c>
      <c r="W965" s="40"/>
      <c r="X965" s="40"/>
      <c r="Y965" s="40"/>
      <c r="Z965" s="40"/>
      <c r="AA965" s="40"/>
      <c r="AB965" s="40"/>
      <c r="AC965" s="40"/>
      <c r="AD965" s="34" t="s">
        <v>27</v>
      </c>
    </row>
    <row r="966" spans="1:30" s="35" customFormat="1" ht="12.75" x14ac:dyDescent="0.2">
      <c r="A966" s="39" t="s">
        <v>158</v>
      </c>
      <c r="B966" s="41" t="s">
        <v>53</v>
      </c>
      <c r="C966" s="238"/>
      <c r="D966" s="151" t="s">
        <v>162</v>
      </c>
      <c r="E966" s="84" t="s">
        <v>147</v>
      </c>
      <c r="F966" s="44">
        <v>6</v>
      </c>
      <c r="G966" s="45">
        <f>+VLOOKUP(D966,'Precios Repuestos'!$B$3:$F$192,5,FALSE)*F966</f>
        <v>45.72</v>
      </c>
      <c r="H966" s="32">
        <v>2</v>
      </c>
      <c r="I966" s="46"/>
      <c r="J966" s="40"/>
      <c r="K966" s="40"/>
      <c r="L966" s="40"/>
      <c r="M966" s="40"/>
      <c r="N966" s="40"/>
      <c r="O966" s="40"/>
      <c r="P966" s="40"/>
      <c r="Q966" s="40"/>
      <c r="R966" s="40"/>
      <c r="S966" s="40"/>
      <c r="T966" s="40"/>
      <c r="U966" s="40">
        <v>1</v>
      </c>
      <c r="V966" s="40"/>
      <c r="W966" s="40"/>
      <c r="X966" s="40"/>
      <c r="Y966" s="40"/>
      <c r="Z966" s="40"/>
      <c r="AA966" s="40"/>
      <c r="AB966" s="40"/>
      <c r="AC966" s="48"/>
      <c r="AD966" s="34" t="s">
        <v>65</v>
      </c>
    </row>
    <row r="967" spans="1:30" s="35" customFormat="1" ht="12.75" x14ac:dyDescent="0.2">
      <c r="A967" s="39" t="s">
        <v>158</v>
      </c>
      <c r="B967" s="41" t="s">
        <v>53</v>
      </c>
      <c r="C967" s="41"/>
      <c r="D967" s="42">
        <v>2602458</v>
      </c>
      <c r="E967" s="49" t="s">
        <v>66</v>
      </c>
      <c r="F967" s="44">
        <v>2</v>
      </c>
      <c r="G967" s="45">
        <f>+VLOOKUP(D967,'Precios Repuestos'!$B$3:$F$192,5,FALSE)*F967</f>
        <v>21.904807692307692</v>
      </c>
      <c r="H967" s="32">
        <v>2</v>
      </c>
      <c r="I967" s="46"/>
      <c r="J967" s="40"/>
      <c r="K967" s="40"/>
      <c r="L967" s="40"/>
      <c r="M967" s="40">
        <v>1</v>
      </c>
      <c r="N967" s="40"/>
      <c r="O967" s="40"/>
      <c r="P967" s="40"/>
      <c r="Q967" s="40">
        <v>1</v>
      </c>
      <c r="R967" s="40"/>
      <c r="S967" s="40"/>
      <c r="T967" s="40"/>
      <c r="U967" s="40">
        <v>1</v>
      </c>
      <c r="V967" s="40"/>
      <c r="W967" s="40"/>
      <c r="X967" s="40"/>
      <c r="Y967" s="40">
        <v>1</v>
      </c>
      <c r="Z967" s="40"/>
      <c r="AA967" s="40"/>
      <c r="AB967" s="40"/>
      <c r="AC967" s="40">
        <v>1</v>
      </c>
      <c r="AD967" s="34" t="s">
        <v>67</v>
      </c>
    </row>
    <row r="968" spans="1:30" s="35" customFormat="1" ht="12.75" x14ac:dyDescent="0.2">
      <c r="A968" s="39" t="s">
        <v>158</v>
      </c>
      <c r="B968" s="41" t="s">
        <v>53</v>
      </c>
      <c r="C968" s="41"/>
      <c r="D968" s="42">
        <v>2601230</v>
      </c>
      <c r="E968" s="43" t="s">
        <v>113</v>
      </c>
      <c r="F968" s="44">
        <v>2</v>
      </c>
      <c r="G968" s="45">
        <f>+VLOOKUP(D968,'Precios Repuestos'!$B$3:$F$192,5,FALSE)*F968</f>
        <v>13.477884615384616</v>
      </c>
      <c r="H968" s="32">
        <v>2</v>
      </c>
      <c r="I968" s="46"/>
      <c r="J968" s="40"/>
      <c r="K968" s="40"/>
      <c r="L968" s="40"/>
      <c r="M968" s="40">
        <v>1</v>
      </c>
      <c r="N968" s="40"/>
      <c r="O968" s="40"/>
      <c r="P968" s="40"/>
      <c r="Q968" s="40">
        <v>1</v>
      </c>
      <c r="R968" s="40"/>
      <c r="S968" s="40"/>
      <c r="T968" s="40"/>
      <c r="U968" s="40">
        <v>1</v>
      </c>
      <c r="V968" s="40"/>
      <c r="W968" s="40"/>
      <c r="X968" s="40"/>
      <c r="Y968" s="40">
        <v>1</v>
      </c>
      <c r="Z968" s="40"/>
      <c r="AA968" s="40"/>
      <c r="AB968" s="40"/>
      <c r="AC968" s="40">
        <v>1</v>
      </c>
      <c r="AD968" s="34" t="s">
        <v>129</v>
      </c>
    </row>
    <row r="969" spans="1:30" s="35" customFormat="1" ht="12.75" x14ac:dyDescent="0.2">
      <c r="A969" s="39" t="s">
        <v>158</v>
      </c>
      <c r="B969" s="41" t="s">
        <v>53</v>
      </c>
      <c r="C969" s="41"/>
      <c r="D969" s="42">
        <v>2601230</v>
      </c>
      <c r="E969" s="43" t="s">
        <v>113</v>
      </c>
      <c r="F969" s="44">
        <v>2</v>
      </c>
      <c r="G969" s="45">
        <f>+VLOOKUP(D969,'Precios Repuestos'!$B$3:$F$192,5,FALSE)*F969</f>
        <v>13.477884615384616</v>
      </c>
      <c r="H969" s="32">
        <v>2</v>
      </c>
      <c r="I969" s="46"/>
      <c r="J969" s="40"/>
      <c r="K969" s="40"/>
      <c r="L969" s="40"/>
      <c r="M969" s="40"/>
      <c r="N969" s="40"/>
      <c r="O969" s="40"/>
      <c r="P969" s="40"/>
      <c r="Q969" s="40">
        <v>1</v>
      </c>
      <c r="R969" s="40"/>
      <c r="S969" s="40"/>
      <c r="T969" s="40"/>
      <c r="U969" s="40"/>
      <c r="V969" s="40"/>
      <c r="W969" s="40"/>
      <c r="X969" s="40"/>
      <c r="Y969" s="40">
        <v>1</v>
      </c>
      <c r="Z969" s="40"/>
      <c r="AA969" s="40"/>
      <c r="AB969" s="40"/>
      <c r="AC969" s="40"/>
      <c r="AD969" s="34" t="s">
        <v>130</v>
      </c>
    </row>
    <row r="970" spans="1:30" s="35" customFormat="1" ht="12.75" x14ac:dyDescent="0.2">
      <c r="A970" s="39" t="s">
        <v>158</v>
      </c>
      <c r="B970" s="41" t="s">
        <v>53</v>
      </c>
      <c r="C970" s="41"/>
      <c r="D970" s="42">
        <v>2601230</v>
      </c>
      <c r="E970" s="43" t="s">
        <v>113</v>
      </c>
      <c r="F970" s="44">
        <v>1</v>
      </c>
      <c r="G970" s="45">
        <f>+VLOOKUP(D970,'Precios Repuestos'!$B$3:$F$192,5,FALSE)*F970</f>
        <v>6.7389423076923078</v>
      </c>
      <c r="H970" s="32">
        <v>2</v>
      </c>
      <c r="I970" s="46"/>
      <c r="J970" s="40"/>
      <c r="K970" s="40"/>
      <c r="L970" s="40"/>
      <c r="M970" s="40">
        <v>1</v>
      </c>
      <c r="N970" s="40"/>
      <c r="O970" s="40"/>
      <c r="P970" s="40"/>
      <c r="Q970" s="40">
        <v>1</v>
      </c>
      <c r="R970" s="40"/>
      <c r="S970" s="40"/>
      <c r="T970" s="40"/>
      <c r="U970" s="40">
        <v>1</v>
      </c>
      <c r="V970" s="40"/>
      <c r="W970" s="40"/>
      <c r="X970" s="40"/>
      <c r="Y970" s="40">
        <v>1</v>
      </c>
      <c r="Z970" s="40"/>
      <c r="AA970" s="40"/>
      <c r="AB970" s="40"/>
      <c r="AC970" s="40">
        <v>1</v>
      </c>
      <c r="AD970" s="34" t="s">
        <v>131</v>
      </c>
    </row>
    <row r="971" spans="1:30" s="35" customFormat="1" ht="12.75" x14ac:dyDescent="0.2">
      <c r="A971" s="39" t="s">
        <v>158</v>
      </c>
      <c r="B971" s="41" t="s">
        <v>53</v>
      </c>
      <c r="C971" s="41"/>
      <c r="D971" s="78" t="s">
        <v>68</v>
      </c>
      <c r="E971" s="43" t="s">
        <v>69</v>
      </c>
      <c r="F971" s="44">
        <v>2</v>
      </c>
      <c r="G971" s="45">
        <f>+VLOOKUP(D971,'Precios Repuestos'!$B$3:$F$192,5,FALSE)*F971</f>
        <v>4.8</v>
      </c>
      <c r="H971" s="32">
        <v>2</v>
      </c>
      <c r="I971" s="46"/>
      <c r="J971" s="40"/>
      <c r="K971" s="40"/>
      <c r="L971" s="40"/>
      <c r="M971" s="40"/>
      <c r="N971" s="40">
        <v>1</v>
      </c>
      <c r="O971" s="40"/>
      <c r="P971" s="40"/>
      <c r="Q971" s="40"/>
      <c r="R971" s="40">
        <v>1</v>
      </c>
      <c r="S971" s="40"/>
      <c r="T971" s="40"/>
      <c r="U971" s="40"/>
      <c r="V971" s="40">
        <v>1</v>
      </c>
      <c r="W971" s="40"/>
      <c r="X971" s="40"/>
      <c r="Y971" s="40"/>
      <c r="Z971" s="40">
        <v>1</v>
      </c>
      <c r="AA971" s="40"/>
      <c r="AB971" s="40"/>
      <c r="AC971" s="40"/>
      <c r="AD971" s="34" t="s">
        <v>19</v>
      </c>
    </row>
    <row r="972" spans="1:30" s="35" customFormat="1" ht="12.75" x14ac:dyDescent="0.2">
      <c r="A972" s="39" t="s">
        <v>158</v>
      </c>
      <c r="B972" s="41" t="s">
        <v>53</v>
      </c>
      <c r="C972" s="41"/>
      <c r="D972" s="81" t="s">
        <v>154</v>
      </c>
      <c r="E972" s="43" t="s">
        <v>70</v>
      </c>
      <c r="F972" s="44">
        <v>1</v>
      </c>
      <c r="G972" s="45" t="e">
        <f>+VLOOKUP(D972,'Precios Repuestos'!$B$3:$F$192,5,FALSE)*F972</f>
        <v>#N/A</v>
      </c>
      <c r="H972" s="32">
        <v>2</v>
      </c>
      <c r="I972" s="46"/>
      <c r="J972" s="40"/>
      <c r="K972" s="40"/>
      <c r="L972" s="40"/>
      <c r="M972" s="40"/>
      <c r="N972" s="40"/>
      <c r="O972" s="40"/>
      <c r="P972" s="40"/>
      <c r="Q972" s="40"/>
      <c r="R972" s="40"/>
      <c r="S972" s="40"/>
      <c r="T972" s="40"/>
      <c r="U972" s="40"/>
      <c r="V972" s="40"/>
      <c r="W972" s="40"/>
      <c r="X972" s="40"/>
      <c r="Y972" s="40"/>
      <c r="Z972" s="40"/>
      <c r="AA972" s="40"/>
      <c r="AB972" s="40"/>
      <c r="AC972" s="40"/>
      <c r="AD972" s="34" t="s">
        <v>19</v>
      </c>
    </row>
    <row r="973" spans="1:30" s="35" customFormat="1" ht="12.75" x14ac:dyDescent="0.2">
      <c r="A973" s="39" t="s">
        <v>158</v>
      </c>
      <c r="B973" s="41" t="s">
        <v>53</v>
      </c>
      <c r="C973" s="41"/>
      <c r="D973" s="42">
        <v>2601234</v>
      </c>
      <c r="E973" s="43" t="s">
        <v>95</v>
      </c>
      <c r="F973" s="44">
        <v>1</v>
      </c>
      <c r="G973" s="45">
        <f>+VLOOKUP(D973,'Precios Repuestos'!$B$3:$F$192,5,FALSE)*F973</f>
        <v>9.3090384615384618</v>
      </c>
      <c r="H973" s="32">
        <v>2</v>
      </c>
      <c r="I973" s="46"/>
      <c r="J973" s="40"/>
      <c r="K973" s="40"/>
      <c r="L973" s="40"/>
      <c r="M973" s="40"/>
      <c r="N973" s="40"/>
      <c r="O973" s="40"/>
      <c r="P973" s="40">
        <v>1</v>
      </c>
      <c r="Q973" s="40"/>
      <c r="R973" s="40"/>
      <c r="S973" s="40"/>
      <c r="T973" s="40"/>
      <c r="U973" s="40"/>
      <c r="V973" s="40">
        <v>1</v>
      </c>
      <c r="W973" s="40"/>
      <c r="X973" s="40"/>
      <c r="Y973" s="40"/>
      <c r="Z973" s="40"/>
      <c r="AA973" s="40"/>
      <c r="AB973" s="40">
        <v>1</v>
      </c>
      <c r="AC973" s="40"/>
      <c r="AD973" s="34" t="s">
        <v>96</v>
      </c>
    </row>
    <row r="974" spans="1:30" s="35" customFormat="1" ht="12.75" x14ac:dyDescent="0.2">
      <c r="A974" s="39" t="s">
        <v>158</v>
      </c>
      <c r="B974" s="41" t="s">
        <v>53</v>
      </c>
      <c r="C974" s="41"/>
      <c r="D974" s="78" t="s">
        <v>71</v>
      </c>
      <c r="E974" s="43" t="s">
        <v>72</v>
      </c>
      <c r="F974" s="44">
        <v>1</v>
      </c>
      <c r="G974" s="45">
        <f>+VLOOKUP(D974,'Precios Repuestos'!$B$3:$F$192,5,FALSE)*F974</f>
        <v>6</v>
      </c>
      <c r="H974" s="32">
        <v>2</v>
      </c>
      <c r="I974" s="46"/>
      <c r="J974" s="40"/>
      <c r="K974" s="40"/>
      <c r="L974" s="40"/>
      <c r="M974" s="40"/>
      <c r="N974" s="40">
        <v>1</v>
      </c>
      <c r="O974" s="40"/>
      <c r="P974" s="40"/>
      <c r="Q974" s="40"/>
      <c r="R974" s="40"/>
      <c r="S974" s="40">
        <v>1</v>
      </c>
      <c r="T974" s="40"/>
      <c r="U974" s="40"/>
      <c r="V974" s="40"/>
      <c r="W974" s="40"/>
      <c r="X974" s="40">
        <v>1</v>
      </c>
      <c r="Y974" s="40"/>
      <c r="Z974" s="40"/>
      <c r="AA974" s="40"/>
      <c r="AB974" s="40"/>
      <c r="AC974" s="40">
        <v>1</v>
      </c>
      <c r="AD974" s="34" t="s">
        <v>47</v>
      </c>
    </row>
    <row r="975" spans="1:30" s="35" customFormat="1" ht="12.75" x14ac:dyDescent="0.2">
      <c r="A975" s="39" t="s">
        <v>158</v>
      </c>
      <c r="B975" s="41" t="s">
        <v>53</v>
      </c>
      <c r="C975" s="41"/>
      <c r="D975" s="42">
        <v>88900181</v>
      </c>
      <c r="E975" s="43" t="s">
        <v>73</v>
      </c>
      <c r="F975" s="44">
        <v>1</v>
      </c>
      <c r="G975" s="45">
        <f>+VLOOKUP(D975,'Precios Repuestos'!$B$3:$F$192,5,FALSE)*F975</f>
        <v>6.18</v>
      </c>
      <c r="H975" s="32">
        <v>2</v>
      </c>
      <c r="I975" s="46"/>
      <c r="J975" s="40"/>
      <c r="K975" s="40">
        <v>1</v>
      </c>
      <c r="L975" s="40"/>
      <c r="M975" s="40">
        <v>1</v>
      </c>
      <c r="N975" s="40"/>
      <c r="O975" s="40">
        <v>1</v>
      </c>
      <c r="P975" s="40"/>
      <c r="Q975" s="40">
        <v>1</v>
      </c>
      <c r="R975" s="40"/>
      <c r="S975" s="40">
        <v>1</v>
      </c>
      <c r="T975" s="40"/>
      <c r="U975" s="40">
        <v>1</v>
      </c>
      <c r="V975" s="40"/>
      <c r="W975" s="40">
        <v>1</v>
      </c>
      <c r="X975" s="40"/>
      <c r="Y975" s="40">
        <v>1</v>
      </c>
      <c r="Z975" s="40"/>
      <c r="AA975" s="40">
        <v>1</v>
      </c>
      <c r="AB975" s="40"/>
      <c r="AC975" s="40">
        <v>1</v>
      </c>
      <c r="AD975" s="34" t="s">
        <v>13</v>
      </c>
    </row>
    <row r="976" spans="1:30" s="35" customFormat="1" ht="12.75" x14ac:dyDescent="0.2">
      <c r="A976" s="39" t="s">
        <v>158</v>
      </c>
      <c r="B976" s="41" t="s">
        <v>53</v>
      </c>
      <c r="C976" s="41"/>
      <c r="D976" s="78" t="s">
        <v>74</v>
      </c>
      <c r="E976" s="43" t="s">
        <v>75</v>
      </c>
      <c r="F976" s="44">
        <v>1</v>
      </c>
      <c r="G976" s="45">
        <f>+VLOOKUP(D976,'Precios Repuestos'!$B$3:$F$192,5,FALSE)*F976</f>
        <v>5</v>
      </c>
      <c r="H976" s="32">
        <v>2</v>
      </c>
      <c r="I976" s="46"/>
      <c r="J976" s="40"/>
      <c r="K976" s="40"/>
      <c r="L976" s="40"/>
      <c r="M976" s="40"/>
      <c r="N976" s="40">
        <v>1</v>
      </c>
      <c r="O976" s="40"/>
      <c r="P976" s="40"/>
      <c r="Q976" s="40"/>
      <c r="R976" s="40"/>
      <c r="S976" s="40"/>
      <c r="T976" s="40">
        <v>1</v>
      </c>
      <c r="U976" s="40"/>
      <c r="V976" s="40"/>
      <c r="W976" s="40"/>
      <c r="X976" s="40"/>
      <c r="Y976" s="40"/>
      <c r="Z976" s="40">
        <v>1</v>
      </c>
      <c r="AA976" s="40"/>
      <c r="AB976" s="40"/>
      <c r="AC976" s="40"/>
      <c r="AD976" s="34" t="s">
        <v>41</v>
      </c>
    </row>
    <row r="977" spans="1:30" s="35" customFormat="1" ht="12.75" x14ac:dyDescent="0.2">
      <c r="A977" s="39" t="s">
        <v>158</v>
      </c>
      <c r="B977" s="41" t="s">
        <v>53</v>
      </c>
      <c r="C977" s="41"/>
      <c r="D977" s="42" t="s">
        <v>76</v>
      </c>
      <c r="E977" s="43" t="s">
        <v>77</v>
      </c>
      <c r="F977" s="44">
        <v>1</v>
      </c>
      <c r="G977" s="45">
        <f>+VLOOKUP(D977,'Precios Repuestos'!$B$3:$F$192,5,FALSE)*F977</f>
        <v>2</v>
      </c>
      <c r="H977" s="32">
        <v>2</v>
      </c>
      <c r="I977" s="46"/>
      <c r="J977" s="40"/>
      <c r="K977" s="40">
        <v>1</v>
      </c>
      <c r="L977" s="40">
        <v>1</v>
      </c>
      <c r="M977" s="40">
        <v>1</v>
      </c>
      <c r="N977" s="40">
        <v>1</v>
      </c>
      <c r="O977" s="40">
        <v>1</v>
      </c>
      <c r="P977" s="40">
        <v>1</v>
      </c>
      <c r="Q977" s="40">
        <v>1</v>
      </c>
      <c r="R977" s="40">
        <v>1</v>
      </c>
      <c r="S977" s="40">
        <v>1</v>
      </c>
      <c r="T977" s="40">
        <v>1</v>
      </c>
      <c r="U977" s="40">
        <v>1</v>
      </c>
      <c r="V977" s="40">
        <v>1</v>
      </c>
      <c r="W977" s="40">
        <v>1</v>
      </c>
      <c r="X977" s="40">
        <v>1</v>
      </c>
      <c r="Y977" s="40">
        <v>1</v>
      </c>
      <c r="Z977" s="40">
        <v>1</v>
      </c>
      <c r="AA977" s="40">
        <v>1</v>
      </c>
      <c r="AB977" s="40">
        <v>1</v>
      </c>
      <c r="AC977" s="40">
        <v>1</v>
      </c>
      <c r="AD977" s="34" t="s">
        <v>78</v>
      </c>
    </row>
    <row r="978" spans="1:30" s="35" customFormat="1" ht="12.75" x14ac:dyDescent="0.2">
      <c r="A978" s="50" t="s">
        <v>158</v>
      </c>
      <c r="B978" s="52" t="s">
        <v>79</v>
      </c>
      <c r="C978" s="52"/>
      <c r="D978" s="53"/>
      <c r="E978" s="54" t="s">
        <v>80</v>
      </c>
      <c r="F978" s="44"/>
      <c r="G978" s="45"/>
      <c r="H978" s="32"/>
      <c r="I978" s="32"/>
      <c r="J978" s="55">
        <f t="shared" ref="J978:AC978" si="101">+SUMPRODUCT(J935:J959,$G935:$G959)</f>
        <v>16</v>
      </c>
      <c r="K978" s="55">
        <f t="shared" si="101"/>
        <v>44.174999999999997</v>
      </c>
      <c r="L978" s="55">
        <f t="shared" si="101"/>
        <v>16</v>
      </c>
      <c r="M978" s="55">
        <f t="shared" si="101"/>
        <v>77.05</v>
      </c>
      <c r="N978" s="55">
        <f t="shared" si="101"/>
        <v>54.4</v>
      </c>
      <c r="O978" s="55">
        <f t="shared" si="101"/>
        <v>44.174999999999997</v>
      </c>
      <c r="P978" s="55">
        <f t="shared" si="101"/>
        <v>47.5</v>
      </c>
      <c r="Q978" s="55">
        <f t="shared" si="101"/>
        <v>86.57380952380953</v>
      </c>
      <c r="R978" s="55">
        <f t="shared" si="101"/>
        <v>31.9</v>
      </c>
      <c r="S978" s="55">
        <f t="shared" si="101"/>
        <v>59.174999999999997</v>
      </c>
      <c r="T978" s="55">
        <f t="shared" si="101"/>
        <v>23.5</v>
      </c>
      <c r="U978" s="55">
        <f t="shared" si="101"/>
        <v>83.875</v>
      </c>
      <c r="V978" s="55">
        <f t="shared" si="101"/>
        <v>115.375</v>
      </c>
      <c r="W978" s="55">
        <f t="shared" si="101"/>
        <v>44.174999999999997</v>
      </c>
      <c r="X978" s="55">
        <f t="shared" si="101"/>
        <v>31</v>
      </c>
      <c r="Y978" s="55">
        <f t="shared" si="101"/>
        <v>86.57380952380953</v>
      </c>
      <c r="Z978" s="55">
        <f t="shared" si="101"/>
        <v>39.4</v>
      </c>
      <c r="AA978" s="55">
        <f t="shared" si="101"/>
        <v>44.174999999999997</v>
      </c>
      <c r="AB978" s="55">
        <f t="shared" si="101"/>
        <v>47.5</v>
      </c>
      <c r="AC978" s="55">
        <f t="shared" si="101"/>
        <v>92.05</v>
      </c>
      <c r="AD978" s="34"/>
    </row>
    <row r="979" spans="1:30" s="35" customFormat="1" ht="12.75" x14ac:dyDescent="0.2">
      <c r="A979" s="50" t="s">
        <v>158</v>
      </c>
      <c r="B979" s="52" t="s">
        <v>81</v>
      </c>
      <c r="C979" s="52"/>
      <c r="D979" s="53"/>
      <c r="E979" s="54" t="s">
        <v>82</v>
      </c>
      <c r="F979" s="44"/>
      <c r="G979" s="45"/>
      <c r="H979" s="32"/>
      <c r="I979" s="32"/>
      <c r="J979" s="55" t="e">
        <f>+SUMPRODUCT(J960:J977,$G960:$G977)</f>
        <v>#N/A</v>
      </c>
      <c r="K979" s="55" t="e">
        <f t="shared" ref="K979:AC979" si="102">+SUMPRODUCT(K960:K977,$G960:$G977)</f>
        <v>#N/A</v>
      </c>
      <c r="L979" s="55" t="e">
        <f t="shared" si="102"/>
        <v>#N/A</v>
      </c>
      <c r="M979" s="55" t="e">
        <f t="shared" si="102"/>
        <v>#N/A</v>
      </c>
      <c r="N979" s="55" t="e">
        <f t="shared" si="102"/>
        <v>#N/A</v>
      </c>
      <c r="O979" s="55" t="e">
        <f t="shared" si="102"/>
        <v>#N/A</v>
      </c>
      <c r="P979" s="55" t="e">
        <f t="shared" si="102"/>
        <v>#N/A</v>
      </c>
      <c r="Q979" s="55" t="e">
        <f t="shared" si="102"/>
        <v>#N/A</v>
      </c>
      <c r="R979" s="55" t="e">
        <f t="shared" si="102"/>
        <v>#N/A</v>
      </c>
      <c r="S979" s="55" t="e">
        <f t="shared" si="102"/>
        <v>#N/A</v>
      </c>
      <c r="T979" s="55" t="e">
        <f t="shared" si="102"/>
        <v>#N/A</v>
      </c>
      <c r="U979" s="55" t="e">
        <f t="shared" si="102"/>
        <v>#N/A</v>
      </c>
      <c r="V979" s="55" t="e">
        <f t="shared" si="102"/>
        <v>#N/A</v>
      </c>
      <c r="W979" s="55" t="e">
        <f t="shared" si="102"/>
        <v>#N/A</v>
      </c>
      <c r="X979" s="55" t="e">
        <f t="shared" si="102"/>
        <v>#N/A</v>
      </c>
      <c r="Y979" s="55" t="e">
        <f t="shared" si="102"/>
        <v>#N/A</v>
      </c>
      <c r="Z979" s="55" t="e">
        <f t="shared" si="102"/>
        <v>#N/A</v>
      </c>
      <c r="AA979" s="55" t="e">
        <f t="shared" si="102"/>
        <v>#N/A</v>
      </c>
      <c r="AB979" s="55" t="e">
        <f t="shared" si="102"/>
        <v>#N/A</v>
      </c>
      <c r="AC979" s="55" t="e">
        <f t="shared" si="102"/>
        <v>#N/A</v>
      </c>
      <c r="AD979" s="34"/>
    </row>
    <row r="980" spans="1:30" s="35" customFormat="1" ht="12.75" x14ac:dyDescent="0.2">
      <c r="A980" s="50" t="s">
        <v>158</v>
      </c>
      <c r="B980" s="52" t="s">
        <v>83</v>
      </c>
      <c r="C980" s="52"/>
      <c r="D980" s="53"/>
      <c r="E980" s="54" t="s">
        <v>84</v>
      </c>
      <c r="F980" s="44"/>
      <c r="G980" s="45"/>
      <c r="H980" s="32"/>
      <c r="I980" s="32"/>
      <c r="J980" s="56" t="e">
        <f>+J979+J978</f>
        <v>#N/A</v>
      </c>
      <c r="K980" s="56" t="e">
        <f t="shared" ref="K980:AC980" si="103">+K979+K978</f>
        <v>#N/A</v>
      </c>
      <c r="L980" s="56" t="e">
        <f t="shared" si="103"/>
        <v>#N/A</v>
      </c>
      <c r="M980" s="56" t="e">
        <f t="shared" si="103"/>
        <v>#N/A</v>
      </c>
      <c r="N980" s="56" t="e">
        <f t="shared" si="103"/>
        <v>#N/A</v>
      </c>
      <c r="O980" s="56" t="e">
        <f t="shared" si="103"/>
        <v>#N/A</v>
      </c>
      <c r="P980" s="56" t="e">
        <f t="shared" si="103"/>
        <v>#N/A</v>
      </c>
      <c r="Q980" s="56" t="e">
        <f t="shared" si="103"/>
        <v>#N/A</v>
      </c>
      <c r="R980" s="56" t="e">
        <f t="shared" si="103"/>
        <v>#N/A</v>
      </c>
      <c r="S980" s="56" t="e">
        <f t="shared" si="103"/>
        <v>#N/A</v>
      </c>
      <c r="T980" s="56" t="e">
        <f t="shared" si="103"/>
        <v>#N/A</v>
      </c>
      <c r="U980" s="56" t="e">
        <f t="shared" si="103"/>
        <v>#N/A</v>
      </c>
      <c r="V980" s="56" t="e">
        <f t="shared" si="103"/>
        <v>#N/A</v>
      </c>
      <c r="W980" s="56" t="e">
        <f t="shared" si="103"/>
        <v>#N/A</v>
      </c>
      <c r="X980" s="56" t="e">
        <f t="shared" si="103"/>
        <v>#N/A</v>
      </c>
      <c r="Y980" s="56" t="e">
        <f t="shared" si="103"/>
        <v>#N/A</v>
      </c>
      <c r="Z980" s="56" t="e">
        <f t="shared" si="103"/>
        <v>#N/A</v>
      </c>
      <c r="AA980" s="56" t="e">
        <f t="shared" si="103"/>
        <v>#N/A</v>
      </c>
      <c r="AB980" s="56" t="e">
        <f t="shared" si="103"/>
        <v>#N/A</v>
      </c>
      <c r="AC980" s="56" t="e">
        <f t="shared" si="103"/>
        <v>#N/A</v>
      </c>
      <c r="AD980" s="34"/>
    </row>
    <row r="981" spans="1:30" s="35" customFormat="1" ht="12.75" x14ac:dyDescent="0.2">
      <c r="A981" s="57" t="s">
        <v>158</v>
      </c>
      <c r="B981" s="52" t="s">
        <v>85</v>
      </c>
      <c r="C981" s="52"/>
      <c r="D981" s="53"/>
      <c r="E981" s="58" t="s">
        <v>86</v>
      </c>
      <c r="F981" s="44"/>
      <c r="G981" s="45"/>
      <c r="H981" s="32"/>
      <c r="I981" s="32"/>
      <c r="J981" s="59" t="e">
        <f>+J980*$K$2</f>
        <v>#N/A</v>
      </c>
      <c r="K981" s="59" t="e">
        <f t="shared" ref="K981:AC981" si="104">+K980*$K$2</f>
        <v>#N/A</v>
      </c>
      <c r="L981" s="59" t="e">
        <f t="shared" si="104"/>
        <v>#N/A</v>
      </c>
      <c r="M981" s="59" t="e">
        <f t="shared" si="104"/>
        <v>#N/A</v>
      </c>
      <c r="N981" s="59" t="e">
        <f t="shared" si="104"/>
        <v>#N/A</v>
      </c>
      <c r="O981" s="59" t="e">
        <f t="shared" si="104"/>
        <v>#N/A</v>
      </c>
      <c r="P981" s="59" t="e">
        <f t="shared" si="104"/>
        <v>#N/A</v>
      </c>
      <c r="Q981" s="59" t="e">
        <f t="shared" si="104"/>
        <v>#N/A</v>
      </c>
      <c r="R981" s="59" t="e">
        <f t="shared" si="104"/>
        <v>#N/A</v>
      </c>
      <c r="S981" s="59" t="e">
        <f t="shared" si="104"/>
        <v>#N/A</v>
      </c>
      <c r="T981" s="59" t="e">
        <f t="shared" si="104"/>
        <v>#N/A</v>
      </c>
      <c r="U981" s="59" t="e">
        <f t="shared" si="104"/>
        <v>#N/A</v>
      </c>
      <c r="V981" s="59" t="e">
        <f t="shared" si="104"/>
        <v>#N/A</v>
      </c>
      <c r="W981" s="59" t="e">
        <f t="shared" si="104"/>
        <v>#N/A</v>
      </c>
      <c r="X981" s="59" t="e">
        <f t="shared" si="104"/>
        <v>#N/A</v>
      </c>
      <c r="Y981" s="59" t="e">
        <f t="shared" si="104"/>
        <v>#N/A</v>
      </c>
      <c r="Z981" s="59" t="e">
        <f t="shared" si="104"/>
        <v>#N/A</v>
      </c>
      <c r="AA981" s="59" t="e">
        <f t="shared" si="104"/>
        <v>#N/A</v>
      </c>
      <c r="AB981" s="59" t="e">
        <f t="shared" si="104"/>
        <v>#N/A</v>
      </c>
      <c r="AC981" s="59" t="e">
        <f t="shared" si="104"/>
        <v>#N/A</v>
      </c>
      <c r="AD981" s="34"/>
    </row>
    <row r="982" spans="1:30" s="35" customFormat="1" ht="12.75" x14ac:dyDescent="0.2">
      <c r="A982" s="50" t="s">
        <v>163</v>
      </c>
      <c r="B982" s="69"/>
      <c r="C982" s="69"/>
      <c r="D982" s="70"/>
      <c r="E982" s="69"/>
      <c r="F982" s="71"/>
      <c r="G982" s="69"/>
      <c r="H982" s="32"/>
      <c r="I982" s="32"/>
      <c r="J982" s="51"/>
      <c r="K982" s="51"/>
      <c r="L982" s="51"/>
      <c r="M982" s="51"/>
      <c r="N982" s="51"/>
      <c r="O982" s="51"/>
      <c r="P982" s="51"/>
      <c r="Q982" s="51"/>
      <c r="R982" s="51"/>
      <c r="S982" s="51"/>
      <c r="T982" s="51"/>
      <c r="U982" s="51"/>
      <c r="V982" s="51"/>
      <c r="W982" s="51"/>
      <c r="X982" s="51"/>
      <c r="Y982" s="51"/>
      <c r="Z982" s="51"/>
      <c r="AA982" s="51"/>
      <c r="AB982" s="51"/>
      <c r="AC982" s="51"/>
      <c r="AD982" s="34"/>
    </row>
    <row r="983" spans="1:30" s="35" customFormat="1" ht="12.75" x14ac:dyDescent="0.2">
      <c r="A983" s="25" t="s">
        <v>163</v>
      </c>
      <c r="B983" s="27" t="s">
        <v>11</v>
      </c>
      <c r="C983" s="27"/>
      <c r="D983" s="28"/>
      <c r="E983" s="29" t="s">
        <v>12</v>
      </c>
      <c r="F983" s="30">
        <v>0.7</v>
      </c>
      <c r="G983" s="31">
        <f t="shared" ref="G983:G1007" si="105">+F983*$F$2</f>
        <v>21</v>
      </c>
      <c r="H983" s="32">
        <v>2</v>
      </c>
      <c r="I983" s="33"/>
      <c r="J983" s="26"/>
      <c r="K983" s="26"/>
      <c r="L983" s="26"/>
      <c r="M983" s="26"/>
      <c r="N983" s="26"/>
      <c r="O983" s="26"/>
      <c r="P983" s="26"/>
      <c r="Q983" s="26"/>
      <c r="R983" s="26"/>
      <c r="S983" s="26"/>
      <c r="T983" s="26"/>
      <c r="U983" s="26"/>
      <c r="V983" s="26"/>
      <c r="W983" s="26"/>
      <c r="X983" s="26"/>
      <c r="Y983" s="26"/>
      <c r="Z983" s="26"/>
      <c r="AA983" s="26"/>
      <c r="AB983" s="26"/>
      <c r="AC983" s="26"/>
      <c r="AD983" s="34" t="s">
        <v>14</v>
      </c>
    </row>
    <row r="984" spans="1:30" s="35" customFormat="1" ht="12.75" x14ac:dyDescent="0.2">
      <c r="A984" s="25" t="s">
        <v>163</v>
      </c>
      <c r="B984" s="27" t="s">
        <v>11</v>
      </c>
      <c r="C984" s="27"/>
      <c r="D984" s="28"/>
      <c r="E984" s="29" t="s">
        <v>15</v>
      </c>
      <c r="F984" s="30">
        <v>0.3</v>
      </c>
      <c r="G984" s="31">
        <f t="shared" si="105"/>
        <v>9</v>
      </c>
      <c r="H984" s="32">
        <v>2</v>
      </c>
      <c r="I984" s="33"/>
      <c r="J984" s="26"/>
      <c r="K984" s="26"/>
      <c r="L984" s="26"/>
      <c r="M984" s="26"/>
      <c r="N984" s="26"/>
      <c r="O984" s="26"/>
      <c r="P984" s="26"/>
      <c r="Q984" s="26"/>
      <c r="R984" s="26"/>
      <c r="S984" s="26"/>
      <c r="T984" s="26"/>
      <c r="U984" s="26"/>
      <c r="V984" s="26"/>
      <c r="W984" s="26"/>
      <c r="X984" s="26"/>
      <c r="Y984" s="26"/>
      <c r="Z984" s="26"/>
      <c r="AA984" s="26"/>
      <c r="AB984" s="26"/>
      <c r="AC984" s="26"/>
      <c r="AD984" s="34" t="s">
        <v>14</v>
      </c>
    </row>
    <row r="985" spans="1:30" s="35" customFormat="1" ht="12.75" x14ac:dyDescent="0.2">
      <c r="A985" s="25" t="s">
        <v>163</v>
      </c>
      <c r="B985" s="27" t="s">
        <v>11</v>
      </c>
      <c r="C985" s="27"/>
      <c r="D985" s="28"/>
      <c r="E985" s="38" t="s">
        <v>16</v>
      </c>
      <c r="F985" s="30">
        <v>0</v>
      </c>
      <c r="G985" s="31">
        <f t="shared" si="105"/>
        <v>0</v>
      </c>
      <c r="H985" s="32">
        <v>2</v>
      </c>
      <c r="I985" s="33"/>
      <c r="J985" s="26"/>
      <c r="K985" s="26"/>
      <c r="L985" s="26"/>
      <c r="M985" s="26"/>
      <c r="N985" s="26"/>
      <c r="O985" s="26"/>
      <c r="P985" s="26"/>
      <c r="Q985" s="26"/>
      <c r="R985" s="26"/>
      <c r="S985" s="26"/>
      <c r="T985" s="26"/>
      <c r="U985" s="26"/>
      <c r="V985" s="26"/>
      <c r="W985" s="26"/>
      <c r="X985" s="26"/>
      <c r="Y985" s="26"/>
      <c r="Z985" s="26"/>
      <c r="AA985" s="26"/>
      <c r="AB985" s="26"/>
      <c r="AC985" s="26"/>
      <c r="AD985" s="34" t="s">
        <v>88</v>
      </c>
    </row>
    <row r="986" spans="1:30" s="35" customFormat="1" ht="12.75" x14ac:dyDescent="0.2">
      <c r="A986" s="25" t="s">
        <v>163</v>
      </c>
      <c r="B986" s="27" t="s">
        <v>11</v>
      </c>
      <c r="C986" s="27"/>
      <c r="D986" s="28"/>
      <c r="E986" s="29" t="s">
        <v>18</v>
      </c>
      <c r="F986" s="30">
        <v>0.53</v>
      </c>
      <c r="G986" s="31">
        <f t="shared" si="105"/>
        <v>15.9</v>
      </c>
      <c r="H986" s="32">
        <v>2</v>
      </c>
      <c r="I986" s="33"/>
      <c r="J986" s="26"/>
      <c r="K986" s="26"/>
      <c r="L986" s="26"/>
      <c r="M986" s="26"/>
      <c r="N986" s="26">
        <v>1</v>
      </c>
      <c r="O986" s="26"/>
      <c r="P986" s="26"/>
      <c r="Q986" s="26"/>
      <c r="R986" s="26">
        <v>1</v>
      </c>
      <c r="S986" s="26"/>
      <c r="T986" s="26"/>
      <c r="U986" s="26"/>
      <c r="V986" s="26">
        <v>1</v>
      </c>
      <c r="W986" s="26"/>
      <c r="X986" s="26"/>
      <c r="Y986" s="26"/>
      <c r="Z986" s="26">
        <v>1</v>
      </c>
      <c r="AA986" s="26"/>
      <c r="AB986" s="26"/>
      <c r="AC986" s="26"/>
      <c r="AD986" s="34" t="s">
        <v>21</v>
      </c>
    </row>
    <row r="987" spans="1:30" s="35" customFormat="1" ht="12.75" x14ac:dyDescent="0.2">
      <c r="A987" s="25" t="s">
        <v>163</v>
      </c>
      <c r="B987" s="27" t="s">
        <v>11</v>
      </c>
      <c r="C987" s="27"/>
      <c r="D987" s="28"/>
      <c r="E987" s="29" t="s">
        <v>116</v>
      </c>
      <c r="F987" s="30">
        <v>1</v>
      </c>
      <c r="G987" s="31">
        <f t="shared" si="105"/>
        <v>30</v>
      </c>
      <c r="H987" s="32">
        <v>2</v>
      </c>
      <c r="I987" s="33"/>
      <c r="J987" s="26"/>
      <c r="K987" s="26"/>
      <c r="L987" s="26"/>
      <c r="M987" s="26"/>
      <c r="N987" s="26"/>
      <c r="O987" s="26">
        <v>1</v>
      </c>
      <c r="P987" s="26"/>
      <c r="Q987" s="26"/>
      <c r="R987" s="26"/>
      <c r="S987" s="26"/>
      <c r="T987" s="26"/>
      <c r="U987" s="26">
        <v>1</v>
      </c>
      <c r="V987" s="26"/>
      <c r="W987" s="26"/>
      <c r="X987" s="26"/>
      <c r="Y987" s="26"/>
      <c r="Z987" s="26"/>
      <c r="AA987" s="26">
        <v>1</v>
      </c>
      <c r="AB987" s="26"/>
      <c r="AC987" s="26"/>
      <c r="AD987" s="34" t="s">
        <v>19</v>
      </c>
    </row>
    <row r="988" spans="1:30" s="35" customFormat="1" ht="12" customHeight="1" x14ac:dyDescent="0.2">
      <c r="A988" s="25" t="s">
        <v>163</v>
      </c>
      <c r="B988" s="27" t="s">
        <v>11</v>
      </c>
      <c r="C988" s="27"/>
      <c r="D988" s="28"/>
      <c r="E988" s="29" t="s">
        <v>119</v>
      </c>
      <c r="F988" s="30">
        <v>0.33333333333333331</v>
      </c>
      <c r="G988" s="31">
        <f t="shared" si="105"/>
        <v>10</v>
      </c>
      <c r="H988" s="32">
        <v>2</v>
      </c>
      <c r="I988" s="33"/>
      <c r="J988" s="26"/>
      <c r="K988" s="26"/>
      <c r="L988" s="26"/>
      <c r="M988" s="26">
        <v>1</v>
      </c>
      <c r="N988" s="26"/>
      <c r="O988" s="26"/>
      <c r="P988" s="26"/>
      <c r="Q988" s="26">
        <v>1</v>
      </c>
      <c r="R988" s="26"/>
      <c r="S988" s="26"/>
      <c r="T988" s="26"/>
      <c r="U988" s="26">
        <v>1</v>
      </c>
      <c r="V988" s="26"/>
      <c r="W988" s="26"/>
      <c r="X988" s="26"/>
      <c r="Y988" s="26">
        <v>1</v>
      </c>
      <c r="Z988" s="26"/>
      <c r="AA988" s="26"/>
      <c r="AB988" s="26"/>
      <c r="AC988" s="26">
        <v>1</v>
      </c>
      <c r="AD988" s="34" t="s">
        <v>35</v>
      </c>
    </row>
    <row r="989" spans="1:30" s="35" customFormat="1" ht="12.75" x14ac:dyDescent="0.2">
      <c r="A989" s="25" t="s">
        <v>163</v>
      </c>
      <c r="B989" s="27" t="s">
        <v>11</v>
      </c>
      <c r="C989" s="27"/>
      <c r="D989" s="28"/>
      <c r="E989" s="29" t="s">
        <v>120</v>
      </c>
      <c r="F989" s="30">
        <v>0.5</v>
      </c>
      <c r="G989" s="31">
        <f t="shared" si="105"/>
        <v>15</v>
      </c>
      <c r="H989" s="32">
        <v>2</v>
      </c>
      <c r="I989" s="33"/>
      <c r="J989" s="26"/>
      <c r="K989" s="26"/>
      <c r="L989" s="26"/>
      <c r="M989" s="26">
        <v>1</v>
      </c>
      <c r="N989" s="26"/>
      <c r="O989" s="26"/>
      <c r="P989" s="26"/>
      <c r="Q989" s="26">
        <v>1</v>
      </c>
      <c r="R989" s="26"/>
      <c r="S989" s="26"/>
      <c r="T989" s="26"/>
      <c r="U989" s="26">
        <v>1</v>
      </c>
      <c r="V989" s="26"/>
      <c r="W989" s="26"/>
      <c r="X989" s="26"/>
      <c r="Y989" s="26">
        <v>1</v>
      </c>
      <c r="Z989" s="26"/>
      <c r="AA989" s="26"/>
      <c r="AB989" s="26"/>
      <c r="AC989" s="26">
        <v>1</v>
      </c>
      <c r="AD989" s="34" t="s">
        <v>35</v>
      </c>
    </row>
    <row r="990" spans="1:30" s="35" customFormat="1" ht="12.75" x14ac:dyDescent="0.2">
      <c r="A990" s="25" t="s">
        <v>163</v>
      </c>
      <c r="B990" s="27" t="s">
        <v>11</v>
      </c>
      <c r="C990" s="27"/>
      <c r="D990" s="28"/>
      <c r="E990" s="29" t="s">
        <v>121</v>
      </c>
      <c r="F990" s="30">
        <v>0.31746031746031744</v>
      </c>
      <c r="G990" s="31">
        <f t="shared" si="105"/>
        <v>9.5238095238095237</v>
      </c>
      <c r="H990" s="32">
        <v>2</v>
      </c>
      <c r="I990" s="33"/>
      <c r="J990" s="26"/>
      <c r="K990" s="26"/>
      <c r="L990" s="26"/>
      <c r="M990" s="26"/>
      <c r="N990" s="26"/>
      <c r="O990" s="26"/>
      <c r="P990" s="26"/>
      <c r="Q990" s="26">
        <v>1</v>
      </c>
      <c r="R990" s="26"/>
      <c r="S990" s="26"/>
      <c r="T990" s="26"/>
      <c r="U990" s="26"/>
      <c r="V990" s="26"/>
      <c r="W990" s="26"/>
      <c r="X990" s="26"/>
      <c r="Y990" s="26">
        <v>1</v>
      </c>
      <c r="Z990" s="26"/>
      <c r="AA990" s="26"/>
      <c r="AB990" s="26"/>
      <c r="AC990" s="26"/>
      <c r="AD990" s="34" t="s">
        <v>104</v>
      </c>
    </row>
    <row r="991" spans="1:30" s="35" customFormat="1" ht="12.75" x14ac:dyDescent="0.2">
      <c r="A991" s="25" t="s">
        <v>163</v>
      </c>
      <c r="B991" s="27" t="s">
        <v>11</v>
      </c>
      <c r="C991" s="27"/>
      <c r="D991" s="28"/>
      <c r="E991" s="36" t="s">
        <v>24</v>
      </c>
      <c r="F991" s="30">
        <v>0.35</v>
      </c>
      <c r="G991" s="31">
        <f t="shared" si="105"/>
        <v>10.5</v>
      </c>
      <c r="H991" s="32">
        <v>2</v>
      </c>
      <c r="I991" s="33"/>
      <c r="J991" s="26">
        <v>1</v>
      </c>
      <c r="K991" s="26">
        <v>1</v>
      </c>
      <c r="L991" s="26">
        <v>1</v>
      </c>
      <c r="M991" s="26">
        <v>1</v>
      </c>
      <c r="N991" s="26">
        <v>1</v>
      </c>
      <c r="O991" s="26">
        <v>1</v>
      </c>
      <c r="P991" s="26">
        <v>1</v>
      </c>
      <c r="Q991" s="26">
        <v>1</v>
      </c>
      <c r="R991" s="26">
        <v>1</v>
      </c>
      <c r="S991" s="26">
        <v>1</v>
      </c>
      <c r="T991" s="26">
        <v>1</v>
      </c>
      <c r="U991" s="26">
        <v>1</v>
      </c>
      <c r="V991" s="26">
        <v>1</v>
      </c>
      <c r="W991" s="26">
        <v>1</v>
      </c>
      <c r="X991" s="26">
        <v>1</v>
      </c>
      <c r="Y991" s="26">
        <v>1</v>
      </c>
      <c r="Z991" s="26">
        <v>1</v>
      </c>
      <c r="AA991" s="26">
        <v>1</v>
      </c>
      <c r="AB991" s="26">
        <v>1</v>
      </c>
      <c r="AC991" s="26">
        <v>1</v>
      </c>
      <c r="AD991" s="34" t="s">
        <v>25</v>
      </c>
    </row>
    <row r="992" spans="1:30" s="35" customFormat="1" ht="12.75" x14ac:dyDescent="0.2">
      <c r="A992" s="25" t="s">
        <v>163</v>
      </c>
      <c r="B992" s="27" t="s">
        <v>11</v>
      </c>
      <c r="C992" s="27"/>
      <c r="D992" s="28"/>
      <c r="E992" s="29" t="s">
        <v>26</v>
      </c>
      <c r="F992" s="30">
        <v>0.94500000000000006</v>
      </c>
      <c r="G992" s="31">
        <f t="shared" si="105"/>
        <v>28.35</v>
      </c>
      <c r="H992" s="32">
        <v>2</v>
      </c>
      <c r="I992" s="33"/>
      <c r="J992" s="26"/>
      <c r="K992" s="26"/>
      <c r="L992" s="26"/>
      <c r="M992" s="26"/>
      <c r="N992" s="26"/>
      <c r="O992" s="26"/>
      <c r="P992" s="26"/>
      <c r="Q992" s="26"/>
      <c r="R992" s="26"/>
      <c r="S992" s="26"/>
      <c r="T992" s="26"/>
      <c r="U992" s="26"/>
      <c r="V992" s="26">
        <v>1</v>
      </c>
      <c r="W992" s="26"/>
      <c r="X992" s="26"/>
      <c r="Y992" s="26"/>
      <c r="Z992" s="26"/>
      <c r="AA992" s="26"/>
      <c r="AB992" s="26"/>
      <c r="AC992" s="26"/>
      <c r="AD992" s="34" t="s">
        <v>27</v>
      </c>
    </row>
    <row r="993" spans="1:30" s="35" customFormat="1" ht="12.75" x14ac:dyDescent="0.2">
      <c r="A993" s="25" t="s">
        <v>163</v>
      </c>
      <c r="B993" s="27" t="s">
        <v>11</v>
      </c>
      <c r="C993" s="27"/>
      <c r="D993" s="28"/>
      <c r="E993" s="38" t="s">
        <v>89</v>
      </c>
      <c r="F993" s="30">
        <v>0</v>
      </c>
      <c r="G993" s="31">
        <f t="shared" si="105"/>
        <v>0</v>
      </c>
      <c r="H993" s="32">
        <v>2</v>
      </c>
      <c r="I993" s="33"/>
      <c r="J993" s="26"/>
      <c r="K993" s="26"/>
      <c r="L993" s="26"/>
      <c r="M993" s="26"/>
      <c r="N993" s="26"/>
      <c r="O993" s="26"/>
      <c r="P993" s="26"/>
      <c r="Q993" s="26"/>
      <c r="R993" s="26"/>
      <c r="S993" s="26"/>
      <c r="T993" s="26"/>
      <c r="U993" s="26"/>
      <c r="V993" s="26"/>
      <c r="W993" s="26"/>
      <c r="X993" s="26"/>
      <c r="Y993" s="26"/>
      <c r="Z993" s="26"/>
      <c r="AA993" s="26"/>
      <c r="AB993" s="26"/>
      <c r="AC993" s="26"/>
      <c r="AD993" s="34" t="s">
        <v>90</v>
      </c>
    </row>
    <row r="994" spans="1:30" s="35" customFormat="1" ht="12.75" x14ac:dyDescent="0.2">
      <c r="A994" s="25" t="s">
        <v>163</v>
      </c>
      <c r="B994" s="27" t="s">
        <v>11</v>
      </c>
      <c r="C994" s="27"/>
      <c r="D994" s="28"/>
      <c r="E994" s="83" t="s">
        <v>29</v>
      </c>
      <c r="F994" s="30">
        <v>0.22750000000000001</v>
      </c>
      <c r="G994" s="31">
        <f t="shared" si="105"/>
        <v>6.8250000000000002</v>
      </c>
      <c r="H994" s="32">
        <v>2</v>
      </c>
      <c r="I994" s="33"/>
      <c r="J994" s="26"/>
      <c r="K994" s="26"/>
      <c r="L994" s="26"/>
      <c r="M994" s="37"/>
      <c r="N994" s="26"/>
      <c r="O994" s="26"/>
      <c r="P994" s="26"/>
      <c r="Q994" s="26"/>
      <c r="R994" s="26"/>
      <c r="S994" s="26"/>
      <c r="T994" s="37"/>
      <c r="U994" s="26">
        <v>1</v>
      </c>
      <c r="V994" s="37"/>
      <c r="W994" s="26"/>
      <c r="X994" s="37"/>
      <c r="Y994" s="26"/>
      <c r="Z994" s="37"/>
      <c r="AA994" s="26"/>
      <c r="AB994" s="37"/>
      <c r="AC994" s="37"/>
      <c r="AD994" s="34" t="s">
        <v>23</v>
      </c>
    </row>
    <row r="995" spans="1:30" s="35" customFormat="1" ht="12.75" x14ac:dyDescent="0.2">
      <c r="A995" s="25" t="s">
        <v>163</v>
      </c>
      <c r="B995" s="27" t="s">
        <v>11</v>
      </c>
      <c r="C995" s="27"/>
      <c r="D995" s="28"/>
      <c r="E995" s="29" t="s">
        <v>31</v>
      </c>
      <c r="F995" s="30">
        <v>0.12250000000000001</v>
      </c>
      <c r="G995" s="31">
        <f t="shared" si="105"/>
        <v>3.6750000000000003</v>
      </c>
      <c r="H995" s="32">
        <v>2</v>
      </c>
      <c r="I995" s="33"/>
      <c r="J995" s="26"/>
      <c r="K995" s="26">
        <v>1</v>
      </c>
      <c r="L995" s="26"/>
      <c r="M995" s="26">
        <v>1</v>
      </c>
      <c r="N995" s="26"/>
      <c r="O995" s="26">
        <v>1</v>
      </c>
      <c r="P995" s="26"/>
      <c r="Q995" s="26">
        <v>1</v>
      </c>
      <c r="R995" s="26"/>
      <c r="S995" s="26">
        <v>1</v>
      </c>
      <c r="T995" s="26"/>
      <c r="U995" s="26">
        <v>1</v>
      </c>
      <c r="V995" s="26"/>
      <c r="W995" s="26">
        <v>1</v>
      </c>
      <c r="X995" s="26"/>
      <c r="Y995" s="26">
        <v>1</v>
      </c>
      <c r="Z995" s="26"/>
      <c r="AA995" s="26">
        <v>1</v>
      </c>
      <c r="AB995" s="26"/>
      <c r="AC995" s="26">
        <v>1</v>
      </c>
      <c r="AD995" s="34" t="s">
        <v>13</v>
      </c>
    </row>
    <row r="996" spans="1:30" s="35" customFormat="1" ht="12.75" x14ac:dyDescent="0.2">
      <c r="A996" s="25" t="s">
        <v>163</v>
      </c>
      <c r="B996" s="27" t="s">
        <v>11</v>
      </c>
      <c r="C996" s="27"/>
      <c r="D996" s="28"/>
      <c r="E996" s="29" t="s">
        <v>32</v>
      </c>
      <c r="F996" s="30">
        <v>1.05</v>
      </c>
      <c r="G996" s="31">
        <f t="shared" si="105"/>
        <v>31.5</v>
      </c>
      <c r="H996" s="32">
        <v>2</v>
      </c>
      <c r="I996" s="33"/>
      <c r="J996" s="26"/>
      <c r="K996" s="26"/>
      <c r="L996" s="26"/>
      <c r="M996" s="26"/>
      <c r="N996" s="26"/>
      <c r="O996" s="26"/>
      <c r="P996" s="26">
        <v>1</v>
      </c>
      <c r="Q996" s="26"/>
      <c r="R996" s="26"/>
      <c r="S996" s="26"/>
      <c r="T996" s="26"/>
      <c r="U996" s="26"/>
      <c r="V996" s="26">
        <v>1</v>
      </c>
      <c r="W996" s="26"/>
      <c r="X996" s="26"/>
      <c r="Y996" s="26"/>
      <c r="Z996" s="26"/>
      <c r="AA996" s="26"/>
      <c r="AB996" s="26">
        <v>1</v>
      </c>
      <c r="AC996" s="26"/>
      <c r="AD996" s="34" t="s">
        <v>20</v>
      </c>
    </row>
    <row r="997" spans="1:30" s="35" customFormat="1" ht="12.75" x14ac:dyDescent="0.2">
      <c r="A997" s="25" t="s">
        <v>163</v>
      </c>
      <c r="B997" s="27" t="s">
        <v>11</v>
      </c>
      <c r="C997" s="27"/>
      <c r="D997" s="28"/>
      <c r="E997" s="38" t="s">
        <v>34</v>
      </c>
      <c r="F997" s="30">
        <v>0</v>
      </c>
      <c r="G997" s="31">
        <f t="shared" si="105"/>
        <v>0</v>
      </c>
      <c r="H997" s="32">
        <v>2</v>
      </c>
      <c r="I997" s="33"/>
      <c r="J997" s="26"/>
      <c r="K997" s="26"/>
      <c r="L997" s="26"/>
      <c r="M997" s="26"/>
      <c r="N997" s="26"/>
      <c r="O997" s="26"/>
      <c r="P997" s="26"/>
      <c r="Q997" s="26"/>
      <c r="R997" s="26"/>
      <c r="S997" s="26"/>
      <c r="T997" s="26"/>
      <c r="U997" s="26"/>
      <c r="V997" s="26"/>
      <c r="W997" s="26"/>
      <c r="X997" s="26"/>
      <c r="Y997" s="26"/>
      <c r="Z997" s="26"/>
      <c r="AA997" s="26"/>
      <c r="AB997" s="26"/>
      <c r="AC997" s="26"/>
      <c r="AD997" s="34" t="s">
        <v>36</v>
      </c>
    </row>
    <row r="998" spans="1:30" s="35" customFormat="1" ht="12.75" x14ac:dyDescent="0.2">
      <c r="A998" s="25" t="s">
        <v>163</v>
      </c>
      <c r="B998" s="27" t="s">
        <v>11</v>
      </c>
      <c r="C998" s="27"/>
      <c r="D998" s="28"/>
      <c r="E998" s="29" t="s">
        <v>37</v>
      </c>
      <c r="F998" s="30">
        <v>0.52500000000000002</v>
      </c>
      <c r="G998" s="31">
        <f t="shared" si="105"/>
        <v>15.75</v>
      </c>
      <c r="H998" s="32">
        <v>2</v>
      </c>
      <c r="I998" s="33"/>
      <c r="J998" s="26"/>
      <c r="K998" s="26"/>
      <c r="L998" s="26"/>
      <c r="M998" s="26"/>
      <c r="N998" s="26"/>
      <c r="O998" s="26"/>
      <c r="P998" s="26"/>
      <c r="Q998" s="26"/>
      <c r="R998" s="26"/>
      <c r="S998" s="26"/>
      <c r="T998" s="26"/>
      <c r="U998" s="26"/>
      <c r="V998" s="26">
        <v>1</v>
      </c>
      <c r="W998" s="26"/>
      <c r="X998" s="26"/>
      <c r="Y998" s="26"/>
      <c r="Z998" s="26"/>
      <c r="AA998" s="26"/>
      <c r="AB998" s="26"/>
      <c r="AC998" s="26"/>
      <c r="AD998" s="34" t="s">
        <v>27</v>
      </c>
    </row>
    <row r="999" spans="1:30" s="35" customFormat="1" ht="12.75" x14ac:dyDescent="0.2">
      <c r="A999" s="25" t="s">
        <v>163</v>
      </c>
      <c r="B999" s="27" t="s">
        <v>11</v>
      </c>
      <c r="C999" s="27"/>
      <c r="D999" s="28"/>
      <c r="E999" s="29" t="s">
        <v>38</v>
      </c>
      <c r="F999" s="30">
        <v>0.26250000000000001</v>
      </c>
      <c r="G999" s="31">
        <f t="shared" si="105"/>
        <v>7.875</v>
      </c>
      <c r="H999" s="32">
        <v>2</v>
      </c>
      <c r="I999" s="33"/>
      <c r="J999" s="26"/>
      <c r="K999" s="26"/>
      <c r="L999" s="26"/>
      <c r="M999" s="26"/>
      <c r="N999" s="26"/>
      <c r="O999" s="26"/>
      <c r="P999" s="26"/>
      <c r="Q999" s="26"/>
      <c r="R999" s="26"/>
      <c r="S999" s="26"/>
      <c r="T999" s="26"/>
      <c r="U999" s="26"/>
      <c r="V999" s="26">
        <v>1</v>
      </c>
      <c r="W999" s="26"/>
      <c r="X999" s="26"/>
      <c r="Y999" s="26"/>
      <c r="Z999" s="26"/>
      <c r="AA999" s="26"/>
      <c r="AB999" s="26"/>
      <c r="AC999" s="26"/>
      <c r="AD999" s="34" t="s">
        <v>27</v>
      </c>
    </row>
    <row r="1000" spans="1:30" s="35" customFormat="1" ht="12.75" x14ac:dyDescent="0.2">
      <c r="A1000" s="25" t="s">
        <v>163</v>
      </c>
      <c r="B1000" s="27" t="s">
        <v>11</v>
      </c>
      <c r="C1000" s="27"/>
      <c r="D1000" s="28"/>
      <c r="E1000" s="29" t="s">
        <v>39</v>
      </c>
      <c r="F1000" s="30">
        <v>0.2</v>
      </c>
      <c r="G1000" s="31">
        <f t="shared" si="105"/>
        <v>6</v>
      </c>
      <c r="H1000" s="32">
        <v>2</v>
      </c>
      <c r="I1000" s="33"/>
      <c r="J1000" s="26"/>
      <c r="K1000" s="26"/>
      <c r="L1000" s="26"/>
      <c r="M1000" s="26"/>
      <c r="N1000" s="26"/>
      <c r="O1000" s="26"/>
      <c r="P1000" s="26"/>
      <c r="Q1000" s="26"/>
      <c r="R1000" s="26"/>
      <c r="S1000" s="26"/>
      <c r="T1000" s="26"/>
      <c r="U1000" s="26"/>
      <c r="V1000" s="26"/>
      <c r="W1000" s="26"/>
      <c r="X1000" s="26"/>
      <c r="Y1000" s="26"/>
      <c r="Z1000" s="26"/>
      <c r="AA1000" s="26"/>
      <c r="AB1000" s="26"/>
      <c r="AC1000" s="26"/>
      <c r="AD1000" s="34" t="s">
        <v>14</v>
      </c>
    </row>
    <row r="1001" spans="1:30" s="35" customFormat="1" ht="12.75" x14ac:dyDescent="0.2">
      <c r="A1001" s="25" t="s">
        <v>163</v>
      </c>
      <c r="B1001" s="27" t="s">
        <v>11</v>
      </c>
      <c r="C1001" s="27"/>
      <c r="D1001" s="28"/>
      <c r="E1001" s="29" t="s">
        <v>40</v>
      </c>
      <c r="F1001" s="30">
        <v>0.25</v>
      </c>
      <c r="G1001" s="31">
        <f t="shared" si="105"/>
        <v>7.5</v>
      </c>
      <c r="H1001" s="32">
        <v>2</v>
      </c>
      <c r="I1001" s="33"/>
      <c r="J1001" s="26"/>
      <c r="K1001" s="26"/>
      <c r="L1001" s="26"/>
      <c r="M1001" s="26"/>
      <c r="N1001" s="26">
        <v>1</v>
      </c>
      <c r="O1001" s="26"/>
      <c r="P1001" s="26"/>
      <c r="Q1001" s="26"/>
      <c r="R1001" s="26"/>
      <c r="S1001" s="26"/>
      <c r="T1001" s="26">
        <v>1</v>
      </c>
      <c r="U1001" s="26"/>
      <c r="V1001" s="26"/>
      <c r="W1001" s="26"/>
      <c r="X1001" s="26"/>
      <c r="Y1001" s="26"/>
      <c r="Z1001" s="26">
        <v>1</v>
      </c>
      <c r="AA1001" s="26"/>
      <c r="AB1001" s="26"/>
      <c r="AC1001" s="26"/>
      <c r="AD1001" s="34" t="s">
        <v>41</v>
      </c>
    </row>
    <row r="1002" spans="1:30" s="35" customFormat="1" ht="12.75" x14ac:dyDescent="0.2">
      <c r="A1002" s="25" t="s">
        <v>163</v>
      </c>
      <c r="B1002" s="27" t="s">
        <v>11</v>
      </c>
      <c r="C1002" s="27"/>
      <c r="D1002" s="28"/>
      <c r="E1002" s="29" t="s">
        <v>42</v>
      </c>
      <c r="F1002" s="30">
        <v>2</v>
      </c>
      <c r="G1002" s="31">
        <f t="shared" si="105"/>
        <v>60</v>
      </c>
      <c r="H1002" s="32">
        <v>2</v>
      </c>
      <c r="I1002" s="33"/>
      <c r="J1002" s="26"/>
      <c r="K1002" s="26"/>
      <c r="L1002" s="26"/>
      <c r="M1002" s="26"/>
      <c r="N1002" s="26"/>
      <c r="O1002" s="26"/>
      <c r="P1002" s="26"/>
      <c r="Q1002" s="26"/>
      <c r="R1002" s="26"/>
      <c r="S1002" s="26"/>
      <c r="T1002" s="26"/>
      <c r="U1002" s="26"/>
      <c r="V1002" s="26"/>
      <c r="W1002" s="26"/>
      <c r="X1002" s="26"/>
      <c r="Y1002" s="26"/>
      <c r="Z1002" s="26"/>
      <c r="AA1002" s="26"/>
      <c r="AB1002" s="26"/>
      <c r="AC1002" s="26"/>
      <c r="AD1002" s="34" t="s">
        <v>14</v>
      </c>
    </row>
    <row r="1003" spans="1:30" s="35" customFormat="1" ht="12.75" x14ac:dyDescent="0.2">
      <c r="A1003" s="25" t="s">
        <v>163</v>
      </c>
      <c r="B1003" s="27" t="s">
        <v>11</v>
      </c>
      <c r="C1003" s="27"/>
      <c r="D1003" s="28"/>
      <c r="E1003" s="29" t="s">
        <v>43</v>
      </c>
      <c r="F1003" s="30">
        <v>0</v>
      </c>
      <c r="G1003" s="31">
        <f t="shared" si="105"/>
        <v>0</v>
      </c>
      <c r="H1003" s="32">
        <v>2</v>
      </c>
      <c r="I1003" s="33"/>
      <c r="J1003" s="26"/>
      <c r="K1003" s="26">
        <v>1</v>
      </c>
      <c r="L1003" s="26"/>
      <c r="M1003" s="26">
        <v>1</v>
      </c>
      <c r="N1003" s="26"/>
      <c r="O1003" s="26">
        <v>1</v>
      </c>
      <c r="P1003" s="26"/>
      <c r="Q1003" s="26">
        <v>1</v>
      </c>
      <c r="R1003" s="26"/>
      <c r="S1003" s="26">
        <v>1</v>
      </c>
      <c r="T1003" s="26"/>
      <c r="U1003" s="26">
        <v>1</v>
      </c>
      <c r="V1003" s="26"/>
      <c r="W1003" s="26">
        <v>1</v>
      </c>
      <c r="X1003" s="26"/>
      <c r="Y1003" s="26">
        <v>1</v>
      </c>
      <c r="Z1003" s="26"/>
      <c r="AA1003" s="26">
        <v>1</v>
      </c>
      <c r="AB1003" s="26"/>
      <c r="AC1003" s="26">
        <v>1</v>
      </c>
      <c r="AD1003" s="34" t="s">
        <v>44</v>
      </c>
    </row>
    <row r="1004" spans="1:30" s="35" customFormat="1" ht="12.75" x14ac:dyDescent="0.2">
      <c r="A1004" s="25" t="s">
        <v>163</v>
      </c>
      <c r="B1004" s="27" t="s">
        <v>11</v>
      </c>
      <c r="C1004" s="27"/>
      <c r="D1004" s="28"/>
      <c r="E1004" s="29" t="s">
        <v>45</v>
      </c>
      <c r="F1004" s="30">
        <v>1</v>
      </c>
      <c r="G1004" s="31">
        <f t="shared" si="105"/>
        <v>30</v>
      </c>
      <c r="H1004" s="32">
        <v>2</v>
      </c>
      <c r="I1004" s="33"/>
      <c r="J1004" s="26"/>
      <c r="K1004" s="26">
        <v>1</v>
      </c>
      <c r="L1004" s="26"/>
      <c r="M1004" s="26">
        <v>1</v>
      </c>
      <c r="N1004" s="26"/>
      <c r="O1004" s="26">
        <v>1</v>
      </c>
      <c r="P1004" s="26"/>
      <c r="Q1004" s="26">
        <v>1</v>
      </c>
      <c r="R1004" s="26"/>
      <c r="S1004" s="26">
        <v>1</v>
      </c>
      <c r="T1004" s="26"/>
      <c r="U1004" s="26">
        <v>1</v>
      </c>
      <c r="V1004" s="26"/>
      <c r="W1004" s="26">
        <v>1</v>
      </c>
      <c r="X1004" s="26"/>
      <c r="Y1004" s="26">
        <v>1</v>
      </c>
      <c r="Z1004" s="26"/>
      <c r="AA1004" s="26">
        <v>1</v>
      </c>
      <c r="AB1004" s="26"/>
      <c r="AC1004" s="26">
        <v>1</v>
      </c>
      <c r="AD1004" s="34" t="s">
        <v>13</v>
      </c>
    </row>
    <row r="1005" spans="1:30" s="35" customFormat="1" ht="12.75" x14ac:dyDescent="0.2">
      <c r="A1005" s="25" t="s">
        <v>163</v>
      </c>
      <c r="B1005" s="27" t="s">
        <v>11</v>
      </c>
      <c r="C1005" s="27"/>
      <c r="D1005" s="28"/>
      <c r="E1005" s="29" t="s">
        <v>46</v>
      </c>
      <c r="F1005" s="30">
        <v>0.5</v>
      </c>
      <c r="G1005" s="31">
        <f t="shared" si="105"/>
        <v>15</v>
      </c>
      <c r="H1005" s="32">
        <v>2</v>
      </c>
      <c r="I1005" s="33"/>
      <c r="J1005" s="26"/>
      <c r="K1005" s="26"/>
      <c r="L1005" s="26"/>
      <c r="M1005" s="26"/>
      <c r="N1005" s="26">
        <v>1</v>
      </c>
      <c r="O1005" s="26"/>
      <c r="P1005" s="26"/>
      <c r="Q1005" s="26"/>
      <c r="R1005" s="26"/>
      <c r="S1005" s="26">
        <v>1</v>
      </c>
      <c r="T1005" s="26"/>
      <c r="U1005" s="26"/>
      <c r="V1005" s="26"/>
      <c r="W1005" s="26"/>
      <c r="X1005" s="26">
        <v>1</v>
      </c>
      <c r="Y1005" s="26"/>
      <c r="Z1005" s="26"/>
      <c r="AA1005" s="26"/>
      <c r="AB1005" s="26"/>
      <c r="AC1005" s="26">
        <v>1</v>
      </c>
      <c r="AD1005" s="34" t="s">
        <v>48</v>
      </c>
    </row>
    <row r="1006" spans="1:30" s="35" customFormat="1" ht="12.75" x14ac:dyDescent="0.2">
      <c r="A1006" s="25" t="s">
        <v>163</v>
      </c>
      <c r="B1006" s="27" t="s">
        <v>11</v>
      </c>
      <c r="C1006" s="27"/>
      <c r="D1006" s="28"/>
      <c r="E1006" s="29" t="s">
        <v>49</v>
      </c>
      <c r="F1006" s="30">
        <v>0.18333333333333332</v>
      </c>
      <c r="G1006" s="31">
        <f t="shared" si="105"/>
        <v>5.5</v>
      </c>
      <c r="H1006" s="32">
        <v>2</v>
      </c>
      <c r="I1006" s="33"/>
      <c r="J1006" s="26">
        <v>1</v>
      </c>
      <c r="K1006" s="26"/>
      <c r="L1006" s="26">
        <v>1</v>
      </c>
      <c r="M1006" s="26"/>
      <c r="N1006" s="26">
        <v>1</v>
      </c>
      <c r="O1006" s="26"/>
      <c r="P1006" s="26">
        <v>1</v>
      </c>
      <c r="Q1006" s="26"/>
      <c r="R1006" s="26">
        <v>1</v>
      </c>
      <c r="S1006" s="26"/>
      <c r="T1006" s="26">
        <v>1</v>
      </c>
      <c r="U1006" s="26"/>
      <c r="V1006" s="26">
        <v>1</v>
      </c>
      <c r="W1006" s="26"/>
      <c r="X1006" s="26">
        <v>1</v>
      </c>
      <c r="Y1006" s="26"/>
      <c r="Z1006" s="26">
        <v>1</v>
      </c>
      <c r="AA1006" s="26"/>
      <c r="AB1006" s="26">
        <v>1</v>
      </c>
      <c r="AC1006" s="26"/>
      <c r="AD1006" s="34" t="s">
        <v>50</v>
      </c>
    </row>
    <row r="1007" spans="1:30" s="35" customFormat="1" ht="12.75" x14ac:dyDescent="0.2">
      <c r="A1007" s="25" t="s">
        <v>163</v>
      </c>
      <c r="B1007" s="27" t="s">
        <v>11</v>
      </c>
      <c r="C1007" s="27"/>
      <c r="D1007" s="28"/>
      <c r="E1007" s="29" t="s">
        <v>51</v>
      </c>
      <c r="F1007" s="30">
        <v>0.18333333333333335</v>
      </c>
      <c r="G1007" s="31">
        <f t="shared" si="105"/>
        <v>5.5</v>
      </c>
      <c r="H1007" s="32">
        <v>2</v>
      </c>
      <c r="I1007" s="33"/>
      <c r="J1007" s="26"/>
      <c r="K1007" s="26"/>
      <c r="L1007" s="26"/>
      <c r="M1007" s="26"/>
      <c r="N1007" s="26"/>
      <c r="O1007" s="26"/>
      <c r="P1007" s="26"/>
      <c r="Q1007" s="26"/>
      <c r="R1007" s="26"/>
      <c r="S1007" s="26"/>
      <c r="T1007" s="26"/>
      <c r="U1007" s="26"/>
      <c r="V1007" s="26"/>
      <c r="W1007" s="26"/>
      <c r="X1007" s="26"/>
      <c r="Y1007" s="26"/>
      <c r="Z1007" s="26"/>
      <c r="AA1007" s="26"/>
      <c r="AB1007" s="26"/>
      <c r="AC1007" s="26"/>
      <c r="AD1007" s="34" t="s">
        <v>14</v>
      </c>
    </row>
    <row r="1008" spans="1:30" s="35" customFormat="1" ht="12.75" x14ac:dyDescent="0.2">
      <c r="A1008" s="39" t="s">
        <v>163</v>
      </c>
      <c r="B1008" s="41" t="s">
        <v>53</v>
      </c>
      <c r="C1008" s="41"/>
      <c r="D1008" s="42">
        <v>95620989</v>
      </c>
      <c r="E1008" s="43" t="s">
        <v>54</v>
      </c>
      <c r="F1008" s="44">
        <v>1</v>
      </c>
      <c r="G1008" s="45">
        <f>+VLOOKUP(D1008,'Precios Repuestos'!$B$3:$F$192,5,FALSE)*F1008</f>
        <v>4.4000000000000004</v>
      </c>
      <c r="H1008" s="32">
        <v>2</v>
      </c>
      <c r="I1008" s="46"/>
      <c r="J1008" s="40">
        <v>1</v>
      </c>
      <c r="K1008" s="40">
        <v>1</v>
      </c>
      <c r="L1008" s="40">
        <v>1</v>
      </c>
      <c r="M1008" s="40">
        <v>1</v>
      </c>
      <c r="N1008" s="40">
        <v>1</v>
      </c>
      <c r="O1008" s="40">
        <v>1</v>
      </c>
      <c r="P1008" s="40">
        <v>1</v>
      </c>
      <c r="Q1008" s="40">
        <v>1</v>
      </c>
      <c r="R1008" s="40">
        <v>1</v>
      </c>
      <c r="S1008" s="40">
        <v>1</v>
      </c>
      <c r="T1008" s="40">
        <v>1</v>
      </c>
      <c r="U1008" s="40">
        <v>1</v>
      </c>
      <c r="V1008" s="40">
        <v>1</v>
      </c>
      <c r="W1008" s="40">
        <v>1</v>
      </c>
      <c r="X1008" s="40">
        <v>1</v>
      </c>
      <c r="Y1008" s="40">
        <v>1</v>
      </c>
      <c r="Z1008" s="40">
        <v>1</v>
      </c>
      <c r="AA1008" s="40">
        <v>1</v>
      </c>
      <c r="AB1008" s="40">
        <v>1</v>
      </c>
      <c r="AC1008" s="40">
        <v>1</v>
      </c>
      <c r="AD1008" s="34" t="s">
        <v>25</v>
      </c>
    </row>
    <row r="1009" spans="1:30" s="35" customFormat="1" ht="12.75" x14ac:dyDescent="0.2">
      <c r="A1009" s="39" t="s">
        <v>163</v>
      </c>
      <c r="B1009" s="41" t="s">
        <v>53</v>
      </c>
      <c r="C1009" s="41"/>
      <c r="D1009" s="78">
        <v>2601223</v>
      </c>
      <c r="E1009" s="47" t="s">
        <v>55</v>
      </c>
      <c r="F1009" s="44">
        <v>5</v>
      </c>
      <c r="G1009" s="45">
        <f>+VLOOKUP(D1009,'Precios Repuestos'!$B$3:$F$192,5,FALSE)*F1009</f>
        <v>33.437259615384612</v>
      </c>
      <c r="H1009" s="32">
        <v>2</v>
      </c>
      <c r="I1009" s="46"/>
      <c r="J1009" s="40">
        <v>1</v>
      </c>
      <c r="K1009" s="40">
        <v>1</v>
      </c>
      <c r="L1009" s="40">
        <v>1</v>
      </c>
      <c r="M1009" s="40">
        <v>1</v>
      </c>
      <c r="N1009" s="40">
        <v>1</v>
      </c>
      <c r="O1009" s="40">
        <v>1</v>
      </c>
      <c r="P1009" s="40">
        <v>1</v>
      </c>
      <c r="Q1009" s="40">
        <v>1</v>
      </c>
      <c r="R1009" s="40">
        <v>1</v>
      </c>
      <c r="S1009" s="40">
        <v>1</v>
      </c>
      <c r="T1009" s="40">
        <v>1</v>
      </c>
      <c r="U1009" s="40">
        <v>1</v>
      </c>
      <c r="V1009" s="40">
        <v>1</v>
      </c>
      <c r="W1009" s="40">
        <v>1</v>
      </c>
      <c r="X1009" s="40">
        <v>1</v>
      </c>
      <c r="Y1009" s="40">
        <v>1</v>
      </c>
      <c r="Z1009" s="40">
        <v>1</v>
      </c>
      <c r="AA1009" s="40">
        <v>1</v>
      </c>
      <c r="AB1009" s="40">
        <v>1</v>
      </c>
      <c r="AC1009" s="40">
        <v>1</v>
      </c>
      <c r="AD1009" s="34" t="s">
        <v>56</v>
      </c>
    </row>
    <row r="1010" spans="1:30" s="35" customFormat="1" ht="12.75" x14ac:dyDescent="0.2">
      <c r="A1010" s="39" t="s">
        <v>163</v>
      </c>
      <c r="B1010" s="41" t="s">
        <v>53</v>
      </c>
      <c r="C1010" s="238"/>
      <c r="D1010" s="148" t="s">
        <v>159</v>
      </c>
      <c r="E1010" s="43" t="s">
        <v>58</v>
      </c>
      <c r="F1010" s="44">
        <v>1</v>
      </c>
      <c r="G1010" s="45">
        <f>+VLOOKUP(D1010,'Precios Repuestos'!$B$3:$F$192,5,FALSE)*F1010</f>
        <v>31.03</v>
      </c>
      <c r="H1010" s="32">
        <v>2</v>
      </c>
      <c r="I1010" s="46"/>
      <c r="J1010" s="40"/>
      <c r="K1010" s="40">
        <v>1</v>
      </c>
      <c r="L1010" s="40"/>
      <c r="M1010" s="40">
        <v>1</v>
      </c>
      <c r="N1010" s="40"/>
      <c r="O1010" s="40">
        <v>1</v>
      </c>
      <c r="P1010" s="40"/>
      <c r="Q1010" s="40">
        <v>1</v>
      </c>
      <c r="R1010" s="40"/>
      <c r="S1010" s="40">
        <v>1</v>
      </c>
      <c r="T1010" s="40"/>
      <c r="U1010" s="40">
        <v>1</v>
      </c>
      <c r="V1010" s="40"/>
      <c r="W1010" s="40">
        <v>1</v>
      </c>
      <c r="X1010" s="40"/>
      <c r="Y1010" s="40">
        <v>1</v>
      </c>
      <c r="Z1010" s="40"/>
      <c r="AA1010" s="40">
        <v>1</v>
      </c>
      <c r="AB1010" s="40"/>
      <c r="AC1010" s="40">
        <v>1</v>
      </c>
      <c r="AD1010" s="34" t="s">
        <v>13</v>
      </c>
    </row>
    <row r="1011" spans="1:30" s="35" customFormat="1" ht="12.75" x14ac:dyDescent="0.2">
      <c r="A1011" s="39" t="s">
        <v>163</v>
      </c>
      <c r="B1011" s="41" t="s">
        <v>53</v>
      </c>
      <c r="C1011" s="238"/>
      <c r="D1011" s="149" t="s">
        <v>160</v>
      </c>
      <c r="E1011" s="43" t="s">
        <v>60</v>
      </c>
      <c r="F1011" s="44">
        <v>1</v>
      </c>
      <c r="G1011" s="45">
        <f>+VLOOKUP(D1011,'Precios Repuestos'!$B$3:$F$192,5,FALSE)*F1011</f>
        <v>28.49</v>
      </c>
      <c r="H1011" s="32">
        <v>2</v>
      </c>
      <c r="I1011" s="46"/>
      <c r="J1011" s="40"/>
      <c r="K1011" s="40"/>
      <c r="L1011" s="40"/>
      <c r="M1011" s="40"/>
      <c r="N1011" s="40"/>
      <c r="O1011" s="40"/>
      <c r="P1011" s="40"/>
      <c r="Q1011" s="40"/>
      <c r="R1011" s="40"/>
      <c r="S1011" s="40"/>
      <c r="T1011" s="40"/>
      <c r="U1011" s="40"/>
      <c r="V1011" s="40">
        <v>1</v>
      </c>
      <c r="W1011" s="40"/>
      <c r="X1011" s="40"/>
      <c r="Y1011" s="40"/>
      <c r="Z1011" s="40"/>
      <c r="AA1011" s="40"/>
      <c r="AB1011" s="40"/>
      <c r="AC1011" s="40"/>
      <c r="AD1011" s="34" t="s">
        <v>27</v>
      </c>
    </row>
    <row r="1012" spans="1:30" s="35" customFormat="1" ht="12.75" x14ac:dyDescent="0.2">
      <c r="A1012" s="39" t="s">
        <v>163</v>
      </c>
      <c r="B1012" s="41" t="s">
        <v>53</v>
      </c>
      <c r="C1012" s="41"/>
      <c r="D1012" s="78" t="s">
        <v>61</v>
      </c>
      <c r="E1012" s="29" t="s">
        <v>62</v>
      </c>
      <c r="F1012" s="44">
        <v>1</v>
      </c>
      <c r="G1012" s="45">
        <f>+VLOOKUP(D1012,'Precios Repuestos'!$B$3:$F$192,5,FALSE)*F1012</f>
        <v>4</v>
      </c>
      <c r="H1012" s="32">
        <v>2</v>
      </c>
      <c r="I1012" s="46"/>
      <c r="J1012" s="40"/>
      <c r="K1012" s="40"/>
      <c r="L1012" s="40"/>
      <c r="M1012" s="40"/>
      <c r="N1012" s="40"/>
      <c r="O1012" s="40"/>
      <c r="P1012" s="40"/>
      <c r="Q1012" s="40"/>
      <c r="R1012" s="40"/>
      <c r="S1012" s="40"/>
      <c r="T1012" s="40"/>
      <c r="U1012" s="40"/>
      <c r="V1012" s="40">
        <v>1</v>
      </c>
      <c r="W1012" s="40"/>
      <c r="X1012" s="40"/>
      <c r="Y1012" s="40"/>
      <c r="Z1012" s="40"/>
      <c r="AA1012" s="40"/>
      <c r="AB1012" s="40"/>
      <c r="AC1012" s="40"/>
      <c r="AD1012" s="34" t="s">
        <v>27</v>
      </c>
    </row>
    <row r="1013" spans="1:30" s="35" customFormat="1" ht="12.75" x14ac:dyDescent="0.2">
      <c r="A1013" s="39" t="s">
        <v>163</v>
      </c>
      <c r="B1013" s="41" t="s">
        <v>53</v>
      </c>
      <c r="C1013" s="240"/>
      <c r="D1013" s="150" t="s">
        <v>161</v>
      </c>
      <c r="E1013" s="43" t="s">
        <v>63</v>
      </c>
      <c r="F1013" s="44">
        <v>1</v>
      </c>
      <c r="G1013" s="45" t="e">
        <f>+VLOOKUP(D1013,'Precios Repuestos'!$B$3:$F$192,5,FALSE)*F1013</f>
        <v>#N/A</v>
      </c>
      <c r="H1013" s="32">
        <v>2</v>
      </c>
      <c r="I1013" s="46"/>
      <c r="J1013" s="40"/>
      <c r="K1013" s="40"/>
      <c r="L1013" s="40"/>
      <c r="M1013" s="40"/>
      <c r="N1013" s="40"/>
      <c r="O1013" s="40"/>
      <c r="P1013" s="40"/>
      <c r="Q1013" s="40"/>
      <c r="R1013" s="40"/>
      <c r="S1013" s="40"/>
      <c r="T1013" s="40"/>
      <c r="U1013" s="40"/>
      <c r="V1013" s="40">
        <v>1</v>
      </c>
      <c r="W1013" s="40"/>
      <c r="X1013" s="40"/>
      <c r="Y1013" s="40"/>
      <c r="Z1013" s="40"/>
      <c r="AA1013" s="40"/>
      <c r="AB1013" s="40"/>
      <c r="AC1013" s="40"/>
      <c r="AD1013" s="34" t="s">
        <v>27</v>
      </c>
    </row>
    <row r="1014" spans="1:30" s="35" customFormat="1" ht="12.75" x14ac:dyDescent="0.2">
      <c r="A1014" s="39" t="s">
        <v>163</v>
      </c>
      <c r="B1014" s="41" t="s">
        <v>53</v>
      </c>
      <c r="C1014" s="238"/>
      <c r="D1014" s="151" t="s">
        <v>162</v>
      </c>
      <c r="E1014" s="84" t="s">
        <v>147</v>
      </c>
      <c r="F1014" s="44">
        <v>6</v>
      </c>
      <c r="G1014" s="45">
        <f>+VLOOKUP(D1014,'Precios Repuestos'!$B$3:$F$192,5,FALSE)*F1014</f>
        <v>45.72</v>
      </c>
      <c r="H1014" s="32">
        <v>2</v>
      </c>
      <c r="I1014" s="46"/>
      <c r="J1014" s="40"/>
      <c r="K1014" s="40"/>
      <c r="L1014" s="40"/>
      <c r="M1014" s="40"/>
      <c r="N1014" s="40"/>
      <c r="O1014" s="40"/>
      <c r="P1014" s="40"/>
      <c r="Q1014" s="40"/>
      <c r="R1014" s="40"/>
      <c r="S1014" s="40"/>
      <c r="T1014" s="40"/>
      <c r="U1014" s="40">
        <v>1</v>
      </c>
      <c r="V1014" s="40"/>
      <c r="W1014" s="40"/>
      <c r="X1014" s="40"/>
      <c r="Y1014" s="40"/>
      <c r="Z1014" s="40"/>
      <c r="AA1014" s="40"/>
      <c r="AB1014" s="40"/>
      <c r="AC1014" s="48"/>
      <c r="AD1014" s="34" t="s">
        <v>65</v>
      </c>
    </row>
    <row r="1015" spans="1:30" s="35" customFormat="1" ht="12.75" x14ac:dyDescent="0.2">
      <c r="A1015" s="39" t="s">
        <v>163</v>
      </c>
      <c r="B1015" s="41" t="s">
        <v>53</v>
      </c>
      <c r="C1015" s="41"/>
      <c r="D1015" s="42">
        <v>2601234</v>
      </c>
      <c r="E1015" s="43" t="s">
        <v>95</v>
      </c>
      <c r="F1015" s="44">
        <v>3</v>
      </c>
      <c r="G1015" s="45">
        <f>+VLOOKUP(D1015,'Precios Repuestos'!$B$3:$F$192,5,FALSE)*F1015</f>
        <v>27.927115384615384</v>
      </c>
      <c r="H1015" s="32">
        <v>2</v>
      </c>
      <c r="I1015" s="46"/>
      <c r="J1015" s="40"/>
      <c r="K1015" s="40"/>
      <c r="L1015" s="40"/>
      <c r="M1015" s="40"/>
      <c r="N1015" s="40"/>
      <c r="O1015" s="40">
        <v>1</v>
      </c>
      <c r="P1015" s="40"/>
      <c r="Q1015" s="40"/>
      <c r="R1015" s="40"/>
      <c r="S1015" s="40"/>
      <c r="T1015" s="40"/>
      <c r="U1015" s="40">
        <v>1</v>
      </c>
      <c r="V1015" s="40"/>
      <c r="W1015" s="40"/>
      <c r="X1015" s="40"/>
      <c r="Y1015" s="40"/>
      <c r="Z1015" s="40"/>
      <c r="AA1015" s="40">
        <v>1</v>
      </c>
      <c r="AB1015" s="40"/>
      <c r="AC1015" s="40"/>
      <c r="AD1015" s="34" t="s">
        <v>67</v>
      </c>
    </row>
    <row r="1016" spans="1:30" s="35" customFormat="1" ht="12.75" x14ac:dyDescent="0.2">
      <c r="A1016" s="39" t="s">
        <v>163</v>
      </c>
      <c r="B1016" s="41" t="s">
        <v>53</v>
      </c>
      <c r="C1016" s="41"/>
      <c r="D1016" s="42">
        <v>2601230</v>
      </c>
      <c r="E1016" s="43" t="s">
        <v>113</v>
      </c>
      <c r="F1016" s="44">
        <v>2</v>
      </c>
      <c r="G1016" s="45">
        <f>+VLOOKUP(D1016,'Precios Repuestos'!$B$3:$F$192,5,FALSE)*F1016</f>
        <v>13.477884615384616</v>
      </c>
      <c r="H1016" s="32">
        <v>2</v>
      </c>
      <c r="I1016" s="46"/>
      <c r="J1016" s="40"/>
      <c r="K1016" s="40"/>
      <c r="L1016" s="40"/>
      <c r="M1016" s="40">
        <v>1</v>
      </c>
      <c r="N1016" s="40"/>
      <c r="O1016" s="40"/>
      <c r="P1016" s="40"/>
      <c r="Q1016" s="40">
        <v>1</v>
      </c>
      <c r="R1016" s="40"/>
      <c r="S1016" s="40"/>
      <c r="T1016" s="40"/>
      <c r="U1016" s="40">
        <v>1</v>
      </c>
      <c r="V1016" s="40"/>
      <c r="W1016" s="40"/>
      <c r="X1016" s="40"/>
      <c r="Y1016" s="40">
        <v>1</v>
      </c>
      <c r="Z1016" s="40"/>
      <c r="AA1016" s="40"/>
      <c r="AB1016" s="40"/>
      <c r="AC1016" s="40">
        <v>1</v>
      </c>
      <c r="AD1016" s="34" t="s">
        <v>129</v>
      </c>
    </row>
    <row r="1017" spans="1:30" s="35" customFormat="1" ht="12.75" x14ac:dyDescent="0.2">
      <c r="A1017" s="39" t="s">
        <v>163</v>
      </c>
      <c r="B1017" s="41" t="s">
        <v>53</v>
      </c>
      <c r="C1017" s="41"/>
      <c r="D1017" s="42">
        <v>2601230</v>
      </c>
      <c r="E1017" s="43" t="s">
        <v>113</v>
      </c>
      <c r="F1017" s="44">
        <v>2</v>
      </c>
      <c r="G1017" s="45">
        <f>+VLOOKUP(D1017,'Precios Repuestos'!$B$3:$F$192,5,FALSE)*F1017</f>
        <v>13.477884615384616</v>
      </c>
      <c r="H1017" s="32">
        <v>2</v>
      </c>
      <c r="I1017" s="46"/>
      <c r="J1017" s="40"/>
      <c r="K1017" s="40"/>
      <c r="L1017" s="40"/>
      <c r="M1017" s="40"/>
      <c r="N1017" s="40"/>
      <c r="O1017" s="40"/>
      <c r="P1017" s="40"/>
      <c r="Q1017" s="40">
        <v>1</v>
      </c>
      <c r="R1017" s="40"/>
      <c r="S1017" s="40"/>
      <c r="T1017" s="40"/>
      <c r="U1017" s="40"/>
      <c r="V1017" s="40"/>
      <c r="W1017" s="40"/>
      <c r="X1017" s="40"/>
      <c r="Y1017" s="40">
        <v>1</v>
      </c>
      <c r="Z1017" s="40"/>
      <c r="AA1017" s="40"/>
      <c r="AB1017" s="40"/>
      <c r="AC1017" s="40"/>
      <c r="AD1017" s="34" t="s">
        <v>130</v>
      </c>
    </row>
    <row r="1018" spans="1:30" s="35" customFormat="1" ht="12.75" x14ac:dyDescent="0.2">
      <c r="A1018" s="39" t="s">
        <v>163</v>
      </c>
      <c r="B1018" s="41" t="s">
        <v>53</v>
      </c>
      <c r="C1018" s="41"/>
      <c r="D1018" s="42">
        <v>2601230</v>
      </c>
      <c r="E1018" s="43" t="s">
        <v>113</v>
      </c>
      <c r="F1018" s="44">
        <v>1</v>
      </c>
      <c r="G1018" s="45">
        <f>+VLOOKUP(D1018,'Precios Repuestos'!$B$3:$F$192,5,FALSE)*F1018</f>
        <v>6.7389423076923078</v>
      </c>
      <c r="H1018" s="32">
        <v>2</v>
      </c>
      <c r="I1018" s="46"/>
      <c r="J1018" s="40"/>
      <c r="K1018" s="40"/>
      <c r="L1018" s="40"/>
      <c r="M1018" s="40">
        <v>1</v>
      </c>
      <c r="N1018" s="40"/>
      <c r="O1018" s="40"/>
      <c r="P1018" s="40"/>
      <c r="Q1018" s="40">
        <v>1</v>
      </c>
      <c r="R1018" s="40"/>
      <c r="S1018" s="40"/>
      <c r="T1018" s="40"/>
      <c r="U1018" s="40">
        <v>1</v>
      </c>
      <c r="V1018" s="40"/>
      <c r="W1018" s="40"/>
      <c r="X1018" s="40"/>
      <c r="Y1018" s="40">
        <v>1</v>
      </c>
      <c r="Z1018" s="40"/>
      <c r="AA1018" s="40"/>
      <c r="AB1018" s="40"/>
      <c r="AC1018" s="40">
        <v>1</v>
      </c>
      <c r="AD1018" s="34" t="s">
        <v>131</v>
      </c>
    </row>
    <row r="1019" spans="1:30" s="35" customFormat="1" ht="12.75" x14ac:dyDescent="0.2">
      <c r="A1019" s="39" t="s">
        <v>163</v>
      </c>
      <c r="B1019" s="41" t="s">
        <v>53</v>
      </c>
      <c r="C1019" s="41"/>
      <c r="D1019" s="78" t="s">
        <v>68</v>
      </c>
      <c r="E1019" s="43" t="s">
        <v>69</v>
      </c>
      <c r="F1019" s="44">
        <v>2</v>
      </c>
      <c r="G1019" s="45">
        <f>+VLOOKUP(D1019,'Precios Repuestos'!$B$3:$F$192,5,FALSE)*F1019</f>
        <v>4.8</v>
      </c>
      <c r="H1019" s="32">
        <v>2</v>
      </c>
      <c r="I1019" s="46"/>
      <c r="J1019" s="40"/>
      <c r="K1019" s="40"/>
      <c r="L1019" s="40"/>
      <c r="M1019" s="40"/>
      <c r="N1019" s="40">
        <v>1</v>
      </c>
      <c r="O1019" s="40"/>
      <c r="P1019" s="40"/>
      <c r="Q1019" s="40"/>
      <c r="R1019" s="40">
        <v>1</v>
      </c>
      <c r="S1019" s="40"/>
      <c r="T1019" s="40"/>
      <c r="U1019" s="40"/>
      <c r="V1019" s="40">
        <v>1</v>
      </c>
      <c r="W1019" s="40"/>
      <c r="X1019" s="40"/>
      <c r="Y1019" s="40"/>
      <c r="Z1019" s="40">
        <v>1</v>
      </c>
      <c r="AA1019" s="40"/>
      <c r="AB1019" s="40"/>
      <c r="AC1019" s="40"/>
      <c r="AD1019" s="34" t="s">
        <v>19</v>
      </c>
    </row>
    <row r="1020" spans="1:30" s="35" customFormat="1" ht="12.75" x14ac:dyDescent="0.2">
      <c r="A1020" s="39" t="s">
        <v>163</v>
      </c>
      <c r="B1020" s="41" t="s">
        <v>53</v>
      </c>
      <c r="C1020" s="41"/>
      <c r="D1020" s="81" t="s">
        <v>154</v>
      </c>
      <c r="E1020" s="43" t="s">
        <v>70</v>
      </c>
      <c r="F1020" s="44">
        <v>1</v>
      </c>
      <c r="G1020" s="45" t="e">
        <f>+VLOOKUP(D1020,'Precios Repuestos'!$B$3:$F$192,5,FALSE)*F1020</f>
        <v>#N/A</v>
      </c>
      <c r="H1020" s="32">
        <v>2</v>
      </c>
      <c r="I1020" s="46"/>
      <c r="J1020" s="40"/>
      <c r="K1020" s="40"/>
      <c r="L1020" s="40"/>
      <c r="M1020" s="40"/>
      <c r="N1020" s="40"/>
      <c r="O1020" s="40"/>
      <c r="P1020" s="40"/>
      <c r="Q1020" s="40"/>
      <c r="R1020" s="40"/>
      <c r="S1020" s="40"/>
      <c r="T1020" s="40"/>
      <c r="U1020" s="40"/>
      <c r="V1020" s="40"/>
      <c r="W1020" s="40"/>
      <c r="X1020" s="40"/>
      <c r="Y1020" s="40"/>
      <c r="Z1020" s="40"/>
      <c r="AA1020" s="40"/>
      <c r="AB1020" s="40"/>
      <c r="AC1020" s="40"/>
      <c r="AD1020" s="34" t="s">
        <v>19</v>
      </c>
    </row>
    <row r="1021" spans="1:30" s="35" customFormat="1" ht="12.75" x14ac:dyDescent="0.2">
      <c r="A1021" s="39" t="s">
        <v>163</v>
      </c>
      <c r="B1021" s="41" t="s">
        <v>53</v>
      </c>
      <c r="C1021" s="41"/>
      <c r="D1021" s="42">
        <v>2601234</v>
      </c>
      <c r="E1021" s="43" t="s">
        <v>95</v>
      </c>
      <c r="F1021" s="44">
        <v>1</v>
      </c>
      <c r="G1021" s="45">
        <f>+VLOOKUP(D1021,'Precios Repuestos'!$B$3:$F$192,5,FALSE)*F1021</f>
        <v>9.3090384615384618</v>
      </c>
      <c r="H1021" s="32">
        <v>2</v>
      </c>
      <c r="I1021" s="46"/>
      <c r="J1021" s="40"/>
      <c r="K1021" s="40"/>
      <c r="L1021" s="40"/>
      <c r="M1021" s="40"/>
      <c r="N1021" s="40"/>
      <c r="O1021" s="40"/>
      <c r="P1021" s="40">
        <v>1</v>
      </c>
      <c r="Q1021" s="40"/>
      <c r="R1021" s="40"/>
      <c r="S1021" s="40"/>
      <c r="T1021" s="40"/>
      <c r="U1021" s="40"/>
      <c r="V1021" s="40">
        <v>1</v>
      </c>
      <c r="W1021" s="40"/>
      <c r="X1021" s="40"/>
      <c r="Y1021" s="40"/>
      <c r="Z1021" s="40"/>
      <c r="AA1021" s="40"/>
      <c r="AB1021" s="40">
        <v>1</v>
      </c>
      <c r="AC1021" s="40"/>
      <c r="AD1021" s="34" t="s">
        <v>96</v>
      </c>
    </row>
    <row r="1022" spans="1:30" s="35" customFormat="1" ht="12.75" x14ac:dyDescent="0.2">
      <c r="A1022" s="39" t="s">
        <v>163</v>
      </c>
      <c r="B1022" s="41" t="s">
        <v>53</v>
      </c>
      <c r="C1022" s="41"/>
      <c r="D1022" s="78" t="s">
        <v>71</v>
      </c>
      <c r="E1022" s="43" t="s">
        <v>72</v>
      </c>
      <c r="F1022" s="44">
        <v>1</v>
      </c>
      <c r="G1022" s="45">
        <f>+VLOOKUP(D1022,'Precios Repuestos'!$B$3:$F$192,5,FALSE)*F1022</f>
        <v>6</v>
      </c>
      <c r="H1022" s="32">
        <v>2</v>
      </c>
      <c r="I1022" s="46"/>
      <c r="J1022" s="40"/>
      <c r="K1022" s="40"/>
      <c r="L1022" s="40"/>
      <c r="M1022" s="40"/>
      <c r="N1022" s="40">
        <v>1</v>
      </c>
      <c r="O1022" s="40"/>
      <c r="P1022" s="40"/>
      <c r="Q1022" s="40"/>
      <c r="R1022" s="40"/>
      <c r="S1022" s="40">
        <v>1</v>
      </c>
      <c r="T1022" s="40"/>
      <c r="U1022" s="40"/>
      <c r="V1022" s="40"/>
      <c r="W1022" s="40"/>
      <c r="X1022" s="40">
        <v>1</v>
      </c>
      <c r="Y1022" s="40"/>
      <c r="Z1022" s="40"/>
      <c r="AA1022" s="40"/>
      <c r="AB1022" s="40"/>
      <c r="AC1022" s="40">
        <v>1</v>
      </c>
      <c r="AD1022" s="34" t="s">
        <v>47</v>
      </c>
    </row>
    <row r="1023" spans="1:30" s="35" customFormat="1" ht="12.75" x14ac:dyDescent="0.2">
      <c r="A1023" s="39" t="s">
        <v>163</v>
      </c>
      <c r="B1023" s="41" t="s">
        <v>53</v>
      </c>
      <c r="C1023" s="41"/>
      <c r="D1023" s="42">
        <v>88900181</v>
      </c>
      <c r="E1023" s="43" t="s">
        <v>73</v>
      </c>
      <c r="F1023" s="44">
        <v>1</v>
      </c>
      <c r="G1023" s="45">
        <f>+VLOOKUP(D1023,'Precios Repuestos'!$B$3:$F$192,5,FALSE)*F1023</f>
        <v>6.18</v>
      </c>
      <c r="H1023" s="32">
        <v>2</v>
      </c>
      <c r="I1023" s="46"/>
      <c r="J1023" s="40"/>
      <c r="K1023" s="40">
        <v>1</v>
      </c>
      <c r="L1023" s="40"/>
      <c r="M1023" s="40">
        <v>1</v>
      </c>
      <c r="N1023" s="40"/>
      <c r="O1023" s="40">
        <v>1</v>
      </c>
      <c r="P1023" s="40"/>
      <c r="Q1023" s="40">
        <v>1</v>
      </c>
      <c r="R1023" s="40"/>
      <c r="S1023" s="40">
        <v>1</v>
      </c>
      <c r="T1023" s="40"/>
      <c r="U1023" s="40">
        <v>1</v>
      </c>
      <c r="V1023" s="40"/>
      <c r="W1023" s="40">
        <v>1</v>
      </c>
      <c r="X1023" s="40"/>
      <c r="Y1023" s="40">
        <v>1</v>
      </c>
      <c r="Z1023" s="40"/>
      <c r="AA1023" s="40">
        <v>1</v>
      </c>
      <c r="AB1023" s="40"/>
      <c r="AC1023" s="40">
        <v>1</v>
      </c>
      <c r="AD1023" s="34" t="s">
        <v>13</v>
      </c>
    </row>
    <row r="1024" spans="1:30" s="35" customFormat="1" ht="12.75" x14ac:dyDescent="0.2">
      <c r="A1024" s="39" t="s">
        <v>163</v>
      </c>
      <c r="B1024" s="41" t="s">
        <v>53</v>
      </c>
      <c r="C1024" s="41"/>
      <c r="D1024" s="78" t="s">
        <v>74</v>
      </c>
      <c r="E1024" s="43" t="s">
        <v>75</v>
      </c>
      <c r="F1024" s="44">
        <v>1</v>
      </c>
      <c r="G1024" s="45">
        <f>+VLOOKUP(D1024,'Precios Repuestos'!$B$3:$F$192,5,FALSE)*F1024</f>
        <v>5</v>
      </c>
      <c r="H1024" s="32">
        <v>2</v>
      </c>
      <c r="I1024" s="46"/>
      <c r="J1024" s="40"/>
      <c r="K1024" s="40"/>
      <c r="L1024" s="40"/>
      <c r="M1024" s="40"/>
      <c r="N1024" s="40">
        <v>1</v>
      </c>
      <c r="O1024" s="40"/>
      <c r="P1024" s="40"/>
      <c r="Q1024" s="40"/>
      <c r="R1024" s="40"/>
      <c r="S1024" s="40"/>
      <c r="T1024" s="40">
        <v>1</v>
      </c>
      <c r="U1024" s="40"/>
      <c r="V1024" s="40"/>
      <c r="W1024" s="40"/>
      <c r="X1024" s="40"/>
      <c r="Y1024" s="40"/>
      <c r="Z1024" s="40">
        <v>1</v>
      </c>
      <c r="AA1024" s="40"/>
      <c r="AB1024" s="40"/>
      <c r="AC1024" s="40"/>
      <c r="AD1024" s="34" t="s">
        <v>41</v>
      </c>
    </row>
    <row r="1025" spans="1:30" s="35" customFormat="1" ht="12.75" x14ac:dyDescent="0.2">
      <c r="A1025" s="39" t="s">
        <v>163</v>
      </c>
      <c r="B1025" s="41" t="s">
        <v>53</v>
      </c>
      <c r="C1025" s="41"/>
      <c r="D1025" s="42" t="s">
        <v>76</v>
      </c>
      <c r="E1025" s="43" t="s">
        <v>77</v>
      </c>
      <c r="F1025" s="44">
        <v>1</v>
      </c>
      <c r="G1025" s="45">
        <f>+VLOOKUP(D1025,'Precios Repuestos'!$B$3:$F$192,5,FALSE)*F1025</f>
        <v>2</v>
      </c>
      <c r="H1025" s="32">
        <v>2</v>
      </c>
      <c r="I1025" s="46"/>
      <c r="J1025" s="40"/>
      <c r="K1025" s="40">
        <v>1</v>
      </c>
      <c r="L1025" s="40">
        <v>1</v>
      </c>
      <c r="M1025" s="40">
        <v>1</v>
      </c>
      <c r="N1025" s="40">
        <v>1</v>
      </c>
      <c r="O1025" s="40">
        <v>1</v>
      </c>
      <c r="P1025" s="40">
        <v>1</v>
      </c>
      <c r="Q1025" s="40">
        <v>1</v>
      </c>
      <c r="R1025" s="40">
        <v>1</v>
      </c>
      <c r="S1025" s="40">
        <v>1</v>
      </c>
      <c r="T1025" s="40">
        <v>1</v>
      </c>
      <c r="U1025" s="40">
        <v>1</v>
      </c>
      <c r="V1025" s="40">
        <v>1</v>
      </c>
      <c r="W1025" s="40">
        <v>1</v>
      </c>
      <c r="X1025" s="40">
        <v>1</v>
      </c>
      <c r="Y1025" s="40">
        <v>1</v>
      </c>
      <c r="Z1025" s="40">
        <v>1</v>
      </c>
      <c r="AA1025" s="40">
        <v>1</v>
      </c>
      <c r="AB1025" s="40">
        <v>1</v>
      </c>
      <c r="AC1025" s="40">
        <v>1</v>
      </c>
      <c r="AD1025" s="34" t="s">
        <v>78</v>
      </c>
    </row>
    <row r="1026" spans="1:30" s="35" customFormat="1" ht="12.75" x14ac:dyDescent="0.2">
      <c r="A1026" s="50" t="s">
        <v>163</v>
      </c>
      <c r="B1026" s="52" t="s">
        <v>79</v>
      </c>
      <c r="C1026" s="52"/>
      <c r="D1026" s="53"/>
      <c r="E1026" s="54" t="s">
        <v>80</v>
      </c>
      <c r="F1026" s="44"/>
      <c r="G1026" s="45"/>
      <c r="H1026" s="32"/>
      <c r="I1026" s="32"/>
      <c r="J1026" s="55">
        <f t="shared" ref="J1026:AC1026" si="106">+SUMPRODUCT(J983:J1007,$G983:$G1007)</f>
        <v>16</v>
      </c>
      <c r="K1026" s="55">
        <f t="shared" si="106"/>
        <v>44.174999999999997</v>
      </c>
      <c r="L1026" s="55">
        <f t="shared" si="106"/>
        <v>16</v>
      </c>
      <c r="M1026" s="55">
        <f t="shared" si="106"/>
        <v>69.174999999999997</v>
      </c>
      <c r="N1026" s="55">
        <f t="shared" si="106"/>
        <v>54.4</v>
      </c>
      <c r="O1026" s="55">
        <f t="shared" si="106"/>
        <v>74.174999999999997</v>
      </c>
      <c r="P1026" s="55">
        <f t="shared" si="106"/>
        <v>47.5</v>
      </c>
      <c r="Q1026" s="55">
        <f t="shared" si="106"/>
        <v>78.69880952380953</v>
      </c>
      <c r="R1026" s="55">
        <f t="shared" si="106"/>
        <v>31.9</v>
      </c>
      <c r="S1026" s="55">
        <f t="shared" si="106"/>
        <v>59.174999999999997</v>
      </c>
      <c r="T1026" s="55">
        <f t="shared" si="106"/>
        <v>23.5</v>
      </c>
      <c r="U1026" s="55">
        <f t="shared" si="106"/>
        <v>106</v>
      </c>
      <c r="V1026" s="55">
        <f t="shared" si="106"/>
        <v>115.375</v>
      </c>
      <c r="W1026" s="55">
        <f t="shared" si="106"/>
        <v>44.174999999999997</v>
      </c>
      <c r="X1026" s="55">
        <f t="shared" si="106"/>
        <v>31</v>
      </c>
      <c r="Y1026" s="55">
        <f t="shared" si="106"/>
        <v>78.69880952380953</v>
      </c>
      <c r="Z1026" s="55">
        <f t="shared" si="106"/>
        <v>39.4</v>
      </c>
      <c r="AA1026" s="55">
        <f t="shared" si="106"/>
        <v>74.174999999999997</v>
      </c>
      <c r="AB1026" s="55">
        <f t="shared" si="106"/>
        <v>47.5</v>
      </c>
      <c r="AC1026" s="55">
        <f t="shared" si="106"/>
        <v>84.174999999999997</v>
      </c>
      <c r="AD1026" s="34"/>
    </row>
    <row r="1027" spans="1:30" s="35" customFormat="1" ht="12.75" x14ac:dyDescent="0.2">
      <c r="A1027" s="50" t="s">
        <v>163</v>
      </c>
      <c r="B1027" s="52" t="s">
        <v>81</v>
      </c>
      <c r="C1027" s="52"/>
      <c r="D1027" s="53"/>
      <c r="E1027" s="54" t="s">
        <v>82</v>
      </c>
      <c r="F1027" s="44"/>
      <c r="G1027" s="45"/>
      <c r="H1027" s="32"/>
      <c r="I1027" s="32"/>
      <c r="J1027" s="55" t="e">
        <f>+SUMPRODUCT(J1008:J1025,$G1008:$G1025)</f>
        <v>#N/A</v>
      </c>
      <c r="K1027" s="55" t="e">
        <f t="shared" ref="K1027:AC1027" si="107">+SUMPRODUCT(K1008:K1025,$G1008:$G1025)</f>
        <v>#N/A</v>
      </c>
      <c r="L1027" s="55" t="e">
        <f t="shared" si="107"/>
        <v>#N/A</v>
      </c>
      <c r="M1027" s="55" t="e">
        <f t="shared" si="107"/>
        <v>#N/A</v>
      </c>
      <c r="N1027" s="55" t="e">
        <f t="shared" si="107"/>
        <v>#N/A</v>
      </c>
      <c r="O1027" s="55" t="e">
        <f t="shared" si="107"/>
        <v>#N/A</v>
      </c>
      <c r="P1027" s="55" t="e">
        <f t="shared" si="107"/>
        <v>#N/A</v>
      </c>
      <c r="Q1027" s="55" t="e">
        <f t="shared" si="107"/>
        <v>#N/A</v>
      </c>
      <c r="R1027" s="55" t="e">
        <f t="shared" si="107"/>
        <v>#N/A</v>
      </c>
      <c r="S1027" s="55" t="e">
        <f t="shared" si="107"/>
        <v>#N/A</v>
      </c>
      <c r="T1027" s="55" t="e">
        <f t="shared" si="107"/>
        <v>#N/A</v>
      </c>
      <c r="U1027" s="55" t="e">
        <f t="shared" si="107"/>
        <v>#N/A</v>
      </c>
      <c r="V1027" s="55" t="e">
        <f t="shared" si="107"/>
        <v>#N/A</v>
      </c>
      <c r="W1027" s="55" t="e">
        <f t="shared" si="107"/>
        <v>#N/A</v>
      </c>
      <c r="X1027" s="55" t="e">
        <f t="shared" si="107"/>
        <v>#N/A</v>
      </c>
      <c r="Y1027" s="55" t="e">
        <f t="shared" si="107"/>
        <v>#N/A</v>
      </c>
      <c r="Z1027" s="55" t="e">
        <f t="shared" si="107"/>
        <v>#N/A</v>
      </c>
      <c r="AA1027" s="55" t="e">
        <f t="shared" si="107"/>
        <v>#N/A</v>
      </c>
      <c r="AB1027" s="55" t="e">
        <f t="shared" si="107"/>
        <v>#N/A</v>
      </c>
      <c r="AC1027" s="55" t="e">
        <f t="shared" si="107"/>
        <v>#N/A</v>
      </c>
      <c r="AD1027" s="34"/>
    </row>
    <row r="1028" spans="1:30" s="35" customFormat="1" ht="12.75" x14ac:dyDescent="0.2">
      <c r="A1028" s="50" t="s">
        <v>163</v>
      </c>
      <c r="B1028" s="52" t="s">
        <v>83</v>
      </c>
      <c r="C1028" s="52"/>
      <c r="D1028" s="53"/>
      <c r="E1028" s="54" t="s">
        <v>84</v>
      </c>
      <c r="F1028" s="44"/>
      <c r="G1028" s="45"/>
      <c r="H1028" s="32"/>
      <c r="I1028" s="32"/>
      <c r="J1028" s="56" t="e">
        <f>+J1027+J1026</f>
        <v>#N/A</v>
      </c>
      <c r="K1028" s="56" t="e">
        <f t="shared" ref="K1028:AC1028" si="108">+K1027+K1026</f>
        <v>#N/A</v>
      </c>
      <c r="L1028" s="56" t="e">
        <f t="shared" si="108"/>
        <v>#N/A</v>
      </c>
      <c r="M1028" s="56" t="e">
        <f t="shared" si="108"/>
        <v>#N/A</v>
      </c>
      <c r="N1028" s="56" t="e">
        <f t="shared" si="108"/>
        <v>#N/A</v>
      </c>
      <c r="O1028" s="56" t="e">
        <f t="shared" si="108"/>
        <v>#N/A</v>
      </c>
      <c r="P1028" s="56" t="e">
        <f t="shared" si="108"/>
        <v>#N/A</v>
      </c>
      <c r="Q1028" s="56" t="e">
        <f t="shared" si="108"/>
        <v>#N/A</v>
      </c>
      <c r="R1028" s="56" t="e">
        <f t="shared" si="108"/>
        <v>#N/A</v>
      </c>
      <c r="S1028" s="56" t="e">
        <f t="shared" si="108"/>
        <v>#N/A</v>
      </c>
      <c r="T1028" s="56" t="e">
        <f t="shared" si="108"/>
        <v>#N/A</v>
      </c>
      <c r="U1028" s="56" t="e">
        <f t="shared" si="108"/>
        <v>#N/A</v>
      </c>
      <c r="V1028" s="56" t="e">
        <f t="shared" si="108"/>
        <v>#N/A</v>
      </c>
      <c r="W1028" s="56" t="e">
        <f t="shared" si="108"/>
        <v>#N/A</v>
      </c>
      <c r="X1028" s="56" t="e">
        <f t="shared" si="108"/>
        <v>#N/A</v>
      </c>
      <c r="Y1028" s="56" t="e">
        <f t="shared" si="108"/>
        <v>#N/A</v>
      </c>
      <c r="Z1028" s="56" t="e">
        <f t="shared" si="108"/>
        <v>#N/A</v>
      </c>
      <c r="AA1028" s="56" t="e">
        <f t="shared" si="108"/>
        <v>#N/A</v>
      </c>
      <c r="AB1028" s="56" t="e">
        <f t="shared" si="108"/>
        <v>#N/A</v>
      </c>
      <c r="AC1028" s="56" t="e">
        <f t="shared" si="108"/>
        <v>#N/A</v>
      </c>
      <c r="AD1028" s="34"/>
    </row>
    <row r="1029" spans="1:30" s="35" customFormat="1" ht="12.75" x14ac:dyDescent="0.2">
      <c r="A1029" s="57" t="s">
        <v>163</v>
      </c>
      <c r="B1029" s="52" t="s">
        <v>85</v>
      </c>
      <c r="C1029" s="52"/>
      <c r="D1029" s="53"/>
      <c r="E1029" s="58" t="s">
        <v>86</v>
      </c>
      <c r="F1029" s="44"/>
      <c r="G1029" s="45"/>
      <c r="H1029" s="32"/>
      <c r="I1029" s="32"/>
      <c r="J1029" s="59" t="e">
        <f>+J1028*$K$2</f>
        <v>#N/A</v>
      </c>
      <c r="K1029" s="59" t="e">
        <f t="shared" ref="K1029:AC1029" si="109">+K1028*$K$2</f>
        <v>#N/A</v>
      </c>
      <c r="L1029" s="59" t="e">
        <f t="shared" si="109"/>
        <v>#N/A</v>
      </c>
      <c r="M1029" s="59" t="e">
        <f t="shared" si="109"/>
        <v>#N/A</v>
      </c>
      <c r="N1029" s="59" t="e">
        <f t="shared" si="109"/>
        <v>#N/A</v>
      </c>
      <c r="O1029" s="59" t="e">
        <f t="shared" si="109"/>
        <v>#N/A</v>
      </c>
      <c r="P1029" s="59" t="e">
        <f t="shared" si="109"/>
        <v>#N/A</v>
      </c>
      <c r="Q1029" s="59" t="e">
        <f t="shared" si="109"/>
        <v>#N/A</v>
      </c>
      <c r="R1029" s="59" t="e">
        <f t="shared" si="109"/>
        <v>#N/A</v>
      </c>
      <c r="S1029" s="59" t="e">
        <f t="shared" si="109"/>
        <v>#N/A</v>
      </c>
      <c r="T1029" s="59" t="e">
        <f t="shared" si="109"/>
        <v>#N/A</v>
      </c>
      <c r="U1029" s="59" t="e">
        <f t="shared" si="109"/>
        <v>#N/A</v>
      </c>
      <c r="V1029" s="59" t="e">
        <f t="shared" si="109"/>
        <v>#N/A</v>
      </c>
      <c r="W1029" s="59" t="e">
        <f t="shared" si="109"/>
        <v>#N/A</v>
      </c>
      <c r="X1029" s="59" t="e">
        <f t="shared" si="109"/>
        <v>#N/A</v>
      </c>
      <c r="Y1029" s="59" t="e">
        <f t="shared" si="109"/>
        <v>#N/A</v>
      </c>
      <c r="Z1029" s="59" t="e">
        <f t="shared" si="109"/>
        <v>#N/A</v>
      </c>
      <c r="AA1029" s="59" t="e">
        <f t="shared" si="109"/>
        <v>#N/A</v>
      </c>
      <c r="AB1029" s="59" t="e">
        <f t="shared" si="109"/>
        <v>#N/A</v>
      </c>
      <c r="AC1029" s="59" t="e">
        <f t="shared" si="109"/>
        <v>#N/A</v>
      </c>
      <c r="AD1029" s="34"/>
    </row>
    <row r="1030" spans="1:30" s="35" customFormat="1" ht="12.75" x14ac:dyDescent="0.2">
      <c r="A1030" s="50" t="s">
        <v>164</v>
      </c>
      <c r="B1030" s="69"/>
      <c r="C1030" s="69"/>
      <c r="D1030" s="70"/>
      <c r="E1030" s="69"/>
      <c r="F1030" s="71"/>
      <c r="G1030" s="69"/>
      <c r="H1030" s="32"/>
      <c r="I1030" s="32"/>
      <c r="J1030" s="51"/>
      <c r="K1030" s="51"/>
      <c r="L1030" s="51"/>
      <c r="M1030" s="51"/>
      <c r="N1030" s="51"/>
      <c r="O1030" s="51"/>
      <c r="P1030" s="51"/>
      <c r="Q1030" s="51"/>
      <c r="R1030" s="51"/>
      <c r="S1030" s="51"/>
      <c r="T1030" s="51"/>
      <c r="U1030" s="51"/>
      <c r="V1030" s="51"/>
      <c r="W1030" s="51"/>
      <c r="X1030" s="51"/>
      <c r="Y1030" s="51"/>
      <c r="Z1030" s="51"/>
      <c r="AA1030" s="51"/>
      <c r="AB1030" s="51"/>
      <c r="AC1030" s="51"/>
      <c r="AD1030" s="34"/>
    </row>
    <row r="1031" spans="1:30" s="35" customFormat="1" ht="12.75" x14ac:dyDescent="0.2">
      <c r="A1031" s="25" t="s">
        <v>164</v>
      </c>
      <c r="B1031" s="27" t="s">
        <v>11</v>
      </c>
      <c r="C1031" s="27"/>
      <c r="D1031" s="28"/>
      <c r="E1031" s="29" t="s">
        <v>12</v>
      </c>
      <c r="F1031" s="30">
        <v>0.7</v>
      </c>
      <c r="G1031" s="31">
        <f t="shared" ref="G1031:G1055" si="110">+F1031*$F$2</f>
        <v>21</v>
      </c>
      <c r="H1031" s="32">
        <v>3</v>
      </c>
      <c r="I1031" s="33"/>
      <c r="J1031" s="26"/>
      <c r="K1031" s="26"/>
      <c r="L1031" s="26"/>
      <c r="M1031" s="26"/>
      <c r="N1031" s="26"/>
      <c r="O1031" s="26"/>
      <c r="P1031" s="26"/>
      <c r="Q1031" s="26"/>
      <c r="R1031" s="26"/>
      <c r="S1031" s="26"/>
      <c r="T1031" s="26"/>
      <c r="U1031" s="26"/>
      <c r="V1031" s="26"/>
      <c r="W1031" s="26"/>
      <c r="X1031" s="26"/>
      <c r="Y1031" s="26"/>
      <c r="Z1031" s="26"/>
      <c r="AA1031" s="26"/>
      <c r="AB1031" s="26"/>
      <c r="AC1031" s="26"/>
      <c r="AD1031" s="34" t="s">
        <v>14</v>
      </c>
    </row>
    <row r="1032" spans="1:30" s="35" customFormat="1" ht="12.75" x14ac:dyDescent="0.2">
      <c r="A1032" s="25" t="s">
        <v>164</v>
      </c>
      <c r="B1032" s="27" t="s">
        <v>11</v>
      </c>
      <c r="C1032" s="27"/>
      <c r="D1032" s="28"/>
      <c r="E1032" s="29" t="s">
        <v>15</v>
      </c>
      <c r="F1032" s="30">
        <v>0.3</v>
      </c>
      <c r="G1032" s="31">
        <f t="shared" si="110"/>
        <v>9</v>
      </c>
      <c r="H1032" s="32">
        <v>3</v>
      </c>
      <c r="I1032" s="33"/>
      <c r="J1032" s="26"/>
      <c r="K1032" s="26"/>
      <c r="L1032" s="26"/>
      <c r="M1032" s="26"/>
      <c r="N1032" s="26"/>
      <c r="O1032" s="26"/>
      <c r="P1032" s="26"/>
      <c r="Q1032" s="26"/>
      <c r="R1032" s="26"/>
      <c r="S1032" s="26"/>
      <c r="T1032" s="26"/>
      <c r="U1032" s="26"/>
      <c r="V1032" s="26"/>
      <c r="W1032" s="26"/>
      <c r="X1032" s="26"/>
      <c r="Y1032" s="26"/>
      <c r="Z1032" s="26"/>
      <c r="AA1032" s="26"/>
      <c r="AB1032" s="26"/>
      <c r="AC1032" s="26"/>
      <c r="AD1032" s="34" t="s">
        <v>14</v>
      </c>
    </row>
    <row r="1033" spans="1:30" s="35" customFormat="1" ht="12.75" x14ac:dyDescent="0.2">
      <c r="A1033" s="25" t="s">
        <v>164</v>
      </c>
      <c r="B1033" s="27" t="s">
        <v>11</v>
      </c>
      <c r="C1033" s="27"/>
      <c r="D1033" s="28"/>
      <c r="E1033" s="38" t="s">
        <v>16</v>
      </c>
      <c r="F1033" s="30">
        <v>0</v>
      </c>
      <c r="G1033" s="31">
        <f t="shared" si="110"/>
        <v>0</v>
      </c>
      <c r="H1033" s="32">
        <v>3</v>
      </c>
      <c r="I1033" s="33"/>
      <c r="J1033" s="26"/>
      <c r="K1033" s="26"/>
      <c r="L1033" s="26"/>
      <c r="M1033" s="26"/>
      <c r="N1033" s="26"/>
      <c r="O1033" s="26"/>
      <c r="P1033" s="26"/>
      <c r="Q1033" s="26"/>
      <c r="R1033" s="26"/>
      <c r="S1033" s="26"/>
      <c r="T1033" s="26"/>
      <c r="U1033" s="26"/>
      <c r="V1033" s="26"/>
      <c r="W1033" s="26"/>
      <c r="X1033" s="26"/>
      <c r="Y1033" s="26"/>
      <c r="Z1033" s="26"/>
      <c r="AA1033" s="26"/>
      <c r="AB1033" s="26"/>
      <c r="AC1033" s="26"/>
      <c r="AD1033" s="34" t="s">
        <v>88</v>
      </c>
    </row>
    <row r="1034" spans="1:30" s="35" customFormat="1" ht="12.75" x14ac:dyDescent="0.2">
      <c r="A1034" s="25" t="s">
        <v>164</v>
      </c>
      <c r="B1034" s="27" t="s">
        <v>11</v>
      </c>
      <c r="C1034" s="27"/>
      <c r="D1034" s="28"/>
      <c r="E1034" s="29" t="s">
        <v>18</v>
      </c>
      <c r="F1034" s="30">
        <v>0.55000000000000004</v>
      </c>
      <c r="G1034" s="31">
        <f t="shared" si="110"/>
        <v>16.5</v>
      </c>
      <c r="H1034" s="32">
        <v>3</v>
      </c>
      <c r="I1034" s="33"/>
      <c r="J1034" s="26"/>
      <c r="K1034" s="26"/>
      <c r="L1034" s="26"/>
      <c r="M1034" s="26"/>
      <c r="N1034" s="26">
        <v>1</v>
      </c>
      <c r="O1034" s="26"/>
      <c r="P1034" s="26"/>
      <c r="Q1034" s="26"/>
      <c r="R1034" s="26">
        <v>1</v>
      </c>
      <c r="S1034" s="26"/>
      <c r="T1034" s="26"/>
      <c r="U1034" s="26"/>
      <c r="V1034" s="26">
        <v>1</v>
      </c>
      <c r="W1034" s="26"/>
      <c r="X1034" s="26"/>
      <c r="Y1034" s="26"/>
      <c r="Z1034" s="26">
        <v>1</v>
      </c>
      <c r="AA1034" s="26"/>
      <c r="AB1034" s="26"/>
      <c r="AC1034" s="26"/>
      <c r="AD1034" s="34" t="s">
        <v>21</v>
      </c>
    </row>
    <row r="1035" spans="1:30" s="35" customFormat="1" ht="12.75" x14ac:dyDescent="0.2">
      <c r="A1035" s="25" t="s">
        <v>164</v>
      </c>
      <c r="B1035" s="27" t="s">
        <v>11</v>
      </c>
      <c r="C1035" s="27"/>
      <c r="D1035" s="28"/>
      <c r="E1035" s="29" t="s">
        <v>22</v>
      </c>
      <c r="F1035" s="30">
        <v>0.27500000000000002</v>
      </c>
      <c r="G1035" s="31">
        <f t="shared" si="110"/>
        <v>8.25</v>
      </c>
      <c r="H1035" s="32">
        <v>3</v>
      </c>
      <c r="I1035" s="33"/>
      <c r="J1035" s="26"/>
      <c r="K1035" s="26"/>
      <c r="L1035" s="26"/>
      <c r="M1035" s="26">
        <v>1</v>
      </c>
      <c r="N1035" s="26"/>
      <c r="O1035" s="26"/>
      <c r="P1035" s="26"/>
      <c r="Q1035" s="26">
        <v>1</v>
      </c>
      <c r="R1035" s="26"/>
      <c r="S1035" s="26"/>
      <c r="T1035" s="26"/>
      <c r="U1035" s="26">
        <v>1</v>
      </c>
      <c r="V1035" s="26"/>
      <c r="W1035" s="26"/>
      <c r="X1035" s="26"/>
      <c r="Y1035" s="26">
        <v>1</v>
      </c>
      <c r="Z1035" s="26"/>
      <c r="AA1035" s="26"/>
      <c r="AB1035" s="26"/>
      <c r="AC1035" s="26">
        <v>1</v>
      </c>
      <c r="AD1035" s="34" t="s">
        <v>35</v>
      </c>
    </row>
    <row r="1036" spans="1:30" s="35" customFormat="1" ht="12.75" x14ac:dyDescent="0.2">
      <c r="A1036" s="25" t="s">
        <v>164</v>
      </c>
      <c r="B1036" s="27" t="s">
        <v>11</v>
      </c>
      <c r="C1036" s="27"/>
      <c r="D1036" s="28"/>
      <c r="E1036" s="29" t="s">
        <v>119</v>
      </c>
      <c r="F1036" s="30">
        <v>0.33333333333333331</v>
      </c>
      <c r="G1036" s="31">
        <f t="shared" si="110"/>
        <v>10</v>
      </c>
      <c r="H1036" s="32">
        <v>3</v>
      </c>
      <c r="I1036" s="33"/>
      <c r="J1036" s="26"/>
      <c r="K1036" s="26"/>
      <c r="L1036" s="26"/>
      <c r="M1036" s="26">
        <v>1</v>
      </c>
      <c r="N1036" s="26"/>
      <c r="O1036" s="26"/>
      <c r="P1036" s="26"/>
      <c r="Q1036" s="26">
        <v>1</v>
      </c>
      <c r="R1036" s="26"/>
      <c r="S1036" s="26"/>
      <c r="T1036" s="26"/>
      <c r="U1036" s="26">
        <v>1</v>
      </c>
      <c r="V1036" s="26"/>
      <c r="W1036" s="26"/>
      <c r="X1036" s="26"/>
      <c r="Y1036" s="26">
        <v>1</v>
      </c>
      <c r="Z1036" s="26"/>
      <c r="AA1036" s="26"/>
      <c r="AB1036" s="26"/>
      <c r="AC1036" s="26">
        <v>1</v>
      </c>
      <c r="AD1036" s="34" t="s">
        <v>35</v>
      </c>
    </row>
    <row r="1037" spans="1:30" s="35" customFormat="1" ht="12.75" x14ac:dyDescent="0.2">
      <c r="A1037" s="25" t="s">
        <v>164</v>
      </c>
      <c r="B1037" s="27" t="s">
        <v>11</v>
      </c>
      <c r="C1037" s="27"/>
      <c r="D1037" s="28"/>
      <c r="E1037" s="29" t="s">
        <v>120</v>
      </c>
      <c r="F1037" s="30">
        <v>0.5</v>
      </c>
      <c r="G1037" s="31">
        <f t="shared" si="110"/>
        <v>15</v>
      </c>
      <c r="H1037" s="32">
        <v>3</v>
      </c>
      <c r="I1037" s="33"/>
      <c r="J1037" s="26"/>
      <c r="K1037" s="26"/>
      <c r="L1037" s="26"/>
      <c r="M1037" s="26">
        <v>1</v>
      </c>
      <c r="N1037" s="26"/>
      <c r="O1037" s="26"/>
      <c r="P1037" s="26"/>
      <c r="Q1037" s="26">
        <v>1</v>
      </c>
      <c r="R1037" s="26"/>
      <c r="S1037" s="26"/>
      <c r="T1037" s="26"/>
      <c r="U1037" s="26">
        <v>1</v>
      </c>
      <c r="V1037" s="26"/>
      <c r="W1037" s="26"/>
      <c r="X1037" s="26"/>
      <c r="Y1037" s="26">
        <v>1</v>
      </c>
      <c r="Z1037" s="26"/>
      <c r="AA1037" s="26"/>
      <c r="AB1037" s="26"/>
      <c r="AC1037" s="26">
        <v>1</v>
      </c>
      <c r="AD1037" s="34" t="s">
        <v>35</v>
      </c>
    </row>
    <row r="1038" spans="1:30" s="35" customFormat="1" ht="12.75" x14ac:dyDescent="0.2">
      <c r="A1038" s="25" t="s">
        <v>164</v>
      </c>
      <c r="B1038" s="27" t="s">
        <v>11</v>
      </c>
      <c r="C1038" s="27"/>
      <c r="D1038" s="28"/>
      <c r="E1038" s="29" t="s">
        <v>121</v>
      </c>
      <c r="F1038" s="30">
        <v>0.33333333333333331</v>
      </c>
      <c r="G1038" s="31">
        <f t="shared" si="110"/>
        <v>10</v>
      </c>
      <c r="H1038" s="32">
        <v>3</v>
      </c>
      <c r="I1038" s="33"/>
      <c r="J1038" s="26"/>
      <c r="K1038" s="26"/>
      <c r="L1038" s="26"/>
      <c r="M1038" s="26"/>
      <c r="N1038" s="26"/>
      <c r="O1038" s="26"/>
      <c r="P1038" s="26"/>
      <c r="Q1038" s="26">
        <v>1</v>
      </c>
      <c r="R1038" s="26"/>
      <c r="S1038" s="26"/>
      <c r="T1038" s="26"/>
      <c r="U1038" s="26"/>
      <c r="V1038" s="26"/>
      <c r="W1038" s="26"/>
      <c r="X1038" s="26"/>
      <c r="Y1038" s="26">
        <v>1</v>
      </c>
      <c r="Z1038" s="26"/>
      <c r="AA1038" s="26"/>
      <c r="AB1038" s="26"/>
      <c r="AC1038" s="26"/>
      <c r="AD1038" s="34" t="s">
        <v>104</v>
      </c>
    </row>
    <row r="1039" spans="1:30" s="35" customFormat="1" ht="12.75" x14ac:dyDescent="0.2">
      <c r="A1039" s="25" t="s">
        <v>164</v>
      </c>
      <c r="B1039" s="27" t="s">
        <v>11</v>
      </c>
      <c r="C1039" s="27"/>
      <c r="D1039" s="28"/>
      <c r="E1039" s="36" t="s">
        <v>24</v>
      </c>
      <c r="F1039" s="30">
        <v>0.35</v>
      </c>
      <c r="G1039" s="31">
        <f t="shared" si="110"/>
        <v>10.5</v>
      </c>
      <c r="H1039" s="32">
        <v>3</v>
      </c>
      <c r="I1039" s="33"/>
      <c r="J1039" s="26">
        <v>1</v>
      </c>
      <c r="K1039" s="26">
        <v>1</v>
      </c>
      <c r="L1039" s="26">
        <v>1</v>
      </c>
      <c r="M1039" s="26">
        <v>1</v>
      </c>
      <c r="N1039" s="26">
        <v>1</v>
      </c>
      <c r="O1039" s="26">
        <v>1</v>
      </c>
      <c r="P1039" s="26">
        <v>1</v>
      </c>
      <c r="Q1039" s="26">
        <v>1</v>
      </c>
      <c r="R1039" s="26">
        <v>1</v>
      </c>
      <c r="S1039" s="26">
        <v>1</v>
      </c>
      <c r="T1039" s="26">
        <v>1</v>
      </c>
      <c r="U1039" s="26">
        <v>1</v>
      </c>
      <c r="V1039" s="26">
        <v>1</v>
      </c>
      <c r="W1039" s="26">
        <v>1</v>
      </c>
      <c r="X1039" s="26">
        <v>1</v>
      </c>
      <c r="Y1039" s="26">
        <v>1</v>
      </c>
      <c r="Z1039" s="26">
        <v>1</v>
      </c>
      <c r="AA1039" s="26">
        <v>1</v>
      </c>
      <c r="AB1039" s="26">
        <v>1</v>
      </c>
      <c r="AC1039" s="26">
        <v>1</v>
      </c>
      <c r="AD1039" s="34" t="s">
        <v>25</v>
      </c>
    </row>
    <row r="1040" spans="1:30" s="35" customFormat="1" ht="12.75" x14ac:dyDescent="0.2">
      <c r="A1040" s="25" t="s">
        <v>164</v>
      </c>
      <c r="B1040" s="27" t="s">
        <v>11</v>
      </c>
      <c r="C1040" s="27"/>
      <c r="D1040" s="28"/>
      <c r="E1040" s="29" t="s">
        <v>26</v>
      </c>
      <c r="F1040" s="30">
        <v>0.9900000000000001</v>
      </c>
      <c r="G1040" s="31">
        <f t="shared" si="110"/>
        <v>29.700000000000003</v>
      </c>
      <c r="H1040" s="32">
        <v>3</v>
      </c>
      <c r="I1040" s="33"/>
      <c r="J1040" s="26"/>
      <c r="K1040" s="26"/>
      <c r="L1040" s="26"/>
      <c r="M1040" s="26"/>
      <c r="N1040" s="26"/>
      <c r="O1040" s="26"/>
      <c r="P1040" s="26"/>
      <c r="Q1040" s="26"/>
      <c r="R1040" s="26"/>
      <c r="S1040" s="26"/>
      <c r="T1040" s="26"/>
      <c r="U1040" s="26"/>
      <c r="V1040" s="26">
        <v>1</v>
      </c>
      <c r="W1040" s="26"/>
      <c r="X1040" s="26"/>
      <c r="Y1040" s="26"/>
      <c r="Z1040" s="26"/>
      <c r="AA1040" s="26"/>
      <c r="AB1040" s="26"/>
      <c r="AC1040" s="26"/>
      <c r="AD1040" s="34" t="s">
        <v>27</v>
      </c>
    </row>
    <row r="1041" spans="1:30" s="35" customFormat="1" ht="12.75" x14ac:dyDescent="0.2">
      <c r="A1041" s="25" t="s">
        <v>164</v>
      </c>
      <c r="B1041" s="27" t="s">
        <v>11</v>
      </c>
      <c r="C1041" s="27"/>
      <c r="D1041" s="28"/>
      <c r="E1041" s="38" t="s">
        <v>89</v>
      </c>
      <c r="F1041" s="30">
        <v>0</v>
      </c>
      <c r="G1041" s="31">
        <f t="shared" si="110"/>
        <v>0</v>
      </c>
      <c r="H1041" s="32">
        <v>2</v>
      </c>
      <c r="I1041" s="33"/>
      <c r="J1041" s="26"/>
      <c r="K1041" s="26"/>
      <c r="L1041" s="26"/>
      <c r="M1041" s="26"/>
      <c r="N1041" s="26"/>
      <c r="O1041" s="26"/>
      <c r="P1041" s="26"/>
      <c r="Q1041" s="26"/>
      <c r="R1041" s="26"/>
      <c r="S1041" s="26"/>
      <c r="T1041" s="26"/>
      <c r="U1041" s="26"/>
      <c r="V1041" s="26"/>
      <c r="W1041" s="26"/>
      <c r="X1041" s="26"/>
      <c r="Y1041" s="26"/>
      <c r="Z1041" s="26"/>
      <c r="AA1041" s="26"/>
      <c r="AB1041" s="26"/>
      <c r="AC1041" s="26"/>
      <c r="AD1041" s="34" t="s">
        <v>90</v>
      </c>
    </row>
    <row r="1042" spans="1:30" s="35" customFormat="1" ht="12.75" x14ac:dyDescent="0.2">
      <c r="A1042" s="25" t="s">
        <v>164</v>
      </c>
      <c r="B1042" s="27" t="s">
        <v>11</v>
      </c>
      <c r="C1042" s="27"/>
      <c r="D1042" s="28"/>
      <c r="E1042" s="29" t="s">
        <v>29</v>
      </c>
      <c r="F1042" s="30">
        <v>0.23833333333333337</v>
      </c>
      <c r="G1042" s="31">
        <f t="shared" si="110"/>
        <v>7.1500000000000012</v>
      </c>
      <c r="H1042" s="32">
        <v>3</v>
      </c>
      <c r="I1042" s="33"/>
      <c r="J1042" s="26"/>
      <c r="K1042" s="26"/>
      <c r="L1042" s="26">
        <v>1</v>
      </c>
      <c r="M1042" s="37"/>
      <c r="N1042" s="26"/>
      <c r="O1042" s="26">
        <v>1</v>
      </c>
      <c r="P1042" s="26"/>
      <c r="Q1042" s="26"/>
      <c r="R1042" s="26">
        <v>1</v>
      </c>
      <c r="S1042" s="26"/>
      <c r="T1042" s="37"/>
      <c r="U1042" s="26">
        <v>1</v>
      </c>
      <c r="V1042" s="37"/>
      <c r="W1042" s="26"/>
      <c r="X1042" s="37">
        <v>1</v>
      </c>
      <c r="Y1042" s="26"/>
      <c r="Z1042" s="37"/>
      <c r="AA1042" s="26">
        <v>1</v>
      </c>
      <c r="AB1042" s="37"/>
      <c r="AC1042" s="37"/>
      <c r="AD1042" s="34" t="s">
        <v>30</v>
      </c>
    </row>
    <row r="1043" spans="1:30" s="35" customFormat="1" ht="12.75" x14ac:dyDescent="0.2">
      <c r="A1043" s="25" t="s">
        <v>164</v>
      </c>
      <c r="B1043" s="27" t="s">
        <v>11</v>
      </c>
      <c r="C1043" s="27"/>
      <c r="D1043" s="28"/>
      <c r="E1043" s="29" t="s">
        <v>31</v>
      </c>
      <c r="F1043" s="30">
        <v>0.12833333333333335</v>
      </c>
      <c r="G1043" s="31">
        <f t="shared" si="110"/>
        <v>3.8500000000000005</v>
      </c>
      <c r="H1043" s="32">
        <v>3</v>
      </c>
      <c r="I1043" s="33"/>
      <c r="J1043" s="26"/>
      <c r="K1043" s="26">
        <v>1</v>
      </c>
      <c r="L1043" s="26"/>
      <c r="M1043" s="26">
        <v>1</v>
      </c>
      <c r="N1043" s="26"/>
      <c r="O1043" s="26">
        <v>1</v>
      </c>
      <c r="P1043" s="26"/>
      <c r="Q1043" s="26">
        <v>1</v>
      </c>
      <c r="R1043" s="26"/>
      <c r="S1043" s="26">
        <v>1</v>
      </c>
      <c r="T1043" s="26"/>
      <c r="U1043" s="26">
        <v>1</v>
      </c>
      <c r="V1043" s="26"/>
      <c r="W1043" s="26">
        <v>1</v>
      </c>
      <c r="X1043" s="26"/>
      <c r="Y1043" s="26">
        <v>1</v>
      </c>
      <c r="Z1043" s="26"/>
      <c r="AA1043" s="26">
        <v>1</v>
      </c>
      <c r="AB1043" s="26"/>
      <c r="AC1043" s="26">
        <v>1</v>
      </c>
      <c r="AD1043" s="34" t="s">
        <v>13</v>
      </c>
    </row>
    <row r="1044" spans="1:30" s="35" customFormat="1" ht="12.75" x14ac:dyDescent="0.2">
      <c r="A1044" s="25" t="s">
        <v>164</v>
      </c>
      <c r="B1044" s="27" t="s">
        <v>11</v>
      </c>
      <c r="C1044" s="27"/>
      <c r="D1044" s="28"/>
      <c r="E1044" s="29" t="s">
        <v>32</v>
      </c>
      <c r="F1044" s="30">
        <v>1.1000000000000001</v>
      </c>
      <c r="G1044" s="31">
        <f t="shared" si="110"/>
        <v>33</v>
      </c>
      <c r="H1044" s="32">
        <v>3</v>
      </c>
      <c r="I1044" s="33"/>
      <c r="J1044" s="26"/>
      <c r="K1044" s="26"/>
      <c r="L1044" s="26"/>
      <c r="M1044" s="26"/>
      <c r="N1044" s="26"/>
      <c r="O1044" s="26"/>
      <c r="P1044" s="26">
        <v>1</v>
      </c>
      <c r="Q1044" s="26"/>
      <c r="R1044" s="26"/>
      <c r="S1044" s="26"/>
      <c r="T1044" s="26"/>
      <c r="U1044" s="26"/>
      <c r="V1044" s="26">
        <v>1</v>
      </c>
      <c r="W1044" s="26"/>
      <c r="X1044" s="26"/>
      <c r="Y1044" s="26"/>
      <c r="Z1044" s="26"/>
      <c r="AA1044" s="26"/>
      <c r="AB1044" s="26">
        <v>1</v>
      </c>
      <c r="AC1044" s="26"/>
      <c r="AD1044" s="34" t="s">
        <v>20</v>
      </c>
    </row>
    <row r="1045" spans="1:30" s="35" customFormat="1" ht="12.75" x14ac:dyDescent="0.2">
      <c r="A1045" s="25" t="s">
        <v>164</v>
      </c>
      <c r="B1045" s="27" t="s">
        <v>11</v>
      </c>
      <c r="C1045" s="27"/>
      <c r="D1045" s="28"/>
      <c r="E1045" s="38" t="s">
        <v>34</v>
      </c>
      <c r="F1045" s="30">
        <v>0</v>
      </c>
      <c r="G1045" s="31">
        <f t="shared" si="110"/>
        <v>0</v>
      </c>
      <c r="H1045" s="32">
        <v>3</v>
      </c>
      <c r="I1045" s="33"/>
      <c r="J1045" s="26"/>
      <c r="K1045" s="26"/>
      <c r="L1045" s="26"/>
      <c r="M1045" s="26"/>
      <c r="N1045" s="26"/>
      <c r="O1045" s="26"/>
      <c r="P1045" s="26"/>
      <c r="Q1045" s="26"/>
      <c r="R1045" s="26"/>
      <c r="S1045" s="26"/>
      <c r="T1045" s="26"/>
      <c r="U1045" s="26"/>
      <c r="V1045" s="26"/>
      <c r="W1045" s="26"/>
      <c r="X1045" s="26"/>
      <c r="Y1045" s="26"/>
      <c r="Z1045" s="26"/>
      <c r="AA1045" s="26"/>
      <c r="AB1045" s="26"/>
      <c r="AC1045" s="26"/>
      <c r="AD1045" s="34" t="s">
        <v>36</v>
      </c>
    </row>
    <row r="1046" spans="1:30" s="35" customFormat="1" ht="12.75" x14ac:dyDescent="0.2">
      <c r="A1046" s="25" t="s">
        <v>164</v>
      </c>
      <c r="B1046" s="27" t="s">
        <v>11</v>
      </c>
      <c r="C1046" s="27"/>
      <c r="D1046" s="28"/>
      <c r="E1046" s="29" t="s">
        <v>37</v>
      </c>
      <c r="F1046" s="30">
        <v>0.55000000000000004</v>
      </c>
      <c r="G1046" s="31">
        <f t="shared" si="110"/>
        <v>16.5</v>
      </c>
      <c r="H1046" s="32">
        <v>3</v>
      </c>
      <c r="I1046" s="33"/>
      <c r="J1046" s="26"/>
      <c r="K1046" s="26"/>
      <c r="L1046" s="26"/>
      <c r="M1046" s="26"/>
      <c r="N1046" s="26"/>
      <c r="O1046" s="26"/>
      <c r="P1046" s="26"/>
      <c r="Q1046" s="26"/>
      <c r="R1046" s="26"/>
      <c r="S1046" s="26"/>
      <c r="T1046" s="26"/>
      <c r="U1046" s="26"/>
      <c r="V1046" s="26">
        <v>1</v>
      </c>
      <c r="W1046" s="26"/>
      <c r="X1046" s="26"/>
      <c r="Y1046" s="26"/>
      <c r="Z1046" s="26"/>
      <c r="AA1046" s="26"/>
      <c r="AB1046" s="26"/>
      <c r="AC1046" s="26"/>
      <c r="AD1046" s="34" t="s">
        <v>27</v>
      </c>
    </row>
    <row r="1047" spans="1:30" s="35" customFormat="1" ht="12.75" x14ac:dyDescent="0.2">
      <c r="A1047" s="25" t="s">
        <v>164</v>
      </c>
      <c r="B1047" s="27" t="s">
        <v>11</v>
      </c>
      <c r="C1047" s="27"/>
      <c r="D1047" s="28"/>
      <c r="E1047" s="29" t="s">
        <v>38</v>
      </c>
      <c r="F1047" s="30">
        <v>0.3</v>
      </c>
      <c r="G1047" s="31">
        <f t="shared" si="110"/>
        <v>9</v>
      </c>
      <c r="H1047" s="32">
        <v>3</v>
      </c>
      <c r="I1047" s="33"/>
      <c r="J1047" s="26"/>
      <c r="K1047" s="26"/>
      <c r="L1047" s="26"/>
      <c r="M1047" s="26"/>
      <c r="N1047" s="26"/>
      <c r="O1047" s="26"/>
      <c r="P1047" s="26"/>
      <c r="Q1047" s="26"/>
      <c r="R1047" s="26"/>
      <c r="S1047" s="26"/>
      <c r="T1047" s="26"/>
      <c r="U1047" s="26"/>
      <c r="V1047" s="26">
        <v>1</v>
      </c>
      <c r="W1047" s="26"/>
      <c r="X1047" s="26"/>
      <c r="Y1047" s="26"/>
      <c r="Z1047" s="26"/>
      <c r="AA1047" s="26"/>
      <c r="AB1047" s="26"/>
      <c r="AC1047" s="26"/>
      <c r="AD1047" s="34" t="s">
        <v>27</v>
      </c>
    </row>
    <row r="1048" spans="1:30" s="35" customFormat="1" ht="12.75" x14ac:dyDescent="0.2">
      <c r="A1048" s="25" t="s">
        <v>164</v>
      </c>
      <c r="B1048" s="27" t="s">
        <v>11</v>
      </c>
      <c r="C1048" s="27"/>
      <c r="D1048" s="28"/>
      <c r="E1048" s="29" t="s">
        <v>39</v>
      </c>
      <c r="F1048" s="30">
        <v>0.2</v>
      </c>
      <c r="G1048" s="31">
        <f t="shared" si="110"/>
        <v>6</v>
      </c>
      <c r="H1048" s="32">
        <v>3</v>
      </c>
      <c r="I1048" s="33"/>
      <c r="J1048" s="26"/>
      <c r="K1048" s="26"/>
      <c r="L1048" s="26"/>
      <c r="M1048" s="26"/>
      <c r="N1048" s="26"/>
      <c r="O1048" s="26"/>
      <c r="P1048" s="26"/>
      <c r="Q1048" s="26"/>
      <c r="R1048" s="26"/>
      <c r="S1048" s="26"/>
      <c r="T1048" s="26"/>
      <c r="U1048" s="26"/>
      <c r="V1048" s="26"/>
      <c r="W1048" s="26"/>
      <c r="X1048" s="26"/>
      <c r="Y1048" s="26"/>
      <c r="Z1048" s="26"/>
      <c r="AA1048" s="26"/>
      <c r="AB1048" s="26"/>
      <c r="AC1048" s="26"/>
      <c r="AD1048" s="34" t="s">
        <v>14</v>
      </c>
    </row>
    <row r="1049" spans="1:30" s="35" customFormat="1" ht="12.75" x14ac:dyDescent="0.2">
      <c r="A1049" s="25" t="s">
        <v>164</v>
      </c>
      <c r="B1049" s="27" t="s">
        <v>11</v>
      </c>
      <c r="C1049" s="27"/>
      <c r="D1049" s="28"/>
      <c r="E1049" s="29" t="s">
        <v>40</v>
      </c>
      <c r="F1049" s="30">
        <v>0.27500000000000002</v>
      </c>
      <c r="G1049" s="31">
        <f t="shared" si="110"/>
        <v>8.25</v>
      </c>
      <c r="H1049" s="32">
        <v>3</v>
      </c>
      <c r="I1049" s="33"/>
      <c r="J1049" s="26"/>
      <c r="K1049" s="26"/>
      <c r="L1049" s="26"/>
      <c r="M1049" s="26"/>
      <c r="N1049" s="26">
        <v>1</v>
      </c>
      <c r="O1049" s="26"/>
      <c r="P1049" s="26"/>
      <c r="Q1049" s="26"/>
      <c r="R1049" s="26"/>
      <c r="S1049" s="26"/>
      <c r="T1049" s="26">
        <v>1</v>
      </c>
      <c r="U1049" s="26"/>
      <c r="V1049" s="26"/>
      <c r="W1049" s="26"/>
      <c r="X1049" s="26"/>
      <c r="Y1049" s="26"/>
      <c r="Z1049" s="26">
        <v>1</v>
      </c>
      <c r="AA1049" s="26"/>
      <c r="AB1049" s="26"/>
      <c r="AC1049" s="26"/>
      <c r="AD1049" s="34" t="s">
        <v>41</v>
      </c>
    </row>
    <row r="1050" spans="1:30" s="35" customFormat="1" ht="12.75" x14ac:dyDescent="0.2">
      <c r="A1050" s="25" t="s">
        <v>164</v>
      </c>
      <c r="B1050" s="27" t="s">
        <v>11</v>
      </c>
      <c r="C1050" s="27"/>
      <c r="D1050" s="28"/>
      <c r="E1050" s="29" t="s">
        <v>42</v>
      </c>
      <c r="F1050" s="30">
        <v>2</v>
      </c>
      <c r="G1050" s="31">
        <f t="shared" si="110"/>
        <v>60</v>
      </c>
      <c r="H1050" s="32">
        <v>3</v>
      </c>
      <c r="I1050" s="33"/>
      <c r="J1050" s="26"/>
      <c r="K1050" s="26"/>
      <c r="L1050" s="26"/>
      <c r="M1050" s="26"/>
      <c r="N1050" s="26"/>
      <c r="O1050" s="26"/>
      <c r="P1050" s="26"/>
      <c r="Q1050" s="26"/>
      <c r="R1050" s="26"/>
      <c r="S1050" s="26"/>
      <c r="T1050" s="26"/>
      <c r="U1050" s="26"/>
      <c r="V1050" s="26"/>
      <c r="W1050" s="26"/>
      <c r="X1050" s="26"/>
      <c r="Y1050" s="26"/>
      <c r="Z1050" s="26"/>
      <c r="AA1050" s="26"/>
      <c r="AB1050" s="26"/>
      <c r="AC1050" s="26"/>
      <c r="AD1050" s="34" t="s">
        <v>14</v>
      </c>
    </row>
    <row r="1051" spans="1:30" s="35" customFormat="1" ht="12.75" x14ac:dyDescent="0.2">
      <c r="A1051" s="25" t="s">
        <v>164</v>
      </c>
      <c r="B1051" s="27" t="s">
        <v>11</v>
      </c>
      <c r="C1051" s="27"/>
      <c r="D1051" s="28"/>
      <c r="E1051" s="29" t="s">
        <v>43</v>
      </c>
      <c r="F1051" s="30">
        <v>0</v>
      </c>
      <c r="G1051" s="31">
        <f t="shared" si="110"/>
        <v>0</v>
      </c>
      <c r="H1051" s="32">
        <v>3</v>
      </c>
      <c r="I1051" s="33"/>
      <c r="J1051" s="26"/>
      <c r="K1051" s="26">
        <v>1</v>
      </c>
      <c r="L1051" s="26"/>
      <c r="M1051" s="26">
        <v>1</v>
      </c>
      <c r="N1051" s="26"/>
      <c r="O1051" s="26">
        <v>1</v>
      </c>
      <c r="P1051" s="26"/>
      <c r="Q1051" s="26">
        <v>1</v>
      </c>
      <c r="R1051" s="26"/>
      <c r="S1051" s="26">
        <v>1</v>
      </c>
      <c r="T1051" s="26"/>
      <c r="U1051" s="26">
        <v>1</v>
      </c>
      <c r="V1051" s="26"/>
      <c r="W1051" s="26">
        <v>1</v>
      </c>
      <c r="X1051" s="26"/>
      <c r="Y1051" s="26">
        <v>1</v>
      </c>
      <c r="Z1051" s="26"/>
      <c r="AA1051" s="26">
        <v>1</v>
      </c>
      <c r="AB1051" s="26"/>
      <c r="AC1051" s="26">
        <v>1</v>
      </c>
      <c r="AD1051" s="34" t="s">
        <v>44</v>
      </c>
    </row>
    <row r="1052" spans="1:30" s="35" customFormat="1" ht="12.75" x14ac:dyDescent="0.2">
      <c r="A1052" s="25" t="s">
        <v>164</v>
      </c>
      <c r="B1052" s="27" t="s">
        <v>11</v>
      </c>
      <c r="C1052" s="27"/>
      <c r="D1052" s="28"/>
      <c r="E1052" s="29" t="s">
        <v>45</v>
      </c>
      <c r="F1052" s="30">
        <v>1.1000000000000001</v>
      </c>
      <c r="G1052" s="31">
        <f t="shared" si="110"/>
        <v>33</v>
      </c>
      <c r="H1052" s="32">
        <v>3</v>
      </c>
      <c r="I1052" s="33"/>
      <c r="J1052" s="26"/>
      <c r="K1052" s="26">
        <v>1</v>
      </c>
      <c r="L1052" s="26"/>
      <c r="M1052" s="26">
        <v>1</v>
      </c>
      <c r="N1052" s="26"/>
      <c r="O1052" s="26">
        <v>1</v>
      </c>
      <c r="P1052" s="26"/>
      <c r="Q1052" s="26">
        <v>1</v>
      </c>
      <c r="R1052" s="26"/>
      <c r="S1052" s="26">
        <v>1</v>
      </c>
      <c r="T1052" s="26"/>
      <c r="U1052" s="26">
        <v>1</v>
      </c>
      <c r="V1052" s="26"/>
      <c r="W1052" s="26">
        <v>1</v>
      </c>
      <c r="X1052" s="26"/>
      <c r="Y1052" s="26">
        <v>1</v>
      </c>
      <c r="Z1052" s="26"/>
      <c r="AA1052" s="26">
        <v>1</v>
      </c>
      <c r="AB1052" s="26"/>
      <c r="AC1052" s="26">
        <v>1</v>
      </c>
      <c r="AD1052" s="34" t="s">
        <v>13</v>
      </c>
    </row>
    <row r="1053" spans="1:30" s="35" customFormat="1" ht="12.75" x14ac:dyDescent="0.2">
      <c r="A1053" s="25" t="s">
        <v>164</v>
      </c>
      <c r="B1053" s="27" t="s">
        <v>11</v>
      </c>
      <c r="C1053" s="27"/>
      <c r="D1053" s="28"/>
      <c r="E1053" s="29" t="s">
        <v>46</v>
      </c>
      <c r="F1053" s="30">
        <v>0.5</v>
      </c>
      <c r="G1053" s="31">
        <f t="shared" si="110"/>
        <v>15</v>
      </c>
      <c r="H1053" s="32">
        <v>3</v>
      </c>
      <c r="I1053" s="33"/>
      <c r="J1053" s="26"/>
      <c r="K1053" s="26"/>
      <c r="L1053" s="26"/>
      <c r="M1053" s="26"/>
      <c r="N1053" s="26">
        <v>1</v>
      </c>
      <c r="O1053" s="26"/>
      <c r="P1053" s="26"/>
      <c r="Q1053" s="26"/>
      <c r="R1053" s="26"/>
      <c r="S1053" s="26">
        <v>1</v>
      </c>
      <c r="T1053" s="26"/>
      <c r="U1053" s="26"/>
      <c r="V1053" s="26"/>
      <c r="W1053" s="26"/>
      <c r="X1053" s="26">
        <v>1</v>
      </c>
      <c r="Y1053" s="26"/>
      <c r="Z1053" s="26"/>
      <c r="AA1053" s="26"/>
      <c r="AB1053" s="26"/>
      <c r="AC1053" s="26">
        <v>1</v>
      </c>
      <c r="AD1053" s="34" t="s">
        <v>48</v>
      </c>
    </row>
    <row r="1054" spans="1:30" s="35" customFormat="1" ht="12.75" x14ac:dyDescent="0.2">
      <c r="A1054" s="25" t="s">
        <v>164</v>
      </c>
      <c r="B1054" s="27" t="s">
        <v>11</v>
      </c>
      <c r="C1054" s="27"/>
      <c r="D1054" s="28"/>
      <c r="E1054" s="29" t="s">
        <v>49</v>
      </c>
      <c r="F1054" s="30">
        <v>0.20166666666666666</v>
      </c>
      <c r="G1054" s="31">
        <f t="shared" si="110"/>
        <v>6.05</v>
      </c>
      <c r="H1054" s="32">
        <v>3</v>
      </c>
      <c r="I1054" s="33"/>
      <c r="J1054" s="26">
        <v>1</v>
      </c>
      <c r="K1054" s="26"/>
      <c r="L1054" s="26">
        <v>1</v>
      </c>
      <c r="M1054" s="26"/>
      <c r="N1054" s="26">
        <v>1</v>
      </c>
      <c r="O1054" s="26"/>
      <c r="P1054" s="26">
        <v>1</v>
      </c>
      <c r="Q1054" s="26"/>
      <c r="R1054" s="26">
        <v>1</v>
      </c>
      <c r="S1054" s="26"/>
      <c r="T1054" s="26">
        <v>1</v>
      </c>
      <c r="U1054" s="26"/>
      <c r="V1054" s="26">
        <v>1</v>
      </c>
      <c r="W1054" s="26"/>
      <c r="X1054" s="26">
        <v>1</v>
      </c>
      <c r="Y1054" s="26"/>
      <c r="Z1054" s="26">
        <v>1</v>
      </c>
      <c r="AA1054" s="26"/>
      <c r="AB1054" s="26">
        <v>1</v>
      </c>
      <c r="AC1054" s="26"/>
      <c r="AD1054" s="34" t="s">
        <v>50</v>
      </c>
    </row>
    <row r="1055" spans="1:30" s="35" customFormat="1" ht="12.75" x14ac:dyDescent="0.2">
      <c r="A1055" s="25" t="s">
        <v>164</v>
      </c>
      <c r="B1055" s="27" t="s">
        <v>11</v>
      </c>
      <c r="C1055" s="27"/>
      <c r="D1055" s="28"/>
      <c r="E1055" s="29" t="s">
        <v>51</v>
      </c>
      <c r="F1055" s="30">
        <v>0.18333333333333335</v>
      </c>
      <c r="G1055" s="31">
        <f t="shared" si="110"/>
        <v>5.5</v>
      </c>
      <c r="H1055" s="32">
        <v>3</v>
      </c>
      <c r="I1055" s="33"/>
      <c r="J1055" s="26"/>
      <c r="K1055" s="26"/>
      <c r="L1055" s="26"/>
      <c r="M1055" s="26"/>
      <c r="N1055" s="26"/>
      <c r="O1055" s="26"/>
      <c r="P1055" s="26"/>
      <c r="Q1055" s="26"/>
      <c r="R1055" s="26"/>
      <c r="S1055" s="26"/>
      <c r="T1055" s="26"/>
      <c r="U1055" s="26"/>
      <c r="V1055" s="26"/>
      <c r="W1055" s="26"/>
      <c r="X1055" s="26"/>
      <c r="Y1055" s="26"/>
      <c r="Z1055" s="26"/>
      <c r="AA1055" s="26"/>
      <c r="AB1055" s="26"/>
      <c r="AC1055" s="26"/>
      <c r="AD1055" s="34" t="s">
        <v>14</v>
      </c>
    </row>
    <row r="1056" spans="1:30" s="35" customFormat="1" ht="12.75" x14ac:dyDescent="0.2">
      <c r="A1056" s="39" t="s">
        <v>164</v>
      </c>
      <c r="B1056" s="41" t="s">
        <v>53</v>
      </c>
      <c r="C1056" s="41"/>
      <c r="D1056" s="143">
        <v>95621989</v>
      </c>
      <c r="E1056" s="43" t="s">
        <v>54</v>
      </c>
      <c r="F1056" s="44">
        <v>1</v>
      </c>
      <c r="G1056" s="45">
        <f>+VLOOKUP(D1056,'Precios Repuestos'!$B$3:$F$192,5,FALSE)*F1056</f>
        <v>4.4000000000000004</v>
      </c>
      <c r="H1056" s="32">
        <v>3</v>
      </c>
      <c r="I1056" s="46"/>
      <c r="J1056" s="40">
        <v>1</v>
      </c>
      <c r="K1056" s="40">
        <v>1</v>
      </c>
      <c r="L1056" s="40">
        <v>1</v>
      </c>
      <c r="M1056" s="40">
        <v>1</v>
      </c>
      <c r="N1056" s="40">
        <v>1</v>
      </c>
      <c r="O1056" s="40">
        <v>1</v>
      </c>
      <c r="P1056" s="40">
        <v>1</v>
      </c>
      <c r="Q1056" s="40">
        <v>1</v>
      </c>
      <c r="R1056" s="40">
        <v>1</v>
      </c>
      <c r="S1056" s="40">
        <v>1</v>
      </c>
      <c r="T1056" s="40">
        <v>1</v>
      </c>
      <c r="U1056" s="40">
        <v>1</v>
      </c>
      <c r="V1056" s="40">
        <v>1</v>
      </c>
      <c r="W1056" s="40">
        <v>1</v>
      </c>
      <c r="X1056" s="40">
        <v>1</v>
      </c>
      <c r="Y1056" s="40">
        <v>1</v>
      </c>
      <c r="Z1056" s="40">
        <v>1</v>
      </c>
      <c r="AA1056" s="40">
        <v>1</v>
      </c>
      <c r="AB1056" s="40">
        <v>1</v>
      </c>
      <c r="AC1056" s="40">
        <v>1</v>
      </c>
      <c r="AD1056" s="34" t="s">
        <v>25</v>
      </c>
    </row>
    <row r="1057" spans="1:30" s="35" customFormat="1" ht="12.75" x14ac:dyDescent="0.2">
      <c r="A1057" s="39" t="s">
        <v>164</v>
      </c>
      <c r="B1057" s="41" t="s">
        <v>53</v>
      </c>
      <c r="C1057" s="41"/>
      <c r="D1057" s="78">
        <v>2601223</v>
      </c>
      <c r="E1057" s="47" t="s">
        <v>55</v>
      </c>
      <c r="F1057" s="44">
        <v>5</v>
      </c>
      <c r="G1057" s="45">
        <f>+VLOOKUP(D1057,'Precios Repuestos'!$B$3:$F$192,5,FALSE)*F1057</f>
        <v>33.437259615384612</v>
      </c>
      <c r="H1057" s="32">
        <v>3</v>
      </c>
      <c r="I1057" s="46"/>
      <c r="J1057" s="40">
        <v>1</v>
      </c>
      <c r="K1057" s="40">
        <v>1</v>
      </c>
      <c r="L1057" s="40">
        <v>1</v>
      </c>
      <c r="M1057" s="40">
        <v>1</v>
      </c>
      <c r="N1057" s="40">
        <v>1</v>
      </c>
      <c r="O1057" s="40">
        <v>1</v>
      </c>
      <c r="P1057" s="40">
        <v>1</v>
      </c>
      <c r="Q1057" s="40">
        <v>1</v>
      </c>
      <c r="R1057" s="40">
        <v>1</v>
      </c>
      <c r="S1057" s="40">
        <v>1</v>
      </c>
      <c r="T1057" s="40">
        <v>1</v>
      </c>
      <c r="U1057" s="40">
        <v>1</v>
      </c>
      <c r="V1057" s="40">
        <v>1</v>
      </c>
      <c r="W1057" s="40">
        <v>1</v>
      </c>
      <c r="X1057" s="40">
        <v>1</v>
      </c>
      <c r="Y1057" s="40">
        <v>1</v>
      </c>
      <c r="Z1057" s="40">
        <v>1</v>
      </c>
      <c r="AA1057" s="40">
        <v>1</v>
      </c>
      <c r="AB1057" s="40">
        <v>1</v>
      </c>
      <c r="AC1057" s="40">
        <v>1</v>
      </c>
      <c r="AD1057" s="34" t="s">
        <v>56</v>
      </c>
    </row>
    <row r="1058" spans="1:30" s="35" customFormat="1" ht="12.75" x14ac:dyDescent="0.2">
      <c r="A1058" s="39" t="s">
        <v>164</v>
      </c>
      <c r="B1058" s="41" t="s">
        <v>53</v>
      </c>
      <c r="C1058" s="41"/>
      <c r="D1058" s="78" t="s">
        <v>152</v>
      </c>
      <c r="E1058" s="43" t="s">
        <v>58</v>
      </c>
      <c r="F1058" s="44">
        <v>1</v>
      </c>
      <c r="G1058" s="45">
        <f>+VLOOKUP(D1058,'Precios Repuestos'!$B$3:$F$192,5,FALSE)*F1058</f>
        <v>17.41</v>
      </c>
      <c r="H1058" s="32">
        <v>3</v>
      </c>
      <c r="I1058" s="46"/>
      <c r="J1058" s="40"/>
      <c r="K1058" s="40">
        <v>1</v>
      </c>
      <c r="L1058" s="40"/>
      <c r="M1058" s="40">
        <v>1</v>
      </c>
      <c r="N1058" s="40"/>
      <c r="O1058" s="40">
        <v>1</v>
      </c>
      <c r="P1058" s="40"/>
      <c r="Q1058" s="40">
        <v>1</v>
      </c>
      <c r="R1058" s="40"/>
      <c r="S1058" s="40">
        <v>1</v>
      </c>
      <c r="T1058" s="40"/>
      <c r="U1058" s="40">
        <v>1</v>
      </c>
      <c r="V1058" s="40"/>
      <c r="W1058" s="40">
        <v>1</v>
      </c>
      <c r="X1058" s="40"/>
      <c r="Y1058" s="40">
        <v>1</v>
      </c>
      <c r="Z1058" s="40"/>
      <c r="AA1058" s="40">
        <v>1</v>
      </c>
      <c r="AB1058" s="40"/>
      <c r="AC1058" s="40">
        <v>1</v>
      </c>
      <c r="AD1058" s="34" t="s">
        <v>13</v>
      </c>
    </row>
    <row r="1059" spans="1:30" s="35" customFormat="1" ht="12.75" x14ac:dyDescent="0.2">
      <c r="A1059" s="39" t="s">
        <v>164</v>
      </c>
      <c r="B1059" s="41" t="s">
        <v>53</v>
      </c>
      <c r="C1059" s="41"/>
      <c r="D1059" s="78" t="s">
        <v>145</v>
      </c>
      <c r="E1059" s="43" t="s">
        <v>60</v>
      </c>
      <c r="F1059" s="44">
        <v>1</v>
      </c>
      <c r="G1059" s="45">
        <f>+VLOOKUP(D1059,'Precios Repuestos'!$B$3:$F$192,5,FALSE)*F1059</f>
        <v>24.27</v>
      </c>
      <c r="H1059" s="32">
        <v>3</v>
      </c>
      <c r="I1059" s="46"/>
      <c r="J1059" s="40"/>
      <c r="K1059" s="40"/>
      <c r="L1059" s="40"/>
      <c r="M1059" s="40"/>
      <c r="N1059" s="40"/>
      <c r="O1059" s="40"/>
      <c r="P1059" s="40"/>
      <c r="Q1059" s="40"/>
      <c r="R1059" s="40"/>
      <c r="S1059" s="40"/>
      <c r="T1059" s="40"/>
      <c r="U1059" s="40"/>
      <c r="V1059" s="40">
        <v>1</v>
      </c>
      <c r="W1059" s="40"/>
      <c r="X1059" s="40"/>
      <c r="Y1059" s="40"/>
      <c r="Z1059" s="40"/>
      <c r="AA1059" s="40"/>
      <c r="AB1059" s="40"/>
      <c r="AC1059" s="40"/>
      <c r="AD1059" s="34" t="s">
        <v>27</v>
      </c>
    </row>
    <row r="1060" spans="1:30" s="35" customFormat="1" ht="12.75" x14ac:dyDescent="0.2">
      <c r="A1060" s="39" t="s">
        <v>164</v>
      </c>
      <c r="B1060" s="41" t="s">
        <v>53</v>
      </c>
      <c r="C1060" s="41"/>
      <c r="D1060" s="78" t="s">
        <v>61</v>
      </c>
      <c r="E1060" s="29" t="s">
        <v>62</v>
      </c>
      <c r="F1060" s="44">
        <v>2</v>
      </c>
      <c r="G1060" s="45">
        <f>+VLOOKUP(D1060,'Precios Repuestos'!$B$3:$F$192,5,FALSE)*F1060</f>
        <v>8</v>
      </c>
      <c r="H1060" s="32">
        <v>3</v>
      </c>
      <c r="I1060" s="46"/>
      <c r="J1060" s="40"/>
      <c r="K1060" s="40"/>
      <c r="L1060" s="40"/>
      <c r="M1060" s="40"/>
      <c r="N1060" s="40"/>
      <c r="O1060" s="40"/>
      <c r="P1060" s="40"/>
      <c r="Q1060" s="40"/>
      <c r="R1060" s="40"/>
      <c r="S1060" s="40"/>
      <c r="T1060" s="40"/>
      <c r="U1060" s="40"/>
      <c r="V1060" s="40">
        <v>1</v>
      </c>
      <c r="W1060" s="40"/>
      <c r="X1060" s="40"/>
      <c r="Y1060" s="40"/>
      <c r="Z1060" s="40"/>
      <c r="AA1060" s="40"/>
      <c r="AB1060" s="40"/>
      <c r="AC1060" s="40"/>
      <c r="AD1060" s="34" t="s">
        <v>27</v>
      </c>
    </row>
    <row r="1061" spans="1:30" s="35" customFormat="1" ht="12.75" x14ac:dyDescent="0.2">
      <c r="A1061" s="39" t="s">
        <v>164</v>
      </c>
      <c r="B1061" s="41" t="s">
        <v>53</v>
      </c>
      <c r="C1061" s="41"/>
      <c r="D1061" s="78" t="s">
        <v>153</v>
      </c>
      <c r="E1061" s="43" t="s">
        <v>63</v>
      </c>
      <c r="F1061" s="44">
        <v>1</v>
      </c>
      <c r="G1061" s="45">
        <f>+VLOOKUP(D1061,'Precios Repuestos'!$B$3:$F$192,5,FALSE)*F1061</f>
        <v>9.01</v>
      </c>
      <c r="H1061" s="32">
        <v>3</v>
      </c>
      <c r="I1061" s="46"/>
      <c r="J1061" s="40"/>
      <c r="K1061" s="40"/>
      <c r="L1061" s="40"/>
      <c r="M1061" s="40"/>
      <c r="N1061" s="40"/>
      <c r="O1061" s="40"/>
      <c r="P1061" s="40"/>
      <c r="Q1061" s="40"/>
      <c r="R1061" s="40"/>
      <c r="S1061" s="40"/>
      <c r="T1061" s="40"/>
      <c r="U1061" s="40"/>
      <c r="V1061" s="40">
        <v>1</v>
      </c>
      <c r="W1061" s="40"/>
      <c r="X1061" s="40"/>
      <c r="Y1061" s="40"/>
      <c r="Z1061" s="40"/>
      <c r="AA1061" s="40"/>
      <c r="AB1061" s="40"/>
      <c r="AC1061" s="40"/>
      <c r="AD1061" s="34" t="s">
        <v>27</v>
      </c>
    </row>
    <row r="1062" spans="1:30" s="35" customFormat="1" ht="12.75" x14ac:dyDescent="0.2">
      <c r="A1062" s="39" t="s">
        <v>164</v>
      </c>
      <c r="B1062" s="41" t="s">
        <v>53</v>
      </c>
      <c r="C1062" s="41"/>
      <c r="D1062" s="81">
        <v>89063273</v>
      </c>
      <c r="E1062" s="43" t="s">
        <v>147</v>
      </c>
      <c r="F1062" s="44">
        <v>6</v>
      </c>
      <c r="G1062" s="45">
        <f>+VLOOKUP(D1062,'Precios Repuestos'!$B$3:$F$192,5,FALSE)*F1062</f>
        <v>16.440000000000001</v>
      </c>
      <c r="H1062" s="32">
        <v>3</v>
      </c>
      <c r="I1062" s="46"/>
      <c r="J1062" s="40"/>
      <c r="K1062" s="40"/>
      <c r="L1062" s="40">
        <v>1</v>
      </c>
      <c r="M1062" s="40"/>
      <c r="N1062" s="40"/>
      <c r="O1062" s="40">
        <v>1</v>
      </c>
      <c r="P1062" s="40"/>
      <c r="Q1062" s="40"/>
      <c r="R1062" s="40">
        <v>1</v>
      </c>
      <c r="S1062" s="40"/>
      <c r="T1062" s="40"/>
      <c r="U1062" s="40">
        <v>1</v>
      </c>
      <c r="V1062" s="40"/>
      <c r="W1062" s="40"/>
      <c r="X1062" s="40">
        <v>1</v>
      </c>
      <c r="Y1062" s="40"/>
      <c r="Z1062" s="40"/>
      <c r="AA1062" s="40">
        <v>1</v>
      </c>
      <c r="AB1062" s="40"/>
      <c r="AC1062" s="48"/>
      <c r="AD1062" s="34" t="s">
        <v>65</v>
      </c>
    </row>
    <row r="1063" spans="1:30" s="35" customFormat="1" ht="12.75" x14ac:dyDescent="0.2">
      <c r="A1063" s="39" t="s">
        <v>164</v>
      </c>
      <c r="B1063" s="41" t="s">
        <v>53</v>
      </c>
      <c r="C1063" s="41"/>
      <c r="D1063" s="42">
        <v>2602458</v>
      </c>
      <c r="E1063" s="49" t="s">
        <v>66</v>
      </c>
      <c r="F1063" s="44">
        <v>2</v>
      </c>
      <c r="G1063" s="45">
        <f>+VLOOKUP(D1063,'Precios Repuestos'!$B$3:$F$192,5,FALSE)*F1063</f>
        <v>21.904807692307692</v>
      </c>
      <c r="H1063" s="32">
        <v>3</v>
      </c>
      <c r="I1063" s="46"/>
      <c r="J1063" s="40"/>
      <c r="K1063" s="40"/>
      <c r="L1063" s="40"/>
      <c r="M1063" s="40">
        <v>1</v>
      </c>
      <c r="N1063" s="40"/>
      <c r="O1063" s="40"/>
      <c r="P1063" s="40"/>
      <c r="Q1063" s="40">
        <v>1</v>
      </c>
      <c r="R1063" s="40"/>
      <c r="S1063" s="40"/>
      <c r="T1063" s="40"/>
      <c r="U1063" s="40">
        <v>1</v>
      </c>
      <c r="V1063" s="40"/>
      <c r="W1063" s="40"/>
      <c r="X1063" s="40"/>
      <c r="Y1063" s="40">
        <v>1</v>
      </c>
      <c r="Z1063" s="40"/>
      <c r="AA1063" s="40"/>
      <c r="AB1063" s="40"/>
      <c r="AC1063" s="40">
        <v>1</v>
      </c>
      <c r="AD1063" s="34" t="s">
        <v>67</v>
      </c>
    </row>
    <row r="1064" spans="1:30" s="35" customFormat="1" ht="12.75" x14ac:dyDescent="0.2">
      <c r="A1064" s="39" t="s">
        <v>164</v>
      </c>
      <c r="B1064" s="41" t="s">
        <v>53</v>
      </c>
      <c r="C1064" s="41"/>
      <c r="D1064" s="42">
        <v>2601230</v>
      </c>
      <c r="E1064" s="43" t="s">
        <v>113</v>
      </c>
      <c r="F1064" s="44">
        <v>2</v>
      </c>
      <c r="G1064" s="45">
        <f>+VLOOKUP(D1064,'Precios Repuestos'!$B$3:$F$192,5,FALSE)*F1064</f>
        <v>13.477884615384616</v>
      </c>
      <c r="H1064" s="32">
        <v>3</v>
      </c>
      <c r="I1064" s="46"/>
      <c r="J1064" s="40"/>
      <c r="K1064" s="40"/>
      <c r="L1064" s="40"/>
      <c r="M1064" s="40">
        <v>1</v>
      </c>
      <c r="N1064" s="40"/>
      <c r="O1064" s="40"/>
      <c r="P1064" s="40"/>
      <c r="Q1064" s="40">
        <v>1</v>
      </c>
      <c r="R1064" s="40"/>
      <c r="S1064" s="40"/>
      <c r="T1064" s="40"/>
      <c r="U1064" s="40">
        <v>1</v>
      </c>
      <c r="V1064" s="40"/>
      <c r="W1064" s="40"/>
      <c r="X1064" s="40"/>
      <c r="Y1064" s="40">
        <v>1</v>
      </c>
      <c r="Z1064" s="40"/>
      <c r="AA1064" s="40"/>
      <c r="AB1064" s="40"/>
      <c r="AC1064" s="40">
        <v>1</v>
      </c>
      <c r="AD1064" s="34" t="s">
        <v>129</v>
      </c>
    </row>
    <row r="1065" spans="1:30" s="35" customFormat="1" ht="12.75" x14ac:dyDescent="0.2">
      <c r="A1065" s="39" t="s">
        <v>164</v>
      </c>
      <c r="B1065" s="41" t="s">
        <v>53</v>
      </c>
      <c r="C1065" s="41"/>
      <c r="D1065" s="42">
        <v>2601230</v>
      </c>
      <c r="E1065" s="43" t="s">
        <v>113</v>
      </c>
      <c r="F1065" s="44">
        <v>2</v>
      </c>
      <c r="G1065" s="45">
        <f>+VLOOKUP(D1065,'Precios Repuestos'!$B$3:$F$192,5,FALSE)*F1065</f>
        <v>13.477884615384616</v>
      </c>
      <c r="H1065" s="32">
        <v>3</v>
      </c>
      <c r="I1065" s="46"/>
      <c r="J1065" s="40"/>
      <c r="K1065" s="40"/>
      <c r="L1065" s="40"/>
      <c r="M1065" s="40"/>
      <c r="N1065" s="40"/>
      <c r="O1065" s="40"/>
      <c r="P1065" s="40"/>
      <c r="Q1065" s="40">
        <v>1</v>
      </c>
      <c r="R1065" s="40"/>
      <c r="S1065" s="40"/>
      <c r="T1065" s="40"/>
      <c r="U1065" s="40"/>
      <c r="V1065" s="40"/>
      <c r="W1065" s="40"/>
      <c r="X1065" s="40"/>
      <c r="Y1065" s="40">
        <v>1</v>
      </c>
      <c r="Z1065" s="40"/>
      <c r="AA1065" s="40"/>
      <c r="AB1065" s="40"/>
      <c r="AC1065" s="40"/>
      <c r="AD1065" s="34" t="s">
        <v>130</v>
      </c>
    </row>
    <row r="1066" spans="1:30" s="35" customFormat="1" ht="12.75" x14ac:dyDescent="0.2">
      <c r="A1066" s="39" t="s">
        <v>164</v>
      </c>
      <c r="B1066" s="41" t="s">
        <v>53</v>
      </c>
      <c r="C1066" s="41"/>
      <c r="D1066" s="42">
        <v>2601230</v>
      </c>
      <c r="E1066" s="43" t="s">
        <v>113</v>
      </c>
      <c r="F1066" s="44">
        <v>1</v>
      </c>
      <c r="G1066" s="45">
        <f>+VLOOKUP(D1066,'Precios Repuestos'!$B$3:$F$192,5,FALSE)*F1066</f>
        <v>6.7389423076923078</v>
      </c>
      <c r="H1066" s="32">
        <v>3</v>
      </c>
      <c r="I1066" s="46"/>
      <c r="J1066" s="40"/>
      <c r="K1066" s="40"/>
      <c r="L1066" s="40"/>
      <c r="M1066" s="40">
        <v>1</v>
      </c>
      <c r="N1066" s="40"/>
      <c r="O1066" s="40"/>
      <c r="P1066" s="40"/>
      <c r="Q1066" s="40">
        <v>1</v>
      </c>
      <c r="R1066" s="40"/>
      <c r="S1066" s="40"/>
      <c r="T1066" s="40"/>
      <c r="U1066" s="40">
        <v>1</v>
      </c>
      <c r="V1066" s="40"/>
      <c r="W1066" s="40"/>
      <c r="X1066" s="40"/>
      <c r="Y1066" s="40">
        <v>1</v>
      </c>
      <c r="Z1066" s="40"/>
      <c r="AA1066" s="40"/>
      <c r="AB1066" s="40"/>
      <c r="AC1066" s="40">
        <v>1</v>
      </c>
      <c r="AD1066" s="34" t="s">
        <v>131</v>
      </c>
    </row>
    <row r="1067" spans="1:30" s="35" customFormat="1" ht="12.75" x14ac:dyDescent="0.2">
      <c r="A1067" s="39" t="s">
        <v>164</v>
      </c>
      <c r="B1067" s="41" t="s">
        <v>53</v>
      </c>
      <c r="C1067" s="41"/>
      <c r="D1067" s="78" t="s">
        <v>68</v>
      </c>
      <c r="E1067" s="43" t="s">
        <v>69</v>
      </c>
      <c r="F1067" s="44">
        <v>4</v>
      </c>
      <c r="G1067" s="45">
        <f>+VLOOKUP(D1067,'Precios Repuestos'!$B$3:$F$192,5,FALSE)*F1067</f>
        <v>9.6</v>
      </c>
      <c r="H1067" s="32">
        <v>3</v>
      </c>
      <c r="I1067" s="46"/>
      <c r="J1067" s="40"/>
      <c r="K1067" s="40"/>
      <c r="L1067" s="40"/>
      <c r="M1067" s="40"/>
      <c r="N1067" s="40">
        <v>1</v>
      </c>
      <c r="O1067" s="40"/>
      <c r="P1067" s="40"/>
      <c r="Q1067" s="40"/>
      <c r="R1067" s="40">
        <v>1</v>
      </c>
      <c r="S1067" s="40"/>
      <c r="T1067" s="40"/>
      <c r="U1067" s="40"/>
      <c r="V1067" s="40">
        <v>1</v>
      </c>
      <c r="W1067" s="40"/>
      <c r="X1067" s="40"/>
      <c r="Y1067" s="40"/>
      <c r="Z1067" s="40">
        <v>1</v>
      </c>
      <c r="AA1067" s="40"/>
      <c r="AB1067" s="40"/>
      <c r="AC1067" s="40"/>
      <c r="AD1067" s="34" t="s">
        <v>19</v>
      </c>
    </row>
    <row r="1068" spans="1:30" s="35" customFormat="1" ht="12.75" x14ac:dyDescent="0.2">
      <c r="A1068" s="39" t="s">
        <v>164</v>
      </c>
      <c r="B1068" s="41" t="s">
        <v>53</v>
      </c>
      <c r="C1068" s="41"/>
      <c r="D1068" s="81" t="s">
        <v>154</v>
      </c>
      <c r="E1068" s="43" t="s">
        <v>70</v>
      </c>
      <c r="F1068" s="44">
        <v>1</v>
      </c>
      <c r="G1068" s="45" t="e">
        <f>+VLOOKUP(D1068,'Precios Repuestos'!$B$3:$F$192,5,FALSE)*F1068</f>
        <v>#N/A</v>
      </c>
      <c r="H1068" s="32">
        <v>3</v>
      </c>
      <c r="I1068" s="46"/>
      <c r="J1068" s="40"/>
      <c r="K1068" s="40"/>
      <c r="L1068" s="40"/>
      <c r="M1068" s="40"/>
      <c r="N1068" s="40"/>
      <c r="O1068" s="40"/>
      <c r="P1068" s="40"/>
      <c r="Q1068" s="40"/>
      <c r="R1068" s="40"/>
      <c r="S1068" s="40"/>
      <c r="T1068" s="40"/>
      <c r="U1068" s="40"/>
      <c r="V1068" s="40"/>
      <c r="W1068" s="40"/>
      <c r="X1068" s="40"/>
      <c r="Y1068" s="40"/>
      <c r="Z1068" s="40"/>
      <c r="AA1068" s="40"/>
      <c r="AB1068" s="40"/>
      <c r="AC1068" s="40"/>
      <c r="AD1068" s="34" t="s">
        <v>19</v>
      </c>
    </row>
    <row r="1069" spans="1:30" s="35" customFormat="1" ht="12.75" x14ac:dyDescent="0.2">
      <c r="A1069" s="39" t="s">
        <v>164</v>
      </c>
      <c r="B1069" s="41" t="s">
        <v>53</v>
      </c>
      <c r="C1069" s="41"/>
      <c r="D1069" s="42">
        <v>2601234</v>
      </c>
      <c r="E1069" s="43" t="s">
        <v>95</v>
      </c>
      <c r="F1069" s="44">
        <v>1</v>
      </c>
      <c r="G1069" s="45">
        <f>+VLOOKUP(D1069,'Precios Repuestos'!$B$3:$F$192,5,FALSE)*F1069</f>
        <v>9.3090384615384618</v>
      </c>
      <c r="H1069" s="32">
        <v>3</v>
      </c>
      <c r="I1069" s="46"/>
      <c r="J1069" s="40"/>
      <c r="K1069" s="40"/>
      <c r="L1069" s="40"/>
      <c r="M1069" s="40"/>
      <c r="N1069" s="40"/>
      <c r="O1069" s="40"/>
      <c r="P1069" s="40">
        <v>1</v>
      </c>
      <c r="Q1069" s="40"/>
      <c r="R1069" s="40"/>
      <c r="S1069" s="40"/>
      <c r="T1069" s="40"/>
      <c r="U1069" s="40"/>
      <c r="V1069" s="40">
        <v>1</v>
      </c>
      <c r="W1069" s="40"/>
      <c r="X1069" s="40"/>
      <c r="Y1069" s="40"/>
      <c r="Z1069" s="40"/>
      <c r="AA1069" s="40"/>
      <c r="AB1069" s="40">
        <v>1</v>
      </c>
      <c r="AC1069" s="40"/>
      <c r="AD1069" s="34" t="s">
        <v>96</v>
      </c>
    </row>
    <row r="1070" spans="1:30" s="35" customFormat="1" ht="12.75" x14ac:dyDescent="0.2">
      <c r="A1070" s="39" t="s">
        <v>164</v>
      </c>
      <c r="B1070" s="41" t="s">
        <v>53</v>
      </c>
      <c r="C1070" s="41"/>
      <c r="D1070" s="78" t="s">
        <v>71</v>
      </c>
      <c r="E1070" s="43" t="s">
        <v>72</v>
      </c>
      <c r="F1070" s="44">
        <v>2</v>
      </c>
      <c r="G1070" s="45">
        <f>+VLOOKUP(D1070,'Precios Repuestos'!$B$3:$F$192,5,FALSE)*F1070</f>
        <v>12</v>
      </c>
      <c r="H1070" s="32">
        <v>3</v>
      </c>
      <c r="I1070" s="46"/>
      <c r="J1070" s="40"/>
      <c r="K1070" s="40"/>
      <c r="L1070" s="40"/>
      <c r="M1070" s="40"/>
      <c r="N1070" s="40">
        <v>1</v>
      </c>
      <c r="O1070" s="40"/>
      <c r="P1070" s="40"/>
      <c r="Q1070" s="40"/>
      <c r="R1070" s="40"/>
      <c r="S1070" s="40">
        <v>1</v>
      </c>
      <c r="T1070" s="40"/>
      <c r="U1070" s="40"/>
      <c r="V1070" s="40"/>
      <c r="W1070" s="40"/>
      <c r="X1070" s="40">
        <v>1</v>
      </c>
      <c r="Y1070" s="40"/>
      <c r="Z1070" s="40"/>
      <c r="AA1070" s="40"/>
      <c r="AB1070" s="40"/>
      <c r="AC1070" s="40">
        <v>1</v>
      </c>
      <c r="AD1070" s="34" t="s">
        <v>47</v>
      </c>
    </row>
    <row r="1071" spans="1:30" s="35" customFormat="1" ht="12.75" x14ac:dyDescent="0.2">
      <c r="A1071" s="39" t="s">
        <v>164</v>
      </c>
      <c r="B1071" s="41" t="s">
        <v>53</v>
      </c>
      <c r="C1071" s="41"/>
      <c r="D1071" s="42">
        <v>88900181</v>
      </c>
      <c r="E1071" s="43" t="s">
        <v>73</v>
      </c>
      <c r="F1071" s="44">
        <v>1</v>
      </c>
      <c r="G1071" s="45">
        <f>+VLOOKUP(D1071,'Precios Repuestos'!$B$3:$F$192,5,FALSE)*F1071</f>
        <v>6.18</v>
      </c>
      <c r="H1071" s="32">
        <v>3</v>
      </c>
      <c r="I1071" s="46"/>
      <c r="J1071" s="40"/>
      <c r="K1071" s="40">
        <v>1</v>
      </c>
      <c r="L1071" s="40"/>
      <c r="M1071" s="40">
        <v>1</v>
      </c>
      <c r="N1071" s="40"/>
      <c r="O1071" s="40">
        <v>1</v>
      </c>
      <c r="P1071" s="40"/>
      <c r="Q1071" s="40">
        <v>1</v>
      </c>
      <c r="R1071" s="40"/>
      <c r="S1071" s="40">
        <v>1</v>
      </c>
      <c r="T1071" s="40"/>
      <c r="U1071" s="40">
        <v>1</v>
      </c>
      <c r="V1071" s="40"/>
      <c r="W1071" s="40">
        <v>1</v>
      </c>
      <c r="X1071" s="40"/>
      <c r="Y1071" s="40">
        <v>1</v>
      </c>
      <c r="Z1071" s="40"/>
      <c r="AA1071" s="40">
        <v>1</v>
      </c>
      <c r="AB1071" s="40"/>
      <c r="AC1071" s="40">
        <v>1</v>
      </c>
      <c r="AD1071" s="34" t="s">
        <v>13</v>
      </c>
    </row>
    <row r="1072" spans="1:30" s="35" customFormat="1" ht="12.75" x14ac:dyDescent="0.2">
      <c r="A1072" s="39" t="s">
        <v>164</v>
      </c>
      <c r="B1072" s="41" t="s">
        <v>53</v>
      </c>
      <c r="C1072" s="41"/>
      <c r="D1072" s="78" t="s">
        <v>74</v>
      </c>
      <c r="E1072" s="43" t="s">
        <v>75</v>
      </c>
      <c r="F1072" s="44">
        <v>1</v>
      </c>
      <c r="G1072" s="45">
        <f>+VLOOKUP(D1072,'Precios Repuestos'!$B$3:$F$192,5,FALSE)*F1072</f>
        <v>5</v>
      </c>
      <c r="H1072" s="32">
        <v>3</v>
      </c>
      <c r="I1072" s="46"/>
      <c r="J1072" s="40"/>
      <c r="K1072" s="40"/>
      <c r="L1072" s="40"/>
      <c r="M1072" s="40"/>
      <c r="N1072" s="40">
        <v>1</v>
      </c>
      <c r="O1072" s="40"/>
      <c r="P1072" s="40"/>
      <c r="Q1072" s="40"/>
      <c r="R1072" s="40"/>
      <c r="S1072" s="40"/>
      <c r="T1072" s="40">
        <v>1</v>
      </c>
      <c r="U1072" s="40"/>
      <c r="V1072" s="40"/>
      <c r="W1072" s="40"/>
      <c r="X1072" s="40"/>
      <c r="Y1072" s="40"/>
      <c r="Z1072" s="40">
        <v>1</v>
      </c>
      <c r="AA1072" s="40"/>
      <c r="AB1072" s="40"/>
      <c r="AC1072" s="40"/>
      <c r="AD1072" s="34" t="s">
        <v>41</v>
      </c>
    </row>
    <row r="1073" spans="1:30" s="35" customFormat="1" ht="12.75" x14ac:dyDescent="0.2">
      <c r="A1073" s="39" t="s">
        <v>164</v>
      </c>
      <c r="B1073" s="41" t="s">
        <v>53</v>
      </c>
      <c r="C1073" s="41"/>
      <c r="D1073" s="42" t="s">
        <v>76</v>
      </c>
      <c r="E1073" s="43" t="s">
        <v>77</v>
      </c>
      <c r="F1073" s="44">
        <v>1</v>
      </c>
      <c r="G1073" s="45">
        <f>+VLOOKUP(D1073,'Precios Repuestos'!$B$3:$F$192,5,FALSE)*F1073</f>
        <v>2</v>
      </c>
      <c r="H1073" s="32">
        <v>3</v>
      </c>
      <c r="I1073" s="46"/>
      <c r="J1073" s="40"/>
      <c r="K1073" s="40">
        <v>1</v>
      </c>
      <c r="L1073" s="40">
        <v>1</v>
      </c>
      <c r="M1073" s="40">
        <v>1</v>
      </c>
      <c r="N1073" s="40">
        <v>1</v>
      </c>
      <c r="O1073" s="40">
        <v>1</v>
      </c>
      <c r="P1073" s="40">
        <v>1</v>
      </c>
      <c r="Q1073" s="40">
        <v>1</v>
      </c>
      <c r="R1073" s="40">
        <v>1</v>
      </c>
      <c r="S1073" s="40">
        <v>1</v>
      </c>
      <c r="T1073" s="40">
        <v>1</v>
      </c>
      <c r="U1073" s="40">
        <v>1</v>
      </c>
      <c r="V1073" s="40">
        <v>1</v>
      </c>
      <c r="W1073" s="40">
        <v>1</v>
      </c>
      <c r="X1073" s="40">
        <v>1</v>
      </c>
      <c r="Y1073" s="40">
        <v>1</v>
      </c>
      <c r="Z1073" s="40">
        <v>1</v>
      </c>
      <c r="AA1073" s="40">
        <v>1</v>
      </c>
      <c r="AB1073" s="40">
        <v>1</v>
      </c>
      <c r="AC1073" s="40">
        <v>1</v>
      </c>
      <c r="AD1073" s="34" t="s">
        <v>78</v>
      </c>
    </row>
    <row r="1074" spans="1:30" s="35" customFormat="1" ht="12.75" x14ac:dyDescent="0.2">
      <c r="A1074" s="50" t="s">
        <v>164</v>
      </c>
      <c r="B1074" s="52" t="s">
        <v>79</v>
      </c>
      <c r="C1074" s="52"/>
      <c r="D1074" s="53"/>
      <c r="E1074" s="54" t="s">
        <v>80</v>
      </c>
      <c r="F1074" s="44"/>
      <c r="G1074" s="45"/>
      <c r="H1074" s="32"/>
      <c r="I1074" s="32"/>
      <c r="J1074" s="55">
        <f t="shared" ref="J1074:AC1074" si="111">+SUMPRODUCT(J1031:J1055,$G1031:$G1055)</f>
        <v>16.55</v>
      </c>
      <c r="K1074" s="55">
        <f t="shared" si="111"/>
        <v>47.35</v>
      </c>
      <c r="L1074" s="55">
        <f t="shared" si="111"/>
        <v>23.700000000000003</v>
      </c>
      <c r="M1074" s="55">
        <f t="shared" si="111"/>
        <v>80.599999999999994</v>
      </c>
      <c r="N1074" s="55">
        <f t="shared" si="111"/>
        <v>56.3</v>
      </c>
      <c r="O1074" s="55">
        <f t="shared" si="111"/>
        <v>54.5</v>
      </c>
      <c r="P1074" s="55">
        <f t="shared" si="111"/>
        <v>49.55</v>
      </c>
      <c r="Q1074" s="55">
        <f t="shared" si="111"/>
        <v>90.6</v>
      </c>
      <c r="R1074" s="55">
        <f t="shared" si="111"/>
        <v>40.199999999999996</v>
      </c>
      <c r="S1074" s="55">
        <f t="shared" si="111"/>
        <v>62.35</v>
      </c>
      <c r="T1074" s="55">
        <f t="shared" si="111"/>
        <v>24.8</v>
      </c>
      <c r="U1074" s="55">
        <f t="shared" si="111"/>
        <v>87.75</v>
      </c>
      <c r="V1074" s="55">
        <f t="shared" si="111"/>
        <v>121.25</v>
      </c>
      <c r="W1074" s="55">
        <f t="shared" si="111"/>
        <v>47.35</v>
      </c>
      <c r="X1074" s="55">
        <f t="shared" si="111"/>
        <v>38.700000000000003</v>
      </c>
      <c r="Y1074" s="55">
        <f t="shared" si="111"/>
        <v>90.6</v>
      </c>
      <c r="Z1074" s="55">
        <f t="shared" si="111"/>
        <v>41.3</v>
      </c>
      <c r="AA1074" s="55">
        <f t="shared" si="111"/>
        <v>54.5</v>
      </c>
      <c r="AB1074" s="55">
        <f t="shared" si="111"/>
        <v>49.55</v>
      </c>
      <c r="AC1074" s="55">
        <f t="shared" si="111"/>
        <v>95.6</v>
      </c>
      <c r="AD1074" s="34"/>
    </row>
    <row r="1075" spans="1:30" s="35" customFormat="1" ht="12.75" x14ac:dyDescent="0.2">
      <c r="A1075" s="50" t="s">
        <v>164</v>
      </c>
      <c r="B1075" s="52" t="s">
        <v>81</v>
      </c>
      <c r="C1075" s="52"/>
      <c r="D1075" s="53"/>
      <c r="E1075" s="54" t="s">
        <v>82</v>
      </c>
      <c r="F1075" s="44"/>
      <c r="G1075" s="45"/>
      <c r="H1075" s="32"/>
      <c r="I1075" s="32"/>
      <c r="J1075" s="55" t="e">
        <f>+SUMPRODUCT(J1056:J1073,$G1056:$G1073)</f>
        <v>#N/A</v>
      </c>
      <c r="K1075" s="55" t="e">
        <f t="shared" ref="K1075:AC1075" si="112">+SUMPRODUCT(K1056:K1073,$G1056:$G1073)</f>
        <v>#N/A</v>
      </c>
      <c r="L1075" s="55" t="e">
        <f t="shared" si="112"/>
        <v>#N/A</v>
      </c>
      <c r="M1075" s="55" t="e">
        <f t="shared" si="112"/>
        <v>#N/A</v>
      </c>
      <c r="N1075" s="55" t="e">
        <f t="shared" si="112"/>
        <v>#N/A</v>
      </c>
      <c r="O1075" s="55" t="e">
        <f t="shared" si="112"/>
        <v>#N/A</v>
      </c>
      <c r="P1075" s="55" t="e">
        <f t="shared" si="112"/>
        <v>#N/A</v>
      </c>
      <c r="Q1075" s="55" t="e">
        <f t="shared" si="112"/>
        <v>#N/A</v>
      </c>
      <c r="R1075" s="55" t="e">
        <f t="shared" si="112"/>
        <v>#N/A</v>
      </c>
      <c r="S1075" s="55" t="e">
        <f t="shared" si="112"/>
        <v>#N/A</v>
      </c>
      <c r="T1075" s="55" t="e">
        <f t="shared" si="112"/>
        <v>#N/A</v>
      </c>
      <c r="U1075" s="55" t="e">
        <f t="shared" si="112"/>
        <v>#N/A</v>
      </c>
      <c r="V1075" s="55" t="e">
        <f t="shared" si="112"/>
        <v>#N/A</v>
      </c>
      <c r="W1075" s="55" t="e">
        <f t="shared" si="112"/>
        <v>#N/A</v>
      </c>
      <c r="X1075" s="55" t="e">
        <f t="shared" si="112"/>
        <v>#N/A</v>
      </c>
      <c r="Y1075" s="55" t="e">
        <f t="shared" si="112"/>
        <v>#N/A</v>
      </c>
      <c r="Z1075" s="55" t="e">
        <f t="shared" si="112"/>
        <v>#N/A</v>
      </c>
      <c r="AA1075" s="55" t="e">
        <f t="shared" si="112"/>
        <v>#N/A</v>
      </c>
      <c r="AB1075" s="55" t="e">
        <f t="shared" si="112"/>
        <v>#N/A</v>
      </c>
      <c r="AC1075" s="55" t="e">
        <f t="shared" si="112"/>
        <v>#N/A</v>
      </c>
      <c r="AD1075" s="34"/>
    </row>
    <row r="1076" spans="1:30" s="35" customFormat="1" ht="12.75" x14ac:dyDescent="0.2">
      <c r="A1076" s="50" t="s">
        <v>164</v>
      </c>
      <c r="B1076" s="52" t="s">
        <v>83</v>
      </c>
      <c r="C1076" s="52"/>
      <c r="D1076" s="53"/>
      <c r="E1076" s="54" t="s">
        <v>84</v>
      </c>
      <c r="F1076" s="44"/>
      <c r="G1076" s="45"/>
      <c r="H1076" s="32"/>
      <c r="I1076" s="32"/>
      <c r="J1076" s="56" t="e">
        <f>+J1075+J1074</f>
        <v>#N/A</v>
      </c>
      <c r="K1076" s="56" t="e">
        <f t="shared" ref="K1076:AC1076" si="113">+K1075+K1074</f>
        <v>#N/A</v>
      </c>
      <c r="L1076" s="56" t="e">
        <f t="shared" si="113"/>
        <v>#N/A</v>
      </c>
      <c r="M1076" s="56" t="e">
        <f t="shared" si="113"/>
        <v>#N/A</v>
      </c>
      <c r="N1076" s="56" t="e">
        <f t="shared" si="113"/>
        <v>#N/A</v>
      </c>
      <c r="O1076" s="56" t="e">
        <f t="shared" si="113"/>
        <v>#N/A</v>
      </c>
      <c r="P1076" s="56" t="e">
        <f t="shared" si="113"/>
        <v>#N/A</v>
      </c>
      <c r="Q1076" s="56" t="e">
        <f t="shared" si="113"/>
        <v>#N/A</v>
      </c>
      <c r="R1076" s="56" t="e">
        <f t="shared" si="113"/>
        <v>#N/A</v>
      </c>
      <c r="S1076" s="56" t="e">
        <f t="shared" si="113"/>
        <v>#N/A</v>
      </c>
      <c r="T1076" s="56" t="e">
        <f t="shared" si="113"/>
        <v>#N/A</v>
      </c>
      <c r="U1076" s="56" t="e">
        <f t="shared" si="113"/>
        <v>#N/A</v>
      </c>
      <c r="V1076" s="56" t="e">
        <f t="shared" si="113"/>
        <v>#N/A</v>
      </c>
      <c r="W1076" s="56" t="e">
        <f t="shared" si="113"/>
        <v>#N/A</v>
      </c>
      <c r="X1076" s="56" t="e">
        <f t="shared" si="113"/>
        <v>#N/A</v>
      </c>
      <c r="Y1076" s="56" t="e">
        <f t="shared" si="113"/>
        <v>#N/A</v>
      </c>
      <c r="Z1076" s="56" t="e">
        <f t="shared" si="113"/>
        <v>#N/A</v>
      </c>
      <c r="AA1076" s="56" t="e">
        <f t="shared" si="113"/>
        <v>#N/A</v>
      </c>
      <c r="AB1076" s="56" t="e">
        <f t="shared" si="113"/>
        <v>#N/A</v>
      </c>
      <c r="AC1076" s="56" t="e">
        <f t="shared" si="113"/>
        <v>#N/A</v>
      </c>
      <c r="AD1076" s="34"/>
    </row>
    <row r="1077" spans="1:30" s="35" customFormat="1" ht="12.75" x14ac:dyDescent="0.2">
      <c r="A1077" s="57" t="s">
        <v>164</v>
      </c>
      <c r="B1077" s="52" t="s">
        <v>85</v>
      </c>
      <c r="C1077" s="52"/>
      <c r="D1077" s="53"/>
      <c r="E1077" s="58" t="s">
        <v>86</v>
      </c>
      <c r="F1077" s="44"/>
      <c r="G1077" s="45"/>
      <c r="H1077" s="32"/>
      <c r="I1077" s="32"/>
      <c r="J1077" s="59" t="e">
        <f>+J1076*$K$2</f>
        <v>#N/A</v>
      </c>
      <c r="K1077" s="59" t="e">
        <f t="shared" ref="K1077:AC1077" si="114">+K1076*$K$2</f>
        <v>#N/A</v>
      </c>
      <c r="L1077" s="59" t="e">
        <f t="shared" si="114"/>
        <v>#N/A</v>
      </c>
      <c r="M1077" s="59" t="e">
        <f t="shared" si="114"/>
        <v>#N/A</v>
      </c>
      <c r="N1077" s="59" t="e">
        <f t="shared" si="114"/>
        <v>#N/A</v>
      </c>
      <c r="O1077" s="59" t="e">
        <f t="shared" si="114"/>
        <v>#N/A</v>
      </c>
      <c r="P1077" s="59" t="e">
        <f t="shared" si="114"/>
        <v>#N/A</v>
      </c>
      <c r="Q1077" s="59" t="e">
        <f t="shared" si="114"/>
        <v>#N/A</v>
      </c>
      <c r="R1077" s="59" t="e">
        <f t="shared" si="114"/>
        <v>#N/A</v>
      </c>
      <c r="S1077" s="59" t="e">
        <f t="shared" si="114"/>
        <v>#N/A</v>
      </c>
      <c r="T1077" s="59" t="e">
        <f t="shared" si="114"/>
        <v>#N/A</v>
      </c>
      <c r="U1077" s="59" t="e">
        <f t="shared" si="114"/>
        <v>#N/A</v>
      </c>
      <c r="V1077" s="59" t="e">
        <f t="shared" si="114"/>
        <v>#N/A</v>
      </c>
      <c r="W1077" s="59" t="e">
        <f t="shared" si="114"/>
        <v>#N/A</v>
      </c>
      <c r="X1077" s="59" t="e">
        <f t="shared" si="114"/>
        <v>#N/A</v>
      </c>
      <c r="Y1077" s="59" t="e">
        <f t="shared" si="114"/>
        <v>#N/A</v>
      </c>
      <c r="Z1077" s="59" t="e">
        <f t="shared" si="114"/>
        <v>#N/A</v>
      </c>
      <c r="AA1077" s="59" t="e">
        <f t="shared" si="114"/>
        <v>#N/A</v>
      </c>
      <c r="AB1077" s="59" t="e">
        <f t="shared" si="114"/>
        <v>#N/A</v>
      </c>
      <c r="AC1077" s="59" t="e">
        <f t="shared" si="114"/>
        <v>#N/A</v>
      </c>
      <c r="AD1077" s="34"/>
    </row>
    <row r="1078" spans="1:30" s="35" customFormat="1" ht="12.75" x14ac:dyDescent="0.2">
      <c r="A1078" s="50" t="s">
        <v>165</v>
      </c>
      <c r="B1078" s="69"/>
      <c r="C1078" s="69"/>
      <c r="D1078" s="70"/>
      <c r="E1078" s="69"/>
      <c r="F1078" s="71"/>
      <c r="G1078" s="69"/>
      <c r="H1078" s="32"/>
      <c r="I1078" s="32"/>
      <c r="J1078" s="51"/>
      <c r="K1078" s="51"/>
      <c r="L1078" s="51"/>
      <c r="M1078" s="51"/>
      <c r="N1078" s="51"/>
      <c r="O1078" s="51"/>
      <c r="P1078" s="51"/>
      <c r="Q1078" s="51"/>
      <c r="R1078" s="51"/>
      <c r="S1078" s="51"/>
      <c r="T1078" s="51"/>
      <c r="U1078" s="51"/>
      <c r="V1078" s="51"/>
      <c r="W1078" s="51"/>
      <c r="X1078" s="51"/>
      <c r="Y1078" s="51"/>
      <c r="Z1078" s="51"/>
      <c r="AA1078" s="51"/>
      <c r="AB1078" s="51"/>
      <c r="AC1078" s="51"/>
      <c r="AD1078" s="34"/>
    </row>
    <row r="1079" spans="1:30" s="35" customFormat="1" ht="12.75" x14ac:dyDescent="0.2">
      <c r="A1079" s="25" t="s">
        <v>165</v>
      </c>
      <c r="B1079" s="27" t="s">
        <v>11</v>
      </c>
      <c r="C1079" s="27"/>
      <c r="D1079" s="28"/>
      <c r="E1079" s="29" t="s">
        <v>12</v>
      </c>
      <c r="F1079" s="30">
        <v>0.7</v>
      </c>
      <c r="G1079" s="31">
        <f t="shared" ref="G1079:G1103" si="115">+F1079*$F$2</f>
        <v>21</v>
      </c>
      <c r="H1079" s="32">
        <v>3</v>
      </c>
      <c r="I1079" s="33"/>
      <c r="J1079" s="26"/>
      <c r="K1079" s="26"/>
      <c r="L1079" s="26"/>
      <c r="M1079" s="26"/>
      <c r="N1079" s="26"/>
      <c r="O1079" s="26"/>
      <c r="P1079" s="26"/>
      <c r="Q1079" s="26"/>
      <c r="R1079" s="26"/>
      <c r="S1079" s="26"/>
      <c r="T1079" s="26"/>
      <c r="U1079" s="26"/>
      <c r="V1079" s="26"/>
      <c r="W1079" s="26"/>
      <c r="X1079" s="26"/>
      <c r="Y1079" s="26"/>
      <c r="Z1079" s="26"/>
      <c r="AA1079" s="26"/>
      <c r="AB1079" s="26"/>
      <c r="AC1079" s="26"/>
      <c r="AD1079" s="34" t="s">
        <v>14</v>
      </c>
    </row>
    <row r="1080" spans="1:30" s="35" customFormat="1" ht="12.75" x14ac:dyDescent="0.2">
      <c r="A1080" s="25" t="s">
        <v>165</v>
      </c>
      <c r="B1080" s="27" t="s">
        <v>11</v>
      </c>
      <c r="C1080" s="27"/>
      <c r="D1080" s="28"/>
      <c r="E1080" s="29" t="s">
        <v>15</v>
      </c>
      <c r="F1080" s="30">
        <v>0.3</v>
      </c>
      <c r="G1080" s="31">
        <f t="shared" si="115"/>
        <v>9</v>
      </c>
      <c r="H1080" s="32">
        <v>3</v>
      </c>
      <c r="I1080" s="33"/>
      <c r="J1080" s="26"/>
      <c r="K1080" s="26"/>
      <c r="L1080" s="26"/>
      <c r="M1080" s="26"/>
      <c r="N1080" s="26"/>
      <c r="O1080" s="26"/>
      <c r="P1080" s="26"/>
      <c r="Q1080" s="26"/>
      <c r="R1080" s="26"/>
      <c r="S1080" s="26"/>
      <c r="T1080" s="26"/>
      <c r="U1080" s="26"/>
      <c r="V1080" s="26"/>
      <c r="W1080" s="26"/>
      <c r="X1080" s="26"/>
      <c r="Y1080" s="26"/>
      <c r="Z1080" s="26"/>
      <c r="AA1080" s="26"/>
      <c r="AB1080" s="26"/>
      <c r="AC1080" s="26"/>
      <c r="AD1080" s="34" t="s">
        <v>14</v>
      </c>
    </row>
    <row r="1081" spans="1:30" s="35" customFormat="1" ht="12.75" x14ac:dyDescent="0.2">
      <c r="A1081" s="25" t="s">
        <v>165</v>
      </c>
      <c r="B1081" s="27" t="s">
        <v>11</v>
      </c>
      <c r="C1081" s="27"/>
      <c r="D1081" s="28"/>
      <c r="E1081" s="38" t="s">
        <v>16</v>
      </c>
      <c r="F1081" s="30">
        <v>0</v>
      </c>
      <c r="G1081" s="31">
        <f t="shared" si="115"/>
        <v>0</v>
      </c>
      <c r="H1081" s="32">
        <v>3</v>
      </c>
      <c r="I1081" s="33"/>
      <c r="J1081" s="26"/>
      <c r="K1081" s="26"/>
      <c r="L1081" s="26"/>
      <c r="M1081" s="26"/>
      <c r="N1081" s="26"/>
      <c r="O1081" s="26"/>
      <c r="P1081" s="26"/>
      <c r="Q1081" s="26"/>
      <c r="R1081" s="26"/>
      <c r="S1081" s="26"/>
      <c r="T1081" s="26"/>
      <c r="U1081" s="26"/>
      <c r="V1081" s="26"/>
      <c r="W1081" s="26"/>
      <c r="X1081" s="26"/>
      <c r="Y1081" s="26"/>
      <c r="Z1081" s="26"/>
      <c r="AA1081" s="26"/>
      <c r="AB1081" s="26"/>
      <c r="AC1081" s="26"/>
      <c r="AD1081" s="34" t="s">
        <v>88</v>
      </c>
    </row>
    <row r="1082" spans="1:30" s="35" customFormat="1" ht="12.75" x14ac:dyDescent="0.2">
      <c r="A1082" s="25" t="s">
        <v>165</v>
      </c>
      <c r="B1082" s="27" t="s">
        <v>11</v>
      </c>
      <c r="C1082" s="27"/>
      <c r="D1082" s="28"/>
      <c r="E1082" s="29" t="s">
        <v>18</v>
      </c>
      <c r="F1082" s="30">
        <v>0.55000000000000004</v>
      </c>
      <c r="G1082" s="31">
        <f t="shared" si="115"/>
        <v>16.5</v>
      </c>
      <c r="H1082" s="32">
        <v>3</v>
      </c>
      <c r="I1082" s="33"/>
      <c r="J1082" s="26"/>
      <c r="K1082" s="26"/>
      <c r="L1082" s="26"/>
      <c r="M1082" s="26"/>
      <c r="N1082" s="26">
        <v>1</v>
      </c>
      <c r="O1082" s="26"/>
      <c r="P1082" s="26"/>
      <c r="Q1082" s="26"/>
      <c r="R1082" s="26">
        <v>1</v>
      </c>
      <c r="S1082" s="26"/>
      <c r="T1082" s="26"/>
      <c r="U1082" s="26"/>
      <c r="V1082" s="26">
        <v>1</v>
      </c>
      <c r="W1082" s="26"/>
      <c r="X1082" s="26"/>
      <c r="Y1082" s="26"/>
      <c r="Z1082" s="26">
        <v>1</v>
      </c>
      <c r="AA1082" s="26"/>
      <c r="AB1082" s="26"/>
      <c r="AC1082" s="26"/>
      <c r="AD1082" s="34" t="s">
        <v>21</v>
      </c>
    </row>
    <row r="1083" spans="1:30" s="35" customFormat="1" ht="12.75" x14ac:dyDescent="0.2">
      <c r="A1083" s="25" t="s">
        <v>165</v>
      </c>
      <c r="B1083" s="27" t="s">
        <v>11</v>
      </c>
      <c r="C1083" s="27"/>
      <c r="D1083" s="28"/>
      <c r="E1083" s="29" t="s">
        <v>116</v>
      </c>
      <c r="F1083" s="30">
        <v>1</v>
      </c>
      <c r="G1083" s="31">
        <f t="shared" si="115"/>
        <v>30</v>
      </c>
      <c r="H1083" s="32">
        <v>3</v>
      </c>
      <c r="I1083" s="33"/>
      <c r="J1083" s="26"/>
      <c r="K1083" s="26"/>
      <c r="L1083" s="26"/>
      <c r="M1083" s="26"/>
      <c r="N1083" s="26"/>
      <c r="O1083" s="26">
        <v>1</v>
      </c>
      <c r="P1083" s="26"/>
      <c r="Q1083" s="26"/>
      <c r="R1083" s="26"/>
      <c r="S1083" s="26"/>
      <c r="T1083" s="26"/>
      <c r="U1083" s="26">
        <v>1</v>
      </c>
      <c r="V1083" s="26"/>
      <c r="W1083" s="26"/>
      <c r="X1083" s="26"/>
      <c r="Y1083" s="26"/>
      <c r="Z1083" s="26"/>
      <c r="AA1083" s="26">
        <v>1</v>
      </c>
      <c r="AB1083" s="26"/>
      <c r="AC1083" s="26"/>
      <c r="AD1083" s="34" t="s">
        <v>19</v>
      </c>
    </row>
    <row r="1084" spans="1:30" s="35" customFormat="1" ht="12" customHeight="1" x14ac:dyDescent="0.2">
      <c r="A1084" s="25" t="s">
        <v>165</v>
      </c>
      <c r="B1084" s="27" t="s">
        <v>11</v>
      </c>
      <c r="C1084" s="27"/>
      <c r="D1084" s="28"/>
      <c r="E1084" s="29" t="s">
        <v>119</v>
      </c>
      <c r="F1084" s="30">
        <v>0.33333333333333331</v>
      </c>
      <c r="G1084" s="31">
        <f t="shared" si="115"/>
        <v>10</v>
      </c>
      <c r="H1084" s="32">
        <v>3</v>
      </c>
      <c r="I1084" s="33"/>
      <c r="J1084" s="26"/>
      <c r="K1084" s="26"/>
      <c r="L1084" s="26"/>
      <c r="M1084" s="26">
        <v>1</v>
      </c>
      <c r="N1084" s="26"/>
      <c r="O1084" s="26"/>
      <c r="P1084" s="26"/>
      <c r="Q1084" s="26">
        <v>1</v>
      </c>
      <c r="R1084" s="26"/>
      <c r="S1084" s="26"/>
      <c r="T1084" s="26"/>
      <c r="U1084" s="26">
        <v>1</v>
      </c>
      <c r="V1084" s="26"/>
      <c r="W1084" s="26"/>
      <c r="X1084" s="26"/>
      <c r="Y1084" s="26">
        <v>1</v>
      </c>
      <c r="Z1084" s="26"/>
      <c r="AA1084" s="26"/>
      <c r="AB1084" s="26"/>
      <c r="AC1084" s="26">
        <v>1</v>
      </c>
      <c r="AD1084" s="34" t="s">
        <v>35</v>
      </c>
    </row>
    <row r="1085" spans="1:30" s="35" customFormat="1" ht="12.75" x14ac:dyDescent="0.2">
      <c r="A1085" s="25" t="s">
        <v>165</v>
      </c>
      <c r="B1085" s="27" t="s">
        <v>11</v>
      </c>
      <c r="C1085" s="27"/>
      <c r="D1085" s="28"/>
      <c r="E1085" s="29" t="s">
        <v>120</v>
      </c>
      <c r="F1085" s="30">
        <v>0.5</v>
      </c>
      <c r="G1085" s="31">
        <f t="shared" si="115"/>
        <v>15</v>
      </c>
      <c r="H1085" s="32">
        <v>3</v>
      </c>
      <c r="I1085" s="33"/>
      <c r="J1085" s="26"/>
      <c r="K1085" s="26"/>
      <c r="L1085" s="26"/>
      <c r="M1085" s="26">
        <v>1</v>
      </c>
      <c r="N1085" s="26"/>
      <c r="O1085" s="26"/>
      <c r="P1085" s="26"/>
      <c r="Q1085" s="26">
        <v>1</v>
      </c>
      <c r="R1085" s="26"/>
      <c r="S1085" s="26"/>
      <c r="T1085" s="26"/>
      <c r="U1085" s="26">
        <v>1</v>
      </c>
      <c r="V1085" s="26"/>
      <c r="W1085" s="26"/>
      <c r="X1085" s="26"/>
      <c r="Y1085" s="26">
        <v>1</v>
      </c>
      <c r="Z1085" s="26"/>
      <c r="AA1085" s="26"/>
      <c r="AB1085" s="26"/>
      <c r="AC1085" s="26">
        <v>1</v>
      </c>
      <c r="AD1085" s="34" t="s">
        <v>35</v>
      </c>
    </row>
    <row r="1086" spans="1:30" s="35" customFormat="1" ht="12.75" x14ac:dyDescent="0.2">
      <c r="A1086" s="25" t="s">
        <v>165</v>
      </c>
      <c r="B1086" s="27" t="s">
        <v>11</v>
      </c>
      <c r="C1086" s="27"/>
      <c r="D1086" s="28"/>
      <c r="E1086" s="29" t="s">
        <v>121</v>
      </c>
      <c r="F1086" s="30">
        <v>0.33333333333333331</v>
      </c>
      <c r="G1086" s="31">
        <f t="shared" si="115"/>
        <v>10</v>
      </c>
      <c r="H1086" s="32">
        <v>3</v>
      </c>
      <c r="I1086" s="33"/>
      <c r="J1086" s="26"/>
      <c r="K1086" s="26"/>
      <c r="L1086" s="26"/>
      <c r="M1086" s="26"/>
      <c r="N1086" s="26"/>
      <c r="O1086" s="26"/>
      <c r="P1086" s="26"/>
      <c r="Q1086" s="26">
        <v>1</v>
      </c>
      <c r="R1086" s="26"/>
      <c r="S1086" s="26"/>
      <c r="T1086" s="26"/>
      <c r="U1086" s="26"/>
      <c r="V1086" s="26"/>
      <c r="W1086" s="26"/>
      <c r="X1086" s="26"/>
      <c r="Y1086" s="26">
        <v>1</v>
      </c>
      <c r="Z1086" s="26"/>
      <c r="AA1086" s="26"/>
      <c r="AB1086" s="26"/>
      <c r="AC1086" s="26"/>
      <c r="AD1086" s="34" t="s">
        <v>104</v>
      </c>
    </row>
    <row r="1087" spans="1:30" s="35" customFormat="1" ht="12.75" x14ac:dyDescent="0.2">
      <c r="A1087" s="25" t="s">
        <v>165</v>
      </c>
      <c r="B1087" s="27" t="s">
        <v>11</v>
      </c>
      <c r="C1087" s="27"/>
      <c r="D1087" s="28"/>
      <c r="E1087" s="36" t="s">
        <v>24</v>
      </c>
      <c r="F1087" s="30">
        <v>0.35</v>
      </c>
      <c r="G1087" s="31">
        <f t="shared" si="115"/>
        <v>10.5</v>
      </c>
      <c r="H1087" s="32">
        <v>3</v>
      </c>
      <c r="I1087" s="33"/>
      <c r="J1087" s="26">
        <v>1</v>
      </c>
      <c r="K1087" s="26">
        <v>1</v>
      </c>
      <c r="L1087" s="26">
        <v>1</v>
      </c>
      <c r="M1087" s="26">
        <v>1</v>
      </c>
      <c r="N1087" s="26">
        <v>1</v>
      </c>
      <c r="O1087" s="26">
        <v>1</v>
      </c>
      <c r="P1087" s="26">
        <v>1</v>
      </c>
      <c r="Q1087" s="26">
        <v>1</v>
      </c>
      <c r="R1087" s="26">
        <v>1</v>
      </c>
      <c r="S1087" s="26">
        <v>1</v>
      </c>
      <c r="T1087" s="26">
        <v>1</v>
      </c>
      <c r="U1087" s="26">
        <v>1</v>
      </c>
      <c r="V1087" s="26">
        <v>1</v>
      </c>
      <c r="W1087" s="26">
        <v>1</v>
      </c>
      <c r="X1087" s="26">
        <v>1</v>
      </c>
      <c r="Y1087" s="26">
        <v>1</v>
      </c>
      <c r="Z1087" s="26">
        <v>1</v>
      </c>
      <c r="AA1087" s="26">
        <v>1</v>
      </c>
      <c r="AB1087" s="26">
        <v>1</v>
      </c>
      <c r="AC1087" s="26">
        <v>1</v>
      </c>
      <c r="AD1087" s="34" t="s">
        <v>25</v>
      </c>
    </row>
    <row r="1088" spans="1:30" s="35" customFormat="1" ht="12.75" x14ac:dyDescent="0.2">
      <c r="A1088" s="25" t="s">
        <v>165</v>
      </c>
      <c r="B1088" s="27" t="s">
        <v>11</v>
      </c>
      <c r="C1088" s="27"/>
      <c r="D1088" s="28"/>
      <c r="E1088" s="29" t="s">
        <v>26</v>
      </c>
      <c r="F1088" s="30">
        <v>0.9900000000000001</v>
      </c>
      <c r="G1088" s="31">
        <f t="shared" si="115"/>
        <v>29.700000000000003</v>
      </c>
      <c r="H1088" s="32">
        <v>3</v>
      </c>
      <c r="I1088" s="33"/>
      <c r="J1088" s="26"/>
      <c r="K1088" s="26"/>
      <c r="L1088" s="26"/>
      <c r="M1088" s="26"/>
      <c r="N1088" s="26"/>
      <c r="O1088" s="26"/>
      <c r="P1088" s="26"/>
      <c r="Q1088" s="26"/>
      <c r="R1088" s="26"/>
      <c r="S1088" s="26"/>
      <c r="T1088" s="26"/>
      <c r="U1088" s="26"/>
      <c r="V1088" s="26">
        <v>1</v>
      </c>
      <c r="W1088" s="26"/>
      <c r="X1088" s="26"/>
      <c r="Y1088" s="26"/>
      <c r="Z1088" s="26"/>
      <c r="AA1088" s="26"/>
      <c r="AB1088" s="26"/>
      <c r="AC1088" s="26"/>
      <c r="AD1088" s="34" t="s">
        <v>27</v>
      </c>
    </row>
    <row r="1089" spans="1:30" s="35" customFormat="1" ht="12.75" x14ac:dyDescent="0.2">
      <c r="A1089" s="25" t="s">
        <v>165</v>
      </c>
      <c r="B1089" s="27" t="s">
        <v>11</v>
      </c>
      <c r="C1089" s="27"/>
      <c r="D1089" s="28"/>
      <c r="E1089" s="38" t="s">
        <v>89</v>
      </c>
      <c r="F1089" s="30">
        <v>0</v>
      </c>
      <c r="G1089" s="31">
        <f t="shared" si="115"/>
        <v>0</v>
      </c>
      <c r="H1089" s="32">
        <v>2</v>
      </c>
      <c r="I1089" s="33"/>
      <c r="J1089" s="26"/>
      <c r="K1089" s="26"/>
      <c r="L1089" s="26"/>
      <c r="M1089" s="26"/>
      <c r="N1089" s="26"/>
      <c r="O1089" s="26"/>
      <c r="P1089" s="26"/>
      <c r="Q1089" s="26"/>
      <c r="R1089" s="26"/>
      <c r="S1089" s="26"/>
      <c r="T1089" s="26"/>
      <c r="U1089" s="26"/>
      <c r="V1089" s="26"/>
      <c r="W1089" s="26"/>
      <c r="X1089" s="26"/>
      <c r="Y1089" s="26"/>
      <c r="Z1089" s="26"/>
      <c r="AA1089" s="26"/>
      <c r="AB1089" s="26"/>
      <c r="AC1089" s="26"/>
      <c r="AD1089" s="34" t="s">
        <v>90</v>
      </c>
    </row>
    <row r="1090" spans="1:30" s="35" customFormat="1" ht="12.75" x14ac:dyDescent="0.2">
      <c r="A1090" s="25" t="s">
        <v>165</v>
      </c>
      <c r="B1090" s="27" t="s">
        <v>11</v>
      </c>
      <c r="C1090" s="27"/>
      <c r="D1090" s="28"/>
      <c r="E1090" s="29" t="s">
        <v>29</v>
      </c>
      <c r="F1090" s="30">
        <v>0.23833333333333337</v>
      </c>
      <c r="G1090" s="31">
        <f t="shared" si="115"/>
        <v>7.1500000000000012</v>
      </c>
      <c r="H1090" s="32">
        <v>3</v>
      </c>
      <c r="I1090" s="33"/>
      <c r="J1090" s="26"/>
      <c r="K1090" s="26"/>
      <c r="L1090" s="26">
        <v>1</v>
      </c>
      <c r="M1090" s="37"/>
      <c r="N1090" s="26"/>
      <c r="O1090" s="26">
        <v>1</v>
      </c>
      <c r="P1090" s="26"/>
      <c r="Q1090" s="26"/>
      <c r="R1090" s="26">
        <v>1</v>
      </c>
      <c r="S1090" s="26"/>
      <c r="T1090" s="37"/>
      <c r="U1090" s="26">
        <v>1</v>
      </c>
      <c r="V1090" s="37"/>
      <c r="W1090" s="26"/>
      <c r="X1090" s="37">
        <v>1</v>
      </c>
      <c r="Y1090" s="26"/>
      <c r="Z1090" s="37"/>
      <c r="AA1090" s="26">
        <v>1</v>
      </c>
      <c r="AB1090" s="37"/>
      <c r="AC1090" s="37"/>
      <c r="AD1090" s="34" t="s">
        <v>30</v>
      </c>
    </row>
    <row r="1091" spans="1:30" s="35" customFormat="1" ht="12.75" x14ac:dyDescent="0.2">
      <c r="A1091" s="25" t="s">
        <v>165</v>
      </c>
      <c r="B1091" s="27" t="s">
        <v>11</v>
      </c>
      <c r="C1091" s="27"/>
      <c r="D1091" s="28"/>
      <c r="E1091" s="29" t="s">
        <v>31</v>
      </c>
      <c r="F1091" s="30">
        <v>0.12833333333333335</v>
      </c>
      <c r="G1091" s="31">
        <f t="shared" si="115"/>
        <v>3.8500000000000005</v>
      </c>
      <c r="H1091" s="32">
        <v>3</v>
      </c>
      <c r="I1091" s="33"/>
      <c r="J1091" s="26"/>
      <c r="K1091" s="26">
        <v>1</v>
      </c>
      <c r="L1091" s="26"/>
      <c r="M1091" s="26">
        <v>1</v>
      </c>
      <c r="N1091" s="26"/>
      <c r="O1091" s="26">
        <v>1</v>
      </c>
      <c r="P1091" s="26"/>
      <c r="Q1091" s="26">
        <v>1</v>
      </c>
      <c r="R1091" s="26"/>
      <c r="S1091" s="26">
        <v>1</v>
      </c>
      <c r="T1091" s="26"/>
      <c r="U1091" s="26">
        <v>1</v>
      </c>
      <c r="V1091" s="26"/>
      <c r="W1091" s="26">
        <v>1</v>
      </c>
      <c r="X1091" s="26"/>
      <c r="Y1091" s="26">
        <v>1</v>
      </c>
      <c r="Z1091" s="26"/>
      <c r="AA1091" s="26">
        <v>1</v>
      </c>
      <c r="AB1091" s="26"/>
      <c r="AC1091" s="26">
        <v>1</v>
      </c>
      <c r="AD1091" s="34" t="s">
        <v>13</v>
      </c>
    </row>
    <row r="1092" spans="1:30" s="35" customFormat="1" ht="12.75" x14ac:dyDescent="0.2">
      <c r="A1092" s="25" t="s">
        <v>165</v>
      </c>
      <c r="B1092" s="27" t="s">
        <v>11</v>
      </c>
      <c r="C1092" s="27"/>
      <c r="D1092" s="28"/>
      <c r="E1092" s="29" t="s">
        <v>32</v>
      </c>
      <c r="F1092" s="30">
        <v>1.1000000000000001</v>
      </c>
      <c r="G1092" s="31">
        <f t="shared" si="115"/>
        <v>33</v>
      </c>
      <c r="H1092" s="32">
        <v>3</v>
      </c>
      <c r="I1092" s="33"/>
      <c r="J1092" s="26"/>
      <c r="K1092" s="26"/>
      <c r="L1092" s="26"/>
      <c r="M1092" s="26"/>
      <c r="N1092" s="26"/>
      <c r="O1092" s="26"/>
      <c r="P1092" s="26">
        <v>1</v>
      </c>
      <c r="Q1092" s="26"/>
      <c r="R1092" s="26"/>
      <c r="S1092" s="26"/>
      <c r="T1092" s="26"/>
      <c r="U1092" s="26"/>
      <c r="V1092" s="26">
        <v>1</v>
      </c>
      <c r="W1092" s="26"/>
      <c r="X1092" s="26"/>
      <c r="Y1092" s="26"/>
      <c r="Z1092" s="26"/>
      <c r="AA1092" s="26"/>
      <c r="AB1092" s="26">
        <v>1</v>
      </c>
      <c r="AC1092" s="26"/>
      <c r="AD1092" s="34" t="s">
        <v>20</v>
      </c>
    </row>
    <row r="1093" spans="1:30" s="35" customFormat="1" ht="12.75" x14ac:dyDescent="0.2">
      <c r="A1093" s="25" t="s">
        <v>165</v>
      </c>
      <c r="B1093" s="27" t="s">
        <v>11</v>
      </c>
      <c r="C1093" s="27"/>
      <c r="D1093" s="28"/>
      <c r="E1093" s="38" t="s">
        <v>34</v>
      </c>
      <c r="F1093" s="30">
        <v>0</v>
      </c>
      <c r="G1093" s="31">
        <f t="shared" si="115"/>
        <v>0</v>
      </c>
      <c r="H1093" s="32">
        <v>3</v>
      </c>
      <c r="I1093" s="33"/>
      <c r="J1093" s="26"/>
      <c r="K1093" s="26"/>
      <c r="L1093" s="26"/>
      <c r="M1093" s="26"/>
      <c r="N1093" s="26"/>
      <c r="O1093" s="26"/>
      <c r="P1093" s="26"/>
      <c r="Q1093" s="26"/>
      <c r="R1093" s="26"/>
      <c r="S1093" s="26"/>
      <c r="T1093" s="26"/>
      <c r="U1093" s="26"/>
      <c r="V1093" s="26"/>
      <c r="W1093" s="26"/>
      <c r="X1093" s="26"/>
      <c r="Y1093" s="26"/>
      <c r="Z1093" s="26"/>
      <c r="AA1093" s="26"/>
      <c r="AB1093" s="26"/>
      <c r="AC1093" s="26"/>
      <c r="AD1093" s="34" t="s">
        <v>36</v>
      </c>
    </row>
    <row r="1094" spans="1:30" s="35" customFormat="1" ht="12.75" x14ac:dyDescent="0.2">
      <c r="A1094" s="25" t="s">
        <v>165</v>
      </c>
      <c r="B1094" s="27" t="s">
        <v>11</v>
      </c>
      <c r="C1094" s="27"/>
      <c r="D1094" s="28"/>
      <c r="E1094" s="29" t="s">
        <v>37</v>
      </c>
      <c r="F1094" s="30">
        <v>0.55000000000000004</v>
      </c>
      <c r="G1094" s="31">
        <f t="shared" si="115"/>
        <v>16.5</v>
      </c>
      <c r="H1094" s="32">
        <v>3</v>
      </c>
      <c r="I1094" s="33"/>
      <c r="J1094" s="26"/>
      <c r="K1094" s="26"/>
      <c r="L1094" s="26"/>
      <c r="M1094" s="26"/>
      <c r="N1094" s="26"/>
      <c r="O1094" s="26"/>
      <c r="P1094" s="26"/>
      <c r="Q1094" s="26"/>
      <c r="R1094" s="26"/>
      <c r="S1094" s="26"/>
      <c r="T1094" s="26"/>
      <c r="U1094" s="26"/>
      <c r="V1094" s="26">
        <v>1</v>
      </c>
      <c r="W1094" s="26"/>
      <c r="X1094" s="26"/>
      <c r="Y1094" s="26"/>
      <c r="Z1094" s="26"/>
      <c r="AA1094" s="26"/>
      <c r="AB1094" s="26"/>
      <c r="AC1094" s="26"/>
      <c r="AD1094" s="34" t="s">
        <v>27</v>
      </c>
    </row>
    <row r="1095" spans="1:30" s="35" customFormat="1" ht="12.75" x14ac:dyDescent="0.2">
      <c r="A1095" s="25" t="s">
        <v>165</v>
      </c>
      <c r="B1095" s="27" t="s">
        <v>11</v>
      </c>
      <c r="C1095" s="27"/>
      <c r="D1095" s="28"/>
      <c r="E1095" s="29" t="s">
        <v>38</v>
      </c>
      <c r="F1095" s="30">
        <v>0.3</v>
      </c>
      <c r="G1095" s="31">
        <f t="shared" si="115"/>
        <v>9</v>
      </c>
      <c r="H1095" s="32">
        <v>3</v>
      </c>
      <c r="I1095" s="33"/>
      <c r="J1095" s="26"/>
      <c r="K1095" s="26"/>
      <c r="L1095" s="26"/>
      <c r="M1095" s="26"/>
      <c r="N1095" s="26"/>
      <c r="O1095" s="26"/>
      <c r="P1095" s="26"/>
      <c r="Q1095" s="26"/>
      <c r="R1095" s="26"/>
      <c r="S1095" s="26"/>
      <c r="T1095" s="26"/>
      <c r="U1095" s="26"/>
      <c r="V1095" s="26">
        <v>1</v>
      </c>
      <c r="W1095" s="26"/>
      <c r="X1095" s="26"/>
      <c r="Y1095" s="26"/>
      <c r="Z1095" s="26"/>
      <c r="AA1095" s="26"/>
      <c r="AB1095" s="26"/>
      <c r="AC1095" s="26"/>
      <c r="AD1095" s="34" t="s">
        <v>27</v>
      </c>
    </row>
    <row r="1096" spans="1:30" s="35" customFormat="1" ht="12.75" x14ac:dyDescent="0.2">
      <c r="A1096" s="25" t="s">
        <v>165</v>
      </c>
      <c r="B1096" s="27" t="s">
        <v>11</v>
      </c>
      <c r="C1096" s="27"/>
      <c r="D1096" s="28"/>
      <c r="E1096" s="29" t="s">
        <v>39</v>
      </c>
      <c r="F1096" s="30">
        <v>0.2</v>
      </c>
      <c r="G1096" s="31">
        <f t="shared" si="115"/>
        <v>6</v>
      </c>
      <c r="H1096" s="32">
        <v>3</v>
      </c>
      <c r="I1096" s="33"/>
      <c r="J1096" s="26"/>
      <c r="K1096" s="26"/>
      <c r="L1096" s="26"/>
      <c r="M1096" s="26"/>
      <c r="N1096" s="26"/>
      <c r="O1096" s="26"/>
      <c r="P1096" s="26"/>
      <c r="Q1096" s="26"/>
      <c r="R1096" s="26"/>
      <c r="S1096" s="26"/>
      <c r="T1096" s="26"/>
      <c r="U1096" s="26"/>
      <c r="V1096" s="26"/>
      <c r="W1096" s="26"/>
      <c r="X1096" s="26"/>
      <c r="Y1096" s="26"/>
      <c r="Z1096" s="26"/>
      <c r="AA1096" s="26"/>
      <c r="AB1096" s="26"/>
      <c r="AC1096" s="26"/>
      <c r="AD1096" s="34" t="s">
        <v>14</v>
      </c>
    </row>
    <row r="1097" spans="1:30" s="35" customFormat="1" ht="12.75" x14ac:dyDescent="0.2">
      <c r="A1097" s="25" t="s">
        <v>165</v>
      </c>
      <c r="B1097" s="27" t="s">
        <v>11</v>
      </c>
      <c r="C1097" s="27"/>
      <c r="D1097" s="28"/>
      <c r="E1097" s="29" t="s">
        <v>40</v>
      </c>
      <c r="F1097" s="30">
        <v>0.27500000000000002</v>
      </c>
      <c r="G1097" s="31">
        <f t="shared" si="115"/>
        <v>8.25</v>
      </c>
      <c r="H1097" s="32">
        <v>3</v>
      </c>
      <c r="I1097" s="33"/>
      <c r="J1097" s="26"/>
      <c r="K1097" s="26"/>
      <c r="L1097" s="26"/>
      <c r="M1097" s="26"/>
      <c r="N1097" s="26">
        <v>1</v>
      </c>
      <c r="O1097" s="26"/>
      <c r="P1097" s="26"/>
      <c r="Q1097" s="26"/>
      <c r="R1097" s="26"/>
      <c r="S1097" s="26"/>
      <c r="T1097" s="26">
        <v>1</v>
      </c>
      <c r="U1097" s="26"/>
      <c r="V1097" s="26"/>
      <c r="W1097" s="26"/>
      <c r="X1097" s="26"/>
      <c r="Y1097" s="26"/>
      <c r="Z1097" s="26">
        <v>1</v>
      </c>
      <c r="AA1097" s="26"/>
      <c r="AB1097" s="26"/>
      <c r="AC1097" s="26"/>
      <c r="AD1097" s="34" t="s">
        <v>41</v>
      </c>
    </row>
    <row r="1098" spans="1:30" s="35" customFormat="1" ht="12.75" x14ac:dyDescent="0.2">
      <c r="A1098" s="25" t="s">
        <v>165</v>
      </c>
      <c r="B1098" s="27" t="s">
        <v>11</v>
      </c>
      <c r="C1098" s="27"/>
      <c r="D1098" s="28"/>
      <c r="E1098" s="29" t="s">
        <v>42</v>
      </c>
      <c r="F1098" s="30">
        <v>2</v>
      </c>
      <c r="G1098" s="31">
        <f t="shared" si="115"/>
        <v>60</v>
      </c>
      <c r="H1098" s="32">
        <v>3</v>
      </c>
      <c r="I1098" s="33"/>
      <c r="J1098" s="26"/>
      <c r="K1098" s="26"/>
      <c r="L1098" s="26"/>
      <c r="M1098" s="26"/>
      <c r="N1098" s="26"/>
      <c r="O1098" s="26"/>
      <c r="P1098" s="26"/>
      <c r="Q1098" s="26"/>
      <c r="R1098" s="26"/>
      <c r="S1098" s="26"/>
      <c r="T1098" s="26"/>
      <c r="U1098" s="26"/>
      <c r="V1098" s="26"/>
      <c r="W1098" s="26"/>
      <c r="X1098" s="26"/>
      <c r="Y1098" s="26"/>
      <c r="Z1098" s="26"/>
      <c r="AA1098" s="26"/>
      <c r="AB1098" s="26"/>
      <c r="AC1098" s="26"/>
      <c r="AD1098" s="34" t="s">
        <v>14</v>
      </c>
    </row>
    <row r="1099" spans="1:30" s="35" customFormat="1" ht="12.75" x14ac:dyDescent="0.2">
      <c r="A1099" s="25" t="s">
        <v>165</v>
      </c>
      <c r="B1099" s="27" t="s">
        <v>11</v>
      </c>
      <c r="C1099" s="27"/>
      <c r="D1099" s="28"/>
      <c r="E1099" s="29" t="s">
        <v>43</v>
      </c>
      <c r="F1099" s="30">
        <v>0</v>
      </c>
      <c r="G1099" s="31">
        <f t="shared" si="115"/>
        <v>0</v>
      </c>
      <c r="H1099" s="32">
        <v>3</v>
      </c>
      <c r="I1099" s="33"/>
      <c r="J1099" s="26"/>
      <c r="K1099" s="26">
        <v>1</v>
      </c>
      <c r="L1099" s="26"/>
      <c r="M1099" s="26">
        <v>1</v>
      </c>
      <c r="N1099" s="26"/>
      <c r="O1099" s="26">
        <v>1</v>
      </c>
      <c r="P1099" s="26"/>
      <c r="Q1099" s="26">
        <v>1</v>
      </c>
      <c r="R1099" s="26"/>
      <c r="S1099" s="26">
        <v>1</v>
      </c>
      <c r="T1099" s="26"/>
      <c r="U1099" s="26">
        <v>1</v>
      </c>
      <c r="V1099" s="26"/>
      <c r="W1099" s="26">
        <v>1</v>
      </c>
      <c r="X1099" s="26"/>
      <c r="Y1099" s="26">
        <v>1</v>
      </c>
      <c r="Z1099" s="26"/>
      <c r="AA1099" s="26">
        <v>1</v>
      </c>
      <c r="AB1099" s="26"/>
      <c r="AC1099" s="26">
        <v>1</v>
      </c>
      <c r="AD1099" s="34" t="s">
        <v>44</v>
      </c>
    </row>
    <row r="1100" spans="1:30" s="35" customFormat="1" ht="12.75" x14ac:dyDescent="0.2">
      <c r="A1100" s="25" t="s">
        <v>165</v>
      </c>
      <c r="B1100" s="27" t="s">
        <v>11</v>
      </c>
      <c r="C1100" s="27"/>
      <c r="D1100" s="28"/>
      <c r="E1100" s="29" t="s">
        <v>45</v>
      </c>
      <c r="F1100" s="30">
        <v>1.1000000000000001</v>
      </c>
      <c r="G1100" s="31">
        <f t="shared" si="115"/>
        <v>33</v>
      </c>
      <c r="H1100" s="32">
        <v>3</v>
      </c>
      <c r="I1100" s="33"/>
      <c r="J1100" s="26"/>
      <c r="K1100" s="26">
        <v>1</v>
      </c>
      <c r="L1100" s="26"/>
      <c r="M1100" s="26">
        <v>1</v>
      </c>
      <c r="N1100" s="26"/>
      <c r="O1100" s="26">
        <v>1</v>
      </c>
      <c r="P1100" s="26"/>
      <c r="Q1100" s="26">
        <v>1</v>
      </c>
      <c r="R1100" s="26"/>
      <c r="S1100" s="26">
        <v>1</v>
      </c>
      <c r="T1100" s="26"/>
      <c r="U1100" s="26">
        <v>1</v>
      </c>
      <c r="V1100" s="26"/>
      <c r="W1100" s="26">
        <v>1</v>
      </c>
      <c r="X1100" s="26"/>
      <c r="Y1100" s="26">
        <v>1</v>
      </c>
      <c r="Z1100" s="26"/>
      <c r="AA1100" s="26">
        <v>1</v>
      </c>
      <c r="AB1100" s="26"/>
      <c r="AC1100" s="26">
        <v>1</v>
      </c>
      <c r="AD1100" s="34" t="s">
        <v>13</v>
      </c>
    </row>
    <row r="1101" spans="1:30" s="35" customFormat="1" ht="12.75" x14ac:dyDescent="0.2">
      <c r="A1101" s="25" t="s">
        <v>165</v>
      </c>
      <c r="B1101" s="27" t="s">
        <v>11</v>
      </c>
      <c r="C1101" s="27"/>
      <c r="D1101" s="28"/>
      <c r="E1101" s="29" t="s">
        <v>46</v>
      </c>
      <c r="F1101" s="30">
        <v>0.5</v>
      </c>
      <c r="G1101" s="31">
        <f t="shared" si="115"/>
        <v>15</v>
      </c>
      <c r="H1101" s="32">
        <v>3</v>
      </c>
      <c r="I1101" s="33"/>
      <c r="J1101" s="26"/>
      <c r="K1101" s="26"/>
      <c r="L1101" s="26"/>
      <c r="M1101" s="26"/>
      <c r="N1101" s="26">
        <v>1</v>
      </c>
      <c r="O1101" s="26"/>
      <c r="P1101" s="26"/>
      <c r="Q1101" s="26"/>
      <c r="R1101" s="26"/>
      <c r="S1101" s="26">
        <v>1</v>
      </c>
      <c r="T1101" s="26"/>
      <c r="U1101" s="26"/>
      <c r="V1101" s="26"/>
      <c r="W1101" s="26"/>
      <c r="X1101" s="26">
        <v>1</v>
      </c>
      <c r="Y1101" s="26"/>
      <c r="Z1101" s="26"/>
      <c r="AA1101" s="26"/>
      <c r="AB1101" s="26"/>
      <c r="AC1101" s="26">
        <v>1</v>
      </c>
      <c r="AD1101" s="34" t="s">
        <v>48</v>
      </c>
    </row>
    <row r="1102" spans="1:30" s="35" customFormat="1" ht="12.75" x14ac:dyDescent="0.2">
      <c r="A1102" s="25" t="s">
        <v>165</v>
      </c>
      <c r="B1102" s="27" t="s">
        <v>11</v>
      </c>
      <c r="C1102" s="27"/>
      <c r="D1102" s="28"/>
      <c r="E1102" s="29" t="s">
        <v>49</v>
      </c>
      <c r="F1102" s="30">
        <v>0.20166666666666666</v>
      </c>
      <c r="G1102" s="31">
        <f t="shared" si="115"/>
        <v>6.05</v>
      </c>
      <c r="H1102" s="32">
        <v>3</v>
      </c>
      <c r="I1102" s="33"/>
      <c r="J1102" s="26">
        <v>1</v>
      </c>
      <c r="K1102" s="26"/>
      <c r="L1102" s="26">
        <v>1</v>
      </c>
      <c r="M1102" s="26"/>
      <c r="N1102" s="26">
        <v>1</v>
      </c>
      <c r="O1102" s="26"/>
      <c r="P1102" s="26">
        <v>1</v>
      </c>
      <c r="Q1102" s="26"/>
      <c r="R1102" s="26">
        <v>1</v>
      </c>
      <c r="S1102" s="26"/>
      <c r="T1102" s="26">
        <v>1</v>
      </c>
      <c r="U1102" s="26"/>
      <c r="V1102" s="26">
        <v>1</v>
      </c>
      <c r="W1102" s="26"/>
      <c r="X1102" s="26">
        <v>1</v>
      </c>
      <c r="Y1102" s="26"/>
      <c r="Z1102" s="26">
        <v>1</v>
      </c>
      <c r="AA1102" s="26"/>
      <c r="AB1102" s="26">
        <v>1</v>
      </c>
      <c r="AC1102" s="26"/>
      <c r="AD1102" s="34" t="s">
        <v>50</v>
      </c>
    </row>
    <row r="1103" spans="1:30" s="35" customFormat="1" ht="12.75" x14ac:dyDescent="0.2">
      <c r="A1103" s="25" t="s">
        <v>165</v>
      </c>
      <c r="B1103" s="27" t="s">
        <v>11</v>
      </c>
      <c r="C1103" s="27"/>
      <c r="D1103" s="28"/>
      <c r="E1103" s="29" t="s">
        <v>51</v>
      </c>
      <c r="F1103" s="30">
        <v>0.18333333333333335</v>
      </c>
      <c r="G1103" s="31">
        <f t="shared" si="115"/>
        <v>5.5</v>
      </c>
      <c r="H1103" s="32">
        <v>3</v>
      </c>
      <c r="I1103" s="33"/>
      <c r="J1103" s="26"/>
      <c r="K1103" s="26"/>
      <c r="L1103" s="26"/>
      <c r="M1103" s="26"/>
      <c r="N1103" s="26"/>
      <c r="O1103" s="26"/>
      <c r="P1103" s="26"/>
      <c r="Q1103" s="26"/>
      <c r="R1103" s="26"/>
      <c r="S1103" s="26"/>
      <c r="T1103" s="26"/>
      <c r="U1103" s="26"/>
      <c r="V1103" s="26"/>
      <c r="W1103" s="26"/>
      <c r="X1103" s="26"/>
      <c r="Y1103" s="26"/>
      <c r="Z1103" s="26"/>
      <c r="AA1103" s="26"/>
      <c r="AB1103" s="26"/>
      <c r="AC1103" s="26"/>
      <c r="AD1103" s="34" t="s">
        <v>14</v>
      </c>
    </row>
    <row r="1104" spans="1:30" s="35" customFormat="1" ht="12.75" x14ac:dyDescent="0.2">
      <c r="A1104" s="39" t="s">
        <v>165</v>
      </c>
      <c r="B1104" s="41" t="s">
        <v>53</v>
      </c>
      <c r="C1104" s="41"/>
      <c r="D1104" s="143">
        <v>95621989</v>
      </c>
      <c r="E1104" s="43" t="s">
        <v>54</v>
      </c>
      <c r="F1104" s="44">
        <v>1</v>
      </c>
      <c r="G1104" s="45">
        <f>+VLOOKUP(D1104,'Precios Repuestos'!$B$3:$F$192,5,FALSE)*F1104</f>
        <v>4.4000000000000004</v>
      </c>
      <c r="H1104" s="32">
        <v>3</v>
      </c>
      <c r="I1104" s="46"/>
      <c r="J1104" s="40">
        <v>1</v>
      </c>
      <c r="K1104" s="40">
        <v>1</v>
      </c>
      <c r="L1104" s="40">
        <v>1</v>
      </c>
      <c r="M1104" s="40">
        <v>1</v>
      </c>
      <c r="N1104" s="40">
        <v>1</v>
      </c>
      <c r="O1104" s="40">
        <v>1</v>
      </c>
      <c r="P1104" s="40">
        <v>1</v>
      </c>
      <c r="Q1104" s="40">
        <v>1</v>
      </c>
      <c r="R1104" s="40">
        <v>1</v>
      </c>
      <c r="S1104" s="40">
        <v>1</v>
      </c>
      <c r="T1104" s="40">
        <v>1</v>
      </c>
      <c r="U1104" s="40">
        <v>1</v>
      </c>
      <c r="V1104" s="40">
        <v>1</v>
      </c>
      <c r="W1104" s="40">
        <v>1</v>
      </c>
      <c r="X1104" s="40">
        <v>1</v>
      </c>
      <c r="Y1104" s="40">
        <v>1</v>
      </c>
      <c r="Z1104" s="40">
        <v>1</v>
      </c>
      <c r="AA1104" s="40">
        <v>1</v>
      </c>
      <c r="AB1104" s="40">
        <v>1</v>
      </c>
      <c r="AC1104" s="40">
        <v>1</v>
      </c>
      <c r="AD1104" s="34" t="s">
        <v>25</v>
      </c>
    </row>
    <row r="1105" spans="1:30" s="35" customFormat="1" ht="12.75" x14ac:dyDescent="0.2">
      <c r="A1105" s="39" t="s">
        <v>165</v>
      </c>
      <c r="B1105" s="41" t="s">
        <v>53</v>
      </c>
      <c r="C1105" s="41"/>
      <c r="D1105" s="78">
        <v>2601223</v>
      </c>
      <c r="E1105" s="47" t="s">
        <v>55</v>
      </c>
      <c r="F1105" s="44">
        <v>5</v>
      </c>
      <c r="G1105" s="45">
        <f>+VLOOKUP(D1105,'Precios Repuestos'!$B$3:$F$192,5,FALSE)*F1105</f>
        <v>33.437259615384612</v>
      </c>
      <c r="H1105" s="32">
        <v>3</v>
      </c>
      <c r="I1105" s="46"/>
      <c r="J1105" s="40">
        <v>1</v>
      </c>
      <c r="K1105" s="40">
        <v>1</v>
      </c>
      <c r="L1105" s="40">
        <v>1</v>
      </c>
      <c r="M1105" s="40">
        <v>1</v>
      </c>
      <c r="N1105" s="40">
        <v>1</v>
      </c>
      <c r="O1105" s="40">
        <v>1</v>
      </c>
      <c r="P1105" s="40">
        <v>1</v>
      </c>
      <c r="Q1105" s="40">
        <v>1</v>
      </c>
      <c r="R1105" s="40">
        <v>1</v>
      </c>
      <c r="S1105" s="40">
        <v>1</v>
      </c>
      <c r="T1105" s="40">
        <v>1</v>
      </c>
      <c r="U1105" s="40">
        <v>1</v>
      </c>
      <c r="V1105" s="40">
        <v>1</v>
      </c>
      <c r="W1105" s="40">
        <v>1</v>
      </c>
      <c r="X1105" s="40">
        <v>1</v>
      </c>
      <c r="Y1105" s="40">
        <v>1</v>
      </c>
      <c r="Z1105" s="40">
        <v>1</v>
      </c>
      <c r="AA1105" s="40">
        <v>1</v>
      </c>
      <c r="AB1105" s="40">
        <v>1</v>
      </c>
      <c r="AC1105" s="40">
        <v>1</v>
      </c>
      <c r="AD1105" s="34" t="s">
        <v>56</v>
      </c>
    </row>
    <row r="1106" spans="1:30" s="35" customFormat="1" ht="12.75" x14ac:dyDescent="0.2">
      <c r="A1106" s="39" t="s">
        <v>165</v>
      </c>
      <c r="B1106" s="41" t="s">
        <v>53</v>
      </c>
      <c r="C1106" s="41"/>
      <c r="D1106" s="78" t="s">
        <v>152</v>
      </c>
      <c r="E1106" s="43" t="s">
        <v>58</v>
      </c>
      <c r="F1106" s="44">
        <v>1</v>
      </c>
      <c r="G1106" s="45">
        <f>+VLOOKUP(D1106,'Precios Repuestos'!$B$3:$F$192,5,FALSE)*F1106</f>
        <v>17.41</v>
      </c>
      <c r="H1106" s="32">
        <v>3</v>
      </c>
      <c r="I1106" s="46"/>
      <c r="J1106" s="40"/>
      <c r="K1106" s="40">
        <v>1</v>
      </c>
      <c r="L1106" s="40"/>
      <c r="M1106" s="40">
        <v>1</v>
      </c>
      <c r="N1106" s="40"/>
      <c r="O1106" s="40">
        <v>1</v>
      </c>
      <c r="P1106" s="40"/>
      <c r="Q1106" s="40">
        <v>1</v>
      </c>
      <c r="R1106" s="40"/>
      <c r="S1106" s="40">
        <v>1</v>
      </c>
      <c r="T1106" s="40"/>
      <c r="U1106" s="40">
        <v>1</v>
      </c>
      <c r="V1106" s="40"/>
      <c r="W1106" s="40">
        <v>1</v>
      </c>
      <c r="X1106" s="40"/>
      <c r="Y1106" s="40">
        <v>1</v>
      </c>
      <c r="Z1106" s="40"/>
      <c r="AA1106" s="40">
        <v>1</v>
      </c>
      <c r="AB1106" s="40"/>
      <c r="AC1106" s="40">
        <v>1</v>
      </c>
      <c r="AD1106" s="34" t="s">
        <v>13</v>
      </c>
    </row>
    <row r="1107" spans="1:30" s="35" customFormat="1" ht="12.75" x14ac:dyDescent="0.2">
      <c r="A1107" s="39" t="s">
        <v>165</v>
      </c>
      <c r="B1107" s="41" t="s">
        <v>53</v>
      </c>
      <c r="C1107" s="41"/>
      <c r="D1107" s="78" t="s">
        <v>145</v>
      </c>
      <c r="E1107" s="43" t="s">
        <v>60</v>
      </c>
      <c r="F1107" s="44">
        <v>1</v>
      </c>
      <c r="G1107" s="45">
        <f>+VLOOKUP(D1107,'Precios Repuestos'!$B$3:$F$192,5,FALSE)*F1107</f>
        <v>24.27</v>
      </c>
      <c r="H1107" s="32">
        <v>3</v>
      </c>
      <c r="I1107" s="46"/>
      <c r="J1107" s="40"/>
      <c r="K1107" s="40"/>
      <c r="L1107" s="40"/>
      <c r="M1107" s="40"/>
      <c r="N1107" s="40"/>
      <c r="O1107" s="40"/>
      <c r="P1107" s="40"/>
      <c r="Q1107" s="40"/>
      <c r="R1107" s="40"/>
      <c r="S1107" s="40"/>
      <c r="T1107" s="40"/>
      <c r="U1107" s="40"/>
      <c r="V1107" s="40">
        <v>1</v>
      </c>
      <c r="W1107" s="40"/>
      <c r="X1107" s="40"/>
      <c r="Y1107" s="40"/>
      <c r="Z1107" s="40"/>
      <c r="AA1107" s="40"/>
      <c r="AB1107" s="40"/>
      <c r="AC1107" s="40"/>
      <c r="AD1107" s="34" t="s">
        <v>27</v>
      </c>
    </row>
    <row r="1108" spans="1:30" s="35" customFormat="1" ht="12.75" x14ac:dyDescent="0.2">
      <c r="A1108" s="39" t="s">
        <v>165</v>
      </c>
      <c r="B1108" s="41" t="s">
        <v>53</v>
      </c>
      <c r="C1108" s="41"/>
      <c r="D1108" s="78" t="s">
        <v>61</v>
      </c>
      <c r="E1108" s="29" t="s">
        <v>62</v>
      </c>
      <c r="F1108" s="44">
        <v>2</v>
      </c>
      <c r="G1108" s="45">
        <f>+VLOOKUP(D1108,'Precios Repuestos'!$B$3:$F$192,5,FALSE)*F1108</f>
        <v>8</v>
      </c>
      <c r="H1108" s="32">
        <v>3</v>
      </c>
      <c r="I1108" s="46"/>
      <c r="J1108" s="40"/>
      <c r="K1108" s="40"/>
      <c r="L1108" s="40"/>
      <c r="M1108" s="40"/>
      <c r="N1108" s="40"/>
      <c r="O1108" s="40"/>
      <c r="P1108" s="40"/>
      <c r="Q1108" s="40"/>
      <c r="R1108" s="40"/>
      <c r="S1108" s="40"/>
      <c r="T1108" s="40"/>
      <c r="U1108" s="40"/>
      <c r="V1108" s="40">
        <v>1</v>
      </c>
      <c r="W1108" s="40"/>
      <c r="X1108" s="40"/>
      <c r="Y1108" s="40"/>
      <c r="Z1108" s="40"/>
      <c r="AA1108" s="40"/>
      <c r="AB1108" s="40"/>
      <c r="AC1108" s="40"/>
      <c r="AD1108" s="34" t="s">
        <v>27</v>
      </c>
    </row>
    <row r="1109" spans="1:30" s="35" customFormat="1" ht="12.75" x14ac:dyDescent="0.2">
      <c r="A1109" s="39" t="s">
        <v>165</v>
      </c>
      <c r="B1109" s="41" t="s">
        <v>53</v>
      </c>
      <c r="C1109" s="41"/>
      <c r="D1109" s="78" t="s">
        <v>153</v>
      </c>
      <c r="E1109" s="43" t="s">
        <v>63</v>
      </c>
      <c r="F1109" s="44">
        <v>1</v>
      </c>
      <c r="G1109" s="45">
        <f>+VLOOKUP(D1109,'Precios Repuestos'!$B$3:$F$192,5,FALSE)*F1109</f>
        <v>9.01</v>
      </c>
      <c r="H1109" s="32">
        <v>3</v>
      </c>
      <c r="I1109" s="46"/>
      <c r="J1109" s="40"/>
      <c r="K1109" s="40"/>
      <c r="L1109" s="40"/>
      <c r="M1109" s="40"/>
      <c r="N1109" s="40"/>
      <c r="O1109" s="40"/>
      <c r="P1109" s="40"/>
      <c r="Q1109" s="40"/>
      <c r="R1109" s="40"/>
      <c r="S1109" s="40"/>
      <c r="T1109" s="40"/>
      <c r="U1109" s="40"/>
      <c r="V1109" s="40">
        <v>1</v>
      </c>
      <c r="W1109" s="40"/>
      <c r="X1109" s="40"/>
      <c r="Y1109" s="40"/>
      <c r="Z1109" s="40"/>
      <c r="AA1109" s="40"/>
      <c r="AB1109" s="40"/>
      <c r="AC1109" s="40"/>
      <c r="AD1109" s="34" t="s">
        <v>27</v>
      </c>
    </row>
    <row r="1110" spans="1:30" s="35" customFormat="1" ht="12.75" x14ac:dyDescent="0.2">
      <c r="A1110" s="39" t="s">
        <v>165</v>
      </c>
      <c r="B1110" s="41" t="s">
        <v>53</v>
      </c>
      <c r="C1110" s="41"/>
      <c r="D1110" s="81">
        <v>89063273</v>
      </c>
      <c r="E1110" s="43" t="s">
        <v>147</v>
      </c>
      <c r="F1110" s="44">
        <v>6</v>
      </c>
      <c r="G1110" s="45">
        <f>+VLOOKUP(D1110,'Precios Repuestos'!$B$3:$F$192,5,FALSE)*F1110</f>
        <v>16.440000000000001</v>
      </c>
      <c r="H1110" s="32">
        <v>3</v>
      </c>
      <c r="I1110" s="46"/>
      <c r="J1110" s="40"/>
      <c r="K1110" s="40"/>
      <c r="L1110" s="40">
        <v>1</v>
      </c>
      <c r="M1110" s="40"/>
      <c r="N1110" s="40"/>
      <c r="O1110" s="40">
        <v>1</v>
      </c>
      <c r="P1110" s="40"/>
      <c r="Q1110" s="40"/>
      <c r="R1110" s="40">
        <v>1</v>
      </c>
      <c r="S1110" s="40"/>
      <c r="T1110" s="40"/>
      <c r="U1110" s="40">
        <v>1</v>
      </c>
      <c r="V1110" s="40"/>
      <c r="W1110" s="40"/>
      <c r="X1110" s="40">
        <v>1</v>
      </c>
      <c r="Y1110" s="40"/>
      <c r="Z1110" s="40"/>
      <c r="AA1110" s="40">
        <v>1</v>
      </c>
      <c r="AB1110" s="40"/>
      <c r="AC1110" s="48"/>
      <c r="AD1110" s="34" t="s">
        <v>65</v>
      </c>
    </row>
    <row r="1111" spans="1:30" s="35" customFormat="1" ht="12.75" x14ac:dyDescent="0.2">
      <c r="A1111" s="39" t="s">
        <v>165</v>
      </c>
      <c r="B1111" s="41" t="s">
        <v>53</v>
      </c>
      <c r="C1111" s="41"/>
      <c r="D1111" s="42">
        <v>2601234</v>
      </c>
      <c r="E1111" s="43" t="s">
        <v>95</v>
      </c>
      <c r="F1111" s="44">
        <v>3</v>
      </c>
      <c r="G1111" s="45">
        <f>+VLOOKUP(D1111,'Precios Repuestos'!$B$3:$F$192,5,FALSE)*F1111</f>
        <v>27.927115384615384</v>
      </c>
      <c r="H1111" s="32">
        <v>3</v>
      </c>
      <c r="I1111" s="46"/>
      <c r="J1111" s="40"/>
      <c r="K1111" s="40"/>
      <c r="L1111" s="40"/>
      <c r="M1111" s="40"/>
      <c r="N1111" s="40"/>
      <c r="O1111" s="40">
        <v>1</v>
      </c>
      <c r="P1111" s="40"/>
      <c r="Q1111" s="40"/>
      <c r="R1111" s="40"/>
      <c r="S1111" s="40"/>
      <c r="T1111" s="40"/>
      <c r="U1111" s="40">
        <v>1</v>
      </c>
      <c r="V1111" s="40"/>
      <c r="W1111" s="40"/>
      <c r="X1111" s="40"/>
      <c r="Y1111" s="40"/>
      <c r="Z1111" s="40"/>
      <c r="AA1111" s="40">
        <v>1</v>
      </c>
      <c r="AB1111" s="40"/>
      <c r="AC1111" s="40"/>
      <c r="AD1111" s="34" t="s">
        <v>67</v>
      </c>
    </row>
    <row r="1112" spans="1:30" s="35" customFormat="1" ht="12.75" x14ac:dyDescent="0.2">
      <c r="A1112" s="39" t="s">
        <v>165</v>
      </c>
      <c r="B1112" s="41" t="s">
        <v>53</v>
      </c>
      <c r="C1112" s="41"/>
      <c r="D1112" s="42">
        <v>2601230</v>
      </c>
      <c r="E1112" s="43" t="s">
        <v>113</v>
      </c>
      <c r="F1112" s="44">
        <v>2</v>
      </c>
      <c r="G1112" s="45">
        <f>+VLOOKUP(D1112,'Precios Repuestos'!$B$3:$F$192,5,FALSE)*F1112</f>
        <v>13.477884615384616</v>
      </c>
      <c r="H1112" s="32">
        <v>3</v>
      </c>
      <c r="I1112" s="46"/>
      <c r="J1112" s="40"/>
      <c r="K1112" s="40"/>
      <c r="L1112" s="40"/>
      <c r="M1112" s="40">
        <v>1</v>
      </c>
      <c r="N1112" s="40"/>
      <c r="O1112" s="40"/>
      <c r="P1112" s="40"/>
      <c r="Q1112" s="40">
        <v>1</v>
      </c>
      <c r="R1112" s="40"/>
      <c r="S1112" s="40"/>
      <c r="T1112" s="40"/>
      <c r="U1112" s="40">
        <v>1</v>
      </c>
      <c r="V1112" s="40"/>
      <c r="W1112" s="40"/>
      <c r="X1112" s="40"/>
      <c r="Y1112" s="40">
        <v>1</v>
      </c>
      <c r="Z1112" s="40"/>
      <c r="AA1112" s="40"/>
      <c r="AB1112" s="40"/>
      <c r="AC1112" s="40">
        <v>1</v>
      </c>
      <c r="AD1112" s="34" t="s">
        <v>129</v>
      </c>
    </row>
    <row r="1113" spans="1:30" s="35" customFormat="1" ht="12.75" x14ac:dyDescent="0.2">
      <c r="A1113" s="39" t="s">
        <v>165</v>
      </c>
      <c r="B1113" s="41" t="s">
        <v>53</v>
      </c>
      <c r="C1113" s="41"/>
      <c r="D1113" s="42">
        <v>2601230</v>
      </c>
      <c r="E1113" s="43" t="s">
        <v>113</v>
      </c>
      <c r="F1113" s="44">
        <v>2</v>
      </c>
      <c r="G1113" s="45">
        <f>+VLOOKUP(D1113,'Precios Repuestos'!$B$3:$F$192,5,FALSE)*F1113</f>
        <v>13.477884615384616</v>
      </c>
      <c r="H1113" s="32">
        <v>3</v>
      </c>
      <c r="I1113" s="46"/>
      <c r="J1113" s="40"/>
      <c r="K1113" s="40"/>
      <c r="L1113" s="40"/>
      <c r="M1113" s="40"/>
      <c r="N1113" s="40"/>
      <c r="O1113" s="40"/>
      <c r="P1113" s="40"/>
      <c r="Q1113" s="40">
        <v>1</v>
      </c>
      <c r="R1113" s="40"/>
      <c r="S1113" s="40"/>
      <c r="T1113" s="40"/>
      <c r="U1113" s="40"/>
      <c r="V1113" s="40"/>
      <c r="W1113" s="40"/>
      <c r="X1113" s="40"/>
      <c r="Y1113" s="40">
        <v>1</v>
      </c>
      <c r="Z1113" s="40"/>
      <c r="AA1113" s="40"/>
      <c r="AB1113" s="40"/>
      <c r="AC1113" s="40"/>
      <c r="AD1113" s="34" t="s">
        <v>130</v>
      </c>
    </row>
    <row r="1114" spans="1:30" s="35" customFormat="1" ht="12.75" x14ac:dyDescent="0.2">
      <c r="A1114" s="39" t="s">
        <v>165</v>
      </c>
      <c r="B1114" s="41" t="s">
        <v>53</v>
      </c>
      <c r="C1114" s="41"/>
      <c r="D1114" s="42">
        <v>2601230</v>
      </c>
      <c r="E1114" s="43" t="s">
        <v>113</v>
      </c>
      <c r="F1114" s="44">
        <v>1</v>
      </c>
      <c r="G1114" s="45">
        <f>+VLOOKUP(D1114,'Precios Repuestos'!$B$3:$F$192,5,FALSE)*F1114</f>
        <v>6.7389423076923078</v>
      </c>
      <c r="H1114" s="32">
        <v>3</v>
      </c>
      <c r="I1114" s="46"/>
      <c r="J1114" s="40"/>
      <c r="K1114" s="40"/>
      <c r="L1114" s="40"/>
      <c r="M1114" s="40">
        <v>1</v>
      </c>
      <c r="N1114" s="40"/>
      <c r="O1114" s="40"/>
      <c r="P1114" s="40"/>
      <c r="Q1114" s="40">
        <v>1</v>
      </c>
      <c r="R1114" s="40"/>
      <c r="S1114" s="40"/>
      <c r="T1114" s="40"/>
      <c r="U1114" s="40">
        <v>1</v>
      </c>
      <c r="V1114" s="40"/>
      <c r="W1114" s="40"/>
      <c r="X1114" s="40"/>
      <c r="Y1114" s="40">
        <v>1</v>
      </c>
      <c r="Z1114" s="40"/>
      <c r="AA1114" s="40"/>
      <c r="AB1114" s="40"/>
      <c r="AC1114" s="40">
        <v>1</v>
      </c>
      <c r="AD1114" s="34" t="s">
        <v>131</v>
      </c>
    </row>
    <row r="1115" spans="1:30" s="35" customFormat="1" ht="12.75" x14ac:dyDescent="0.2">
      <c r="A1115" s="39" t="s">
        <v>165</v>
      </c>
      <c r="B1115" s="41" t="s">
        <v>53</v>
      </c>
      <c r="C1115" s="41"/>
      <c r="D1115" s="78" t="s">
        <v>68</v>
      </c>
      <c r="E1115" s="43" t="s">
        <v>69</v>
      </c>
      <c r="F1115" s="44">
        <v>4</v>
      </c>
      <c r="G1115" s="45">
        <f>+VLOOKUP(D1115,'Precios Repuestos'!$B$3:$F$192,5,FALSE)*F1115</f>
        <v>9.6</v>
      </c>
      <c r="H1115" s="32">
        <v>3</v>
      </c>
      <c r="I1115" s="46"/>
      <c r="J1115" s="40"/>
      <c r="K1115" s="40"/>
      <c r="L1115" s="40"/>
      <c r="M1115" s="40"/>
      <c r="N1115" s="40">
        <v>1</v>
      </c>
      <c r="O1115" s="40"/>
      <c r="P1115" s="40"/>
      <c r="Q1115" s="40"/>
      <c r="R1115" s="40">
        <v>1</v>
      </c>
      <c r="S1115" s="40"/>
      <c r="T1115" s="40"/>
      <c r="U1115" s="40"/>
      <c r="V1115" s="40">
        <v>1</v>
      </c>
      <c r="W1115" s="40"/>
      <c r="X1115" s="40"/>
      <c r="Y1115" s="40"/>
      <c r="Z1115" s="40">
        <v>1</v>
      </c>
      <c r="AA1115" s="40"/>
      <c r="AB1115" s="40"/>
      <c r="AC1115" s="40"/>
      <c r="AD1115" s="34" t="s">
        <v>19</v>
      </c>
    </row>
    <row r="1116" spans="1:30" s="35" customFormat="1" ht="12.75" x14ac:dyDescent="0.2">
      <c r="A1116" s="39" t="s">
        <v>165</v>
      </c>
      <c r="B1116" s="41" t="s">
        <v>53</v>
      </c>
      <c r="C1116" s="41"/>
      <c r="D1116" s="81" t="s">
        <v>154</v>
      </c>
      <c r="E1116" s="43" t="s">
        <v>70</v>
      </c>
      <c r="F1116" s="44">
        <v>1</v>
      </c>
      <c r="G1116" s="45" t="e">
        <f>+VLOOKUP(D1116,'Precios Repuestos'!$B$3:$F$192,5,FALSE)*F1116</f>
        <v>#N/A</v>
      </c>
      <c r="H1116" s="32">
        <v>3</v>
      </c>
      <c r="I1116" s="46"/>
      <c r="J1116" s="40"/>
      <c r="K1116" s="40"/>
      <c r="L1116" s="40"/>
      <c r="M1116" s="40"/>
      <c r="N1116" s="40"/>
      <c r="O1116" s="40"/>
      <c r="P1116" s="40"/>
      <c r="Q1116" s="40"/>
      <c r="R1116" s="40"/>
      <c r="S1116" s="40"/>
      <c r="T1116" s="40"/>
      <c r="U1116" s="40"/>
      <c r="V1116" s="40"/>
      <c r="W1116" s="40"/>
      <c r="X1116" s="40"/>
      <c r="Y1116" s="40"/>
      <c r="Z1116" s="40"/>
      <c r="AA1116" s="40"/>
      <c r="AB1116" s="40"/>
      <c r="AC1116" s="40"/>
      <c r="AD1116" s="34" t="s">
        <v>19</v>
      </c>
    </row>
    <row r="1117" spans="1:30" s="35" customFormat="1" ht="12.75" x14ac:dyDescent="0.2">
      <c r="A1117" s="39" t="s">
        <v>165</v>
      </c>
      <c r="B1117" s="41" t="s">
        <v>53</v>
      </c>
      <c r="C1117" s="41"/>
      <c r="D1117" s="42">
        <v>2601234</v>
      </c>
      <c r="E1117" s="43" t="s">
        <v>95</v>
      </c>
      <c r="F1117" s="44">
        <v>1</v>
      </c>
      <c r="G1117" s="45">
        <f>+VLOOKUP(D1117,'Precios Repuestos'!$B$3:$F$192,5,FALSE)*F1117</f>
        <v>9.3090384615384618</v>
      </c>
      <c r="H1117" s="32">
        <v>3</v>
      </c>
      <c r="I1117" s="46"/>
      <c r="J1117" s="40"/>
      <c r="K1117" s="40"/>
      <c r="L1117" s="40"/>
      <c r="M1117" s="40"/>
      <c r="N1117" s="40"/>
      <c r="O1117" s="40"/>
      <c r="P1117" s="40">
        <v>1</v>
      </c>
      <c r="Q1117" s="40"/>
      <c r="R1117" s="40"/>
      <c r="S1117" s="40"/>
      <c r="T1117" s="40"/>
      <c r="U1117" s="40"/>
      <c r="V1117" s="40">
        <v>1</v>
      </c>
      <c r="W1117" s="40"/>
      <c r="X1117" s="40"/>
      <c r="Y1117" s="40"/>
      <c r="Z1117" s="40"/>
      <c r="AA1117" s="40"/>
      <c r="AB1117" s="40">
        <v>1</v>
      </c>
      <c r="AC1117" s="40"/>
      <c r="AD1117" s="34" t="s">
        <v>96</v>
      </c>
    </row>
    <row r="1118" spans="1:30" s="35" customFormat="1" ht="12.75" x14ac:dyDescent="0.2">
      <c r="A1118" s="39" t="s">
        <v>165</v>
      </c>
      <c r="B1118" s="41" t="s">
        <v>53</v>
      </c>
      <c r="C1118" s="41"/>
      <c r="D1118" s="78" t="s">
        <v>71</v>
      </c>
      <c r="E1118" s="43" t="s">
        <v>72</v>
      </c>
      <c r="F1118" s="44">
        <v>2</v>
      </c>
      <c r="G1118" s="45">
        <f>+VLOOKUP(D1118,'Precios Repuestos'!$B$3:$F$192,5,FALSE)*F1118</f>
        <v>12</v>
      </c>
      <c r="H1118" s="32">
        <v>3</v>
      </c>
      <c r="I1118" s="46"/>
      <c r="J1118" s="40"/>
      <c r="K1118" s="40"/>
      <c r="L1118" s="40"/>
      <c r="M1118" s="40"/>
      <c r="N1118" s="40">
        <v>1</v>
      </c>
      <c r="O1118" s="40"/>
      <c r="P1118" s="40"/>
      <c r="Q1118" s="40"/>
      <c r="R1118" s="40"/>
      <c r="S1118" s="40">
        <v>1</v>
      </c>
      <c r="T1118" s="40"/>
      <c r="U1118" s="40"/>
      <c r="V1118" s="40"/>
      <c r="W1118" s="40"/>
      <c r="X1118" s="40">
        <v>1</v>
      </c>
      <c r="Y1118" s="40"/>
      <c r="Z1118" s="40"/>
      <c r="AA1118" s="40"/>
      <c r="AB1118" s="40"/>
      <c r="AC1118" s="40">
        <v>1</v>
      </c>
      <c r="AD1118" s="34" t="s">
        <v>47</v>
      </c>
    </row>
    <row r="1119" spans="1:30" s="35" customFormat="1" ht="12.75" x14ac:dyDescent="0.2">
      <c r="A1119" s="39" t="s">
        <v>165</v>
      </c>
      <c r="B1119" s="41" t="s">
        <v>53</v>
      </c>
      <c r="C1119" s="41"/>
      <c r="D1119" s="42">
        <v>88900181</v>
      </c>
      <c r="E1119" s="43" t="s">
        <v>73</v>
      </c>
      <c r="F1119" s="44">
        <v>1</v>
      </c>
      <c r="G1119" s="45">
        <f>+VLOOKUP(D1119,'Precios Repuestos'!$B$3:$F$192,5,FALSE)*F1119</f>
        <v>6.18</v>
      </c>
      <c r="H1119" s="32">
        <v>3</v>
      </c>
      <c r="I1119" s="46"/>
      <c r="J1119" s="40"/>
      <c r="K1119" s="40">
        <v>1</v>
      </c>
      <c r="L1119" s="40"/>
      <c r="M1119" s="40">
        <v>1</v>
      </c>
      <c r="N1119" s="40"/>
      <c r="O1119" s="40">
        <v>1</v>
      </c>
      <c r="P1119" s="40"/>
      <c r="Q1119" s="40">
        <v>1</v>
      </c>
      <c r="R1119" s="40"/>
      <c r="S1119" s="40">
        <v>1</v>
      </c>
      <c r="T1119" s="40"/>
      <c r="U1119" s="40">
        <v>1</v>
      </c>
      <c r="V1119" s="40"/>
      <c r="W1119" s="40">
        <v>1</v>
      </c>
      <c r="X1119" s="40"/>
      <c r="Y1119" s="40">
        <v>1</v>
      </c>
      <c r="Z1119" s="40"/>
      <c r="AA1119" s="40">
        <v>1</v>
      </c>
      <c r="AB1119" s="40"/>
      <c r="AC1119" s="40">
        <v>1</v>
      </c>
      <c r="AD1119" s="34" t="s">
        <v>13</v>
      </c>
    </row>
    <row r="1120" spans="1:30" s="35" customFormat="1" ht="12.75" x14ac:dyDescent="0.2">
      <c r="A1120" s="39" t="s">
        <v>165</v>
      </c>
      <c r="B1120" s="41" t="s">
        <v>53</v>
      </c>
      <c r="C1120" s="41"/>
      <c r="D1120" s="78" t="s">
        <v>74</v>
      </c>
      <c r="E1120" s="43" t="s">
        <v>75</v>
      </c>
      <c r="F1120" s="44">
        <v>1</v>
      </c>
      <c r="G1120" s="45">
        <f>+VLOOKUP(D1120,'Precios Repuestos'!$B$3:$F$192,5,FALSE)*F1120</f>
        <v>5</v>
      </c>
      <c r="H1120" s="32">
        <v>3</v>
      </c>
      <c r="I1120" s="46"/>
      <c r="J1120" s="40"/>
      <c r="K1120" s="40"/>
      <c r="L1120" s="40"/>
      <c r="M1120" s="40"/>
      <c r="N1120" s="40">
        <v>1</v>
      </c>
      <c r="O1120" s="40"/>
      <c r="P1120" s="40"/>
      <c r="Q1120" s="40"/>
      <c r="R1120" s="40"/>
      <c r="S1120" s="40"/>
      <c r="T1120" s="40">
        <v>1</v>
      </c>
      <c r="U1120" s="40"/>
      <c r="V1120" s="40"/>
      <c r="W1120" s="40"/>
      <c r="X1120" s="40"/>
      <c r="Y1120" s="40"/>
      <c r="Z1120" s="40">
        <v>1</v>
      </c>
      <c r="AA1120" s="40"/>
      <c r="AB1120" s="40"/>
      <c r="AC1120" s="40"/>
      <c r="AD1120" s="34" t="s">
        <v>41</v>
      </c>
    </row>
    <row r="1121" spans="1:30" s="35" customFormat="1" ht="12.75" x14ac:dyDescent="0.2">
      <c r="A1121" s="39" t="s">
        <v>165</v>
      </c>
      <c r="B1121" s="41" t="s">
        <v>53</v>
      </c>
      <c r="C1121" s="41"/>
      <c r="D1121" s="42" t="s">
        <v>76</v>
      </c>
      <c r="E1121" s="43" t="s">
        <v>77</v>
      </c>
      <c r="F1121" s="44">
        <v>1</v>
      </c>
      <c r="G1121" s="45">
        <f>+VLOOKUP(D1121,'Precios Repuestos'!$B$3:$F$192,5,FALSE)*F1121</f>
        <v>2</v>
      </c>
      <c r="H1121" s="32">
        <v>3</v>
      </c>
      <c r="I1121" s="46"/>
      <c r="J1121" s="40"/>
      <c r="K1121" s="40">
        <v>1</v>
      </c>
      <c r="L1121" s="40">
        <v>1</v>
      </c>
      <c r="M1121" s="40">
        <v>1</v>
      </c>
      <c r="N1121" s="40">
        <v>1</v>
      </c>
      <c r="O1121" s="40">
        <v>1</v>
      </c>
      <c r="P1121" s="40">
        <v>1</v>
      </c>
      <c r="Q1121" s="40">
        <v>1</v>
      </c>
      <c r="R1121" s="40">
        <v>1</v>
      </c>
      <c r="S1121" s="40">
        <v>1</v>
      </c>
      <c r="T1121" s="40">
        <v>1</v>
      </c>
      <c r="U1121" s="40">
        <v>1</v>
      </c>
      <c r="V1121" s="40">
        <v>1</v>
      </c>
      <c r="W1121" s="40">
        <v>1</v>
      </c>
      <c r="X1121" s="40">
        <v>1</v>
      </c>
      <c r="Y1121" s="40">
        <v>1</v>
      </c>
      <c r="Z1121" s="40">
        <v>1</v>
      </c>
      <c r="AA1121" s="40">
        <v>1</v>
      </c>
      <c r="AB1121" s="40">
        <v>1</v>
      </c>
      <c r="AC1121" s="40">
        <v>1</v>
      </c>
      <c r="AD1121" s="34" t="s">
        <v>78</v>
      </c>
    </row>
    <row r="1122" spans="1:30" s="35" customFormat="1" ht="12.75" x14ac:dyDescent="0.2">
      <c r="A1122" s="50" t="s">
        <v>165</v>
      </c>
      <c r="B1122" s="52" t="s">
        <v>79</v>
      </c>
      <c r="C1122" s="52"/>
      <c r="D1122" s="53"/>
      <c r="E1122" s="54" t="s">
        <v>80</v>
      </c>
      <c r="F1122" s="44"/>
      <c r="G1122" s="45"/>
      <c r="H1122" s="32"/>
      <c r="I1122" s="32"/>
      <c r="J1122" s="55">
        <f t="shared" ref="J1122:AC1122" si="116">+SUMPRODUCT(J1079:J1103,$G1079:$G1103)</f>
        <v>16.55</v>
      </c>
      <c r="K1122" s="55">
        <f t="shared" si="116"/>
        <v>47.35</v>
      </c>
      <c r="L1122" s="55">
        <f t="shared" si="116"/>
        <v>23.700000000000003</v>
      </c>
      <c r="M1122" s="55">
        <f t="shared" si="116"/>
        <v>72.349999999999994</v>
      </c>
      <c r="N1122" s="55">
        <f t="shared" si="116"/>
        <v>56.3</v>
      </c>
      <c r="O1122" s="55">
        <f t="shared" si="116"/>
        <v>84.5</v>
      </c>
      <c r="P1122" s="55">
        <f t="shared" si="116"/>
        <v>49.55</v>
      </c>
      <c r="Q1122" s="55">
        <f t="shared" si="116"/>
        <v>82.35</v>
      </c>
      <c r="R1122" s="55">
        <f t="shared" si="116"/>
        <v>40.199999999999996</v>
      </c>
      <c r="S1122" s="55">
        <f t="shared" si="116"/>
        <v>62.35</v>
      </c>
      <c r="T1122" s="55">
        <f t="shared" si="116"/>
        <v>24.8</v>
      </c>
      <c r="U1122" s="55">
        <f t="shared" si="116"/>
        <v>109.5</v>
      </c>
      <c r="V1122" s="55">
        <f t="shared" si="116"/>
        <v>121.25</v>
      </c>
      <c r="W1122" s="55">
        <f t="shared" si="116"/>
        <v>47.35</v>
      </c>
      <c r="X1122" s="55">
        <f t="shared" si="116"/>
        <v>38.700000000000003</v>
      </c>
      <c r="Y1122" s="55">
        <f t="shared" si="116"/>
        <v>82.35</v>
      </c>
      <c r="Z1122" s="55">
        <f t="shared" si="116"/>
        <v>41.3</v>
      </c>
      <c r="AA1122" s="55">
        <f t="shared" si="116"/>
        <v>84.5</v>
      </c>
      <c r="AB1122" s="55">
        <f t="shared" si="116"/>
        <v>49.55</v>
      </c>
      <c r="AC1122" s="55">
        <f t="shared" si="116"/>
        <v>87.35</v>
      </c>
      <c r="AD1122" s="34"/>
    </row>
    <row r="1123" spans="1:30" s="35" customFormat="1" ht="12.75" x14ac:dyDescent="0.2">
      <c r="A1123" s="50" t="s">
        <v>165</v>
      </c>
      <c r="B1123" s="52" t="s">
        <v>81</v>
      </c>
      <c r="C1123" s="52"/>
      <c r="D1123" s="53"/>
      <c r="E1123" s="54" t="s">
        <v>82</v>
      </c>
      <c r="F1123" s="44"/>
      <c r="G1123" s="45"/>
      <c r="H1123" s="32"/>
      <c r="I1123" s="32"/>
      <c r="J1123" s="55" t="e">
        <f>+SUMPRODUCT(J1104:J1121,$G1104:$G1121)</f>
        <v>#N/A</v>
      </c>
      <c r="K1123" s="55" t="e">
        <f t="shared" ref="K1123:AC1123" si="117">+SUMPRODUCT(K1104:K1121,$G1104:$G1121)</f>
        <v>#N/A</v>
      </c>
      <c r="L1123" s="55" t="e">
        <f t="shared" si="117"/>
        <v>#N/A</v>
      </c>
      <c r="M1123" s="55" t="e">
        <f t="shared" si="117"/>
        <v>#N/A</v>
      </c>
      <c r="N1123" s="55" t="e">
        <f t="shared" si="117"/>
        <v>#N/A</v>
      </c>
      <c r="O1123" s="55" t="e">
        <f t="shared" si="117"/>
        <v>#N/A</v>
      </c>
      <c r="P1123" s="55" t="e">
        <f t="shared" si="117"/>
        <v>#N/A</v>
      </c>
      <c r="Q1123" s="55" t="e">
        <f t="shared" si="117"/>
        <v>#N/A</v>
      </c>
      <c r="R1123" s="55" t="e">
        <f t="shared" si="117"/>
        <v>#N/A</v>
      </c>
      <c r="S1123" s="55" t="e">
        <f t="shared" si="117"/>
        <v>#N/A</v>
      </c>
      <c r="T1123" s="55" t="e">
        <f t="shared" si="117"/>
        <v>#N/A</v>
      </c>
      <c r="U1123" s="55" t="e">
        <f t="shared" si="117"/>
        <v>#N/A</v>
      </c>
      <c r="V1123" s="55" t="e">
        <f t="shared" si="117"/>
        <v>#N/A</v>
      </c>
      <c r="W1123" s="55" t="e">
        <f t="shared" si="117"/>
        <v>#N/A</v>
      </c>
      <c r="X1123" s="55" t="e">
        <f t="shared" si="117"/>
        <v>#N/A</v>
      </c>
      <c r="Y1123" s="55" t="e">
        <f t="shared" si="117"/>
        <v>#N/A</v>
      </c>
      <c r="Z1123" s="55" t="e">
        <f t="shared" si="117"/>
        <v>#N/A</v>
      </c>
      <c r="AA1123" s="55" t="e">
        <f t="shared" si="117"/>
        <v>#N/A</v>
      </c>
      <c r="AB1123" s="55" t="e">
        <f t="shared" si="117"/>
        <v>#N/A</v>
      </c>
      <c r="AC1123" s="55" t="e">
        <f t="shared" si="117"/>
        <v>#N/A</v>
      </c>
      <c r="AD1123" s="34"/>
    </row>
    <row r="1124" spans="1:30" s="35" customFormat="1" ht="12.75" x14ac:dyDescent="0.2">
      <c r="A1124" s="50" t="s">
        <v>165</v>
      </c>
      <c r="B1124" s="52" t="s">
        <v>83</v>
      </c>
      <c r="C1124" s="52"/>
      <c r="D1124" s="53"/>
      <c r="E1124" s="54" t="s">
        <v>84</v>
      </c>
      <c r="F1124" s="44"/>
      <c r="G1124" s="45"/>
      <c r="H1124" s="32"/>
      <c r="I1124" s="32"/>
      <c r="J1124" s="56" t="e">
        <f>+J1123+J1122</f>
        <v>#N/A</v>
      </c>
      <c r="K1124" s="56" t="e">
        <f t="shared" ref="K1124:AC1124" si="118">+K1123+K1122</f>
        <v>#N/A</v>
      </c>
      <c r="L1124" s="56" t="e">
        <f t="shared" si="118"/>
        <v>#N/A</v>
      </c>
      <c r="M1124" s="56" t="e">
        <f t="shared" si="118"/>
        <v>#N/A</v>
      </c>
      <c r="N1124" s="56" t="e">
        <f t="shared" si="118"/>
        <v>#N/A</v>
      </c>
      <c r="O1124" s="56" t="e">
        <f t="shared" si="118"/>
        <v>#N/A</v>
      </c>
      <c r="P1124" s="56" t="e">
        <f t="shared" si="118"/>
        <v>#N/A</v>
      </c>
      <c r="Q1124" s="56" t="e">
        <f t="shared" si="118"/>
        <v>#N/A</v>
      </c>
      <c r="R1124" s="56" t="e">
        <f t="shared" si="118"/>
        <v>#N/A</v>
      </c>
      <c r="S1124" s="56" t="e">
        <f t="shared" si="118"/>
        <v>#N/A</v>
      </c>
      <c r="T1124" s="56" t="e">
        <f t="shared" si="118"/>
        <v>#N/A</v>
      </c>
      <c r="U1124" s="56" t="e">
        <f t="shared" si="118"/>
        <v>#N/A</v>
      </c>
      <c r="V1124" s="56" t="e">
        <f t="shared" si="118"/>
        <v>#N/A</v>
      </c>
      <c r="W1124" s="56" t="e">
        <f t="shared" si="118"/>
        <v>#N/A</v>
      </c>
      <c r="X1124" s="56" t="e">
        <f t="shared" si="118"/>
        <v>#N/A</v>
      </c>
      <c r="Y1124" s="56" t="e">
        <f t="shared" si="118"/>
        <v>#N/A</v>
      </c>
      <c r="Z1124" s="56" t="e">
        <f t="shared" si="118"/>
        <v>#N/A</v>
      </c>
      <c r="AA1124" s="56" t="e">
        <f t="shared" si="118"/>
        <v>#N/A</v>
      </c>
      <c r="AB1124" s="56" t="e">
        <f t="shared" si="118"/>
        <v>#N/A</v>
      </c>
      <c r="AC1124" s="56" t="e">
        <f t="shared" si="118"/>
        <v>#N/A</v>
      </c>
      <c r="AD1124" s="34"/>
    </row>
    <row r="1125" spans="1:30" s="35" customFormat="1" ht="12.75" x14ac:dyDescent="0.2">
      <c r="A1125" s="57" t="s">
        <v>165</v>
      </c>
      <c r="B1125" s="52" t="s">
        <v>85</v>
      </c>
      <c r="C1125" s="52"/>
      <c r="D1125" s="53"/>
      <c r="E1125" s="58" t="s">
        <v>86</v>
      </c>
      <c r="F1125" s="44"/>
      <c r="G1125" s="45"/>
      <c r="H1125" s="32"/>
      <c r="I1125" s="32"/>
      <c r="J1125" s="59" t="e">
        <f>+J1124*$K$2</f>
        <v>#N/A</v>
      </c>
      <c r="K1125" s="59" t="e">
        <f t="shared" ref="K1125:AC1125" si="119">+K1124*$K$2</f>
        <v>#N/A</v>
      </c>
      <c r="L1125" s="59" t="e">
        <f t="shared" si="119"/>
        <v>#N/A</v>
      </c>
      <c r="M1125" s="59" t="e">
        <f t="shared" si="119"/>
        <v>#N/A</v>
      </c>
      <c r="N1125" s="59" t="e">
        <f t="shared" si="119"/>
        <v>#N/A</v>
      </c>
      <c r="O1125" s="59" t="e">
        <f t="shared" si="119"/>
        <v>#N/A</v>
      </c>
      <c r="P1125" s="59" t="e">
        <f t="shared" si="119"/>
        <v>#N/A</v>
      </c>
      <c r="Q1125" s="59" t="e">
        <f t="shared" si="119"/>
        <v>#N/A</v>
      </c>
      <c r="R1125" s="59" t="e">
        <f t="shared" si="119"/>
        <v>#N/A</v>
      </c>
      <c r="S1125" s="59" t="e">
        <f t="shared" si="119"/>
        <v>#N/A</v>
      </c>
      <c r="T1125" s="59" t="e">
        <f t="shared" si="119"/>
        <v>#N/A</v>
      </c>
      <c r="U1125" s="59" t="e">
        <f t="shared" si="119"/>
        <v>#N/A</v>
      </c>
      <c r="V1125" s="59" t="e">
        <f t="shared" si="119"/>
        <v>#N/A</v>
      </c>
      <c r="W1125" s="59" t="e">
        <f t="shared" si="119"/>
        <v>#N/A</v>
      </c>
      <c r="X1125" s="59" t="e">
        <f t="shared" si="119"/>
        <v>#N/A</v>
      </c>
      <c r="Y1125" s="59" t="e">
        <f t="shared" si="119"/>
        <v>#N/A</v>
      </c>
      <c r="Z1125" s="59" t="e">
        <f t="shared" si="119"/>
        <v>#N/A</v>
      </c>
      <c r="AA1125" s="59" t="e">
        <f t="shared" si="119"/>
        <v>#N/A</v>
      </c>
      <c r="AB1125" s="59" t="e">
        <f t="shared" si="119"/>
        <v>#N/A</v>
      </c>
      <c r="AC1125" s="59" t="e">
        <f t="shared" si="119"/>
        <v>#N/A</v>
      </c>
      <c r="AD1125" s="34"/>
    </row>
    <row r="1126" spans="1:30" s="35" customFormat="1" x14ac:dyDescent="0.2">
      <c r="A1126" s="50" t="s">
        <v>166</v>
      </c>
      <c r="B1126" s="69"/>
      <c r="C1126" s="69"/>
      <c r="D1126" s="85"/>
      <c r="E1126" s="69"/>
      <c r="F1126" s="71"/>
      <c r="G1126" s="86"/>
      <c r="H1126" s="87"/>
      <c r="I1126" s="32"/>
      <c r="J1126" s="51"/>
      <c r="K1126" s="51"/>
      <c r="L1126" s="51"/>
      <c r="M1126" s="51"/>
      <c r="N1126" s="51"/>
      <c r="O1126" s="51"/>
      <c r="P1126" s="51"/>
      <c r="Q1126" s="51"/>
      <c r="R1126" s="51"/>
      <c r="S1126" s="51"/>
      <c r="T1126" s="51"/>
      <c r="U1126" s="51"/>
      <c r="V1126" s="51"/>
      <c r="W1126" s="51"/>
      <c r="X1126" s="51"/>
      <c r="Y1126" s="51"/>
      <c r="Z1126" s="51"/>
      <c r="AA1126" s="51"/>
      <c r="AB1126" s="51"/>
      <c r="AC1126" s="51"/>
      <c r="AD1126" s="34"/>
    </row>
    <row r="1127" spans="1:30" s="35" customFormat="1" x14ac:dyDescent="0.2">
      <c r="A1127" s="25" t="s">
        <v>166</v>
      </c>
      <c r="B1127" s="27" t="s">
        <v>11</v>
      </c>
      <c r="C1127" s="27"/>
      <c r="D1127" s="88"/>
      <c r="E1127" s="29" t="s">
        <v>12</v>
      </c>
      <c r="F1127" s="30">
        <v>0.7</v>
      </c>
      <c r="G1127" s="31">
        <f t="shared" ref="G1127:G1152" si="120">+F1127*$F$2</f>
        <v>21</v>
      </c>
      <c r="H1127" s="87">
        <v>2</v>
      </c>
      <c r="I1127" s="33"/>
      <c r="J1127" s="26"/>
      <c r="K1127" s="26"/>
      <c r="L1127" s="26"/>
      <c r="M1127" s="26"/>
      <c r="N1127" s="26"/>
      <c r="O1127" s="26"/>
      <c r="P1127" s="26"/>
      <c r="Q1127" s="26"/>
      <c r="R1127" s="26"/>
      <c r="S1127" s="26"/>
      <c r="T1127" s="26"/>
      <c r="U1127" s="26"/>
      <c r="V1127" s="26"/>
      <c r="W1127" s="26"/>
      <c r="X1127" s="26"/>
      <c r="Y1127" s="26"/>
      <c r="Z1127" s="26"/>
      <c r="AA1127" s="26"/>
      <c r="AB1127" s="26"/>
      <c r="AC1127" s="26"/>
      <c r="AD1127" s="34" t="s">
        <v>14</v>
      </c>
    </row>
    <row r="1128" spans="1:30" s="35" customFormat="1" x14ac:dyDescent="0.2">
      <c r="A1128" s="25" t="s">
        <v>166</v>
      </c>
      <c r="B1128" s="27" t="s">
        <v>11</v>
      </c>
      <c r="C1128" s="27"/>
      <c r="D1128" s="88"/>
      <c r="E1128" s="29" t="s">
        <v>15</v>
      </c>
      <c r="F1128" s="30">
        <v>0.3</v>
      </c>
      <c r="G1128" s="31">
        <f t="shared" si="120"/>
        <v>9</v>
      </c>
      <c r="H1128" s="87">
        <v>2</v>
      </c>
      <c r="I1128" s="33"/>
      <c r="J1128" s="26"/>
      <c r="K1128" s="26"/>
      <c r="L1128" s="26"/>
      <c r="M1128" s="26"/>
      <c r="N1128" s="26"/>
      <c r="O1128" s="26"/>
      <c r="P1128" s="26"/>
      <c r="Q1128" s="26"/>
      <c r="R1128" s="26"/>
      <c r="S1128" s="26"/>
      <c r="T1128" s="26"/>
      <c r="U1128" s="26"/>
      <c r="V1128" s="26"/>
      <c r="W1128" s="26"/>
      <c r="X1128" s="26"/>
      <c r="Y1128" s="26"/>
      <c r="Z1128" s="26"/>
      <c r="AA1128" s="26"/>
      <c r="AB1128" s="26"/>
      <c r="AC1128" s="26"/>
      <c r="AD1128" s="34" t="s">
        <v>14</v>
      </c>
    </row>
    <row r="1129" spans="1:30" s="35" customFormat="1" x14ac:dyDescent="0.2">
      <c r="A1129" s="25" t="s">
        <v>166</v>
      </c>
      <c r="B1129" s="27" t="s">
        <v>11</v>
      </c>
      <c r="C1129" s="27"/>
      <c r="D1129" s="88"/>
      <c r="E1129" s="29" t="s">
        <v>16</v>
      </c>
      <c r="F1129" s="30">
        <v>0.16666666666666666</v>
      </c>
      <c r="G1129" s="31">
        <f t="shared" si="120"/>
        <v>5</v>
      </c>
      <c r="H1129" s="87">
        <v>2</v>
      </c>
      <c r="I1129" s="33"/>
      <c r="J1129" s="26"/>
      <c r="K1129" s="26"/>
      <c r="L1129" s="26">
        <v>1</v>
      </c>
      <c r="M1129" s="26"/>
      <c r="N1129" s="26">
        <v>1</v>
      </c>
      <c r="O1129" s="26"/>
      <c r="P1129" s="26">
        <v>1</v>
      </c>
      <c r="Q1129" s="26"/>
      <c r="R1129" s="26">
        <v>1</v>
      </c>
      <c r="S1129" s="26"/>
      <c r="T1129" s="26">
        <v>1</v>
      </c>
      <c r="U1129" s="26"/>
      <c r="V1129" s="26">
        <v>1</v>
      </c>
      <c r="W1129" s="26"/>
      <c r="X1129" s="26">
        <v>1</v>
      </c>
      <c r="Y1129" s="26"/>
      <c r="Z1129" s="26">
        <v>1</v>
      </c>
      <c r="AA1129" s="26"/>
      <c r="AB1129" s="26">
        <v>1</v>
      </c>
      <c r="AC1129" s="26"/>
      <c r="AD1129" s="34" t="s">
        <v>17</v>
      </c>
    </row>
    <row r="1130" spans="1:30" s="35" customFormat="1" x14ac:dyDescent="0.2">
      <c r="A1130" s="25" t="s">
        <v>166</v>
      </c>
      <c r="B1130" s="27" t="s">
        <v>11</v>
      </c>
      <c r="C1130" s="27"/>
      <c r="D1130" s="88"/>
      <c r="E1130" s="29" t="s">
        <v>18</v>
      </c>
      <c r="F1130" s="30">
        <v>0.53</v>
      </c>
      <c r="G1130" s="31">
        <f t="shared" si="120"/>
        <v>15.9</v>
      </c>
      <c r="H1130" s="87">
        <v>2</v>
      </c>
      <c r="I1130" s="33"/>
      <c r="J1130" s="26"/>
      <c r="K1130" s="26"/>
      <c r="L1130" s="26"/>
      <c r="M1130" s="26"/>
      <c r="N1130" s="26">
        <v>1</v>
      </c>
      <c r="O1130" s="26"/>
      <c r="P1130" s="26"/>
      <c r="Q1130" s="26"/>
      <c r="R1130" s="26">
        <v>1</v>
      </c>
      <c r="S1130" s="26"/>
      <c r="T1130" s="26"/>
      <c r="U1130" s="26"/>
      <c r="V1130" s="26">
        <v>1</v>
      </c>
      <c r="W1130" s="26"/>
      <c r="X1130" s="26"/>
      <c r="Y1130" s="26"/>
      <c r="Z1130" s="26">
        <v>1</v>
      </c>
      <c r="AA1130" s="26"/>
      <c r="AB1130" s="26"/>
      <c r="AC1130" s="26"/>
      <c r="AD1130" s="34" t="s">
        <v>21</v>
      </c>
    </row>
    <row r="1131" spans="1:30" s="35" customFormat="1" x14ac:dyDescent="0.2">
      <c r="A1131" s="25" t="s">
        <v>166</v>
      </c>
      <c r="B1131" s="27" t="s">
        <v>11</v>
      </c>
      <c r="C1131" s="27"/>
      <c r="D1131" s="88"/>
      <c r="E1131" s="29" t="s">
        <v>22</v>
      </c>
      <c r="F1131" s="30">
        <v>0.26250000000000001</v>
      </c>
      <c r="G1131" s="31">
        <f t="shared" si="120"/>
        <v>7.875</v>
      </c>
      <c r="H1131" s="87">
        <v>2</v>
      </c>
      <c r="I1131" s="33"/>
      <c r="J1131" s="26"/>
      <c r="K1131" s="26"/>
      <c r="L1131" s="26"/>
      <c r="M1131" s="26">
        <v>1</v>
      </c>
      <c r="N1131" s="26"/>
      <c r="O1131" s="26"/>
      <c r="P1131" s="26"/>
      <c r="Q1131" s="26">
        <v>1</v>
      </c>
      <c r="R1131" s="26"/>
      <c r="S1131" s="26"/>
      <c r="T1131" s="26"/>
      <c r="U1131" s="26">
        <v>1</v>
      </c>
      <c r="V1131" s="26"/>
      <c r="W1131" s="26"/>
      <c r="X1131" s="26"/>
      <c r="Y1131" s="26">
        <v>1</v>
      </c>
      <c r="Z1131" s="26"/>
      <c r="AA1131" s="26"/>
      <c r="AB1131" s="26"/>
      <c r="AC1131" s="26">
        <v>1</v>
      </c>
      <c r="AD1131" s="34" t="s">
        <v>35</v>
      </c>
    </row>
    <row r="1132" spans="1:30" s="35" customFormat="1" x14ac:dyDescent="0.2">
      <c r="A1132" s="25" t="s">
        <v>166</v>
      </c>
      <c r="B1132" s="27" t="s">
        <v>11</v>
      </c>
      <c r="C1132" s="27"/>
      <c r="D1132" s="88"/>
      <c r="E1132" s="38" t="s">
        <v>119</v>
      </c>
      <c r="F1132" s="30">
        <v>0</v>
      </c>
      <c r="G1132" s="31">
        <f t="shared" si="120"/>
        <v>0</v>
      </c>
      <c r="H1132" s="87">
        <v>2</v>
      </c>
      <c r="I1132" s="33"/>
      <c r="J1132" s="26"/>
      <c r="K1132" s="26"/>
      <c r="L1132" s="26"/>
      <c r="M1132" s="26"/>
      <c r="N1132" s="26"/>
      <c r="O1132" s="26"/>
      <c r="P1132" s="26"/>
      <c r="Q1132" s="26"/>
      <c r="R1132" s="26"/>
      <c r="S1132" s="26"/>
      <c r="T1132" s="26"/>
      <c r="U1132" s="26"/>
      <c r="V1132" s="26"/>
      <c r="W1132" s="26"/>
      <c r="X1132" s="26"/>
      <c r="Y1132" s="26"/>
      <c r="Z1132" s="26"/>
      <c r="AA1132" s="26"/>
      <c r="AB1132" s="26"/>
      <c r="AC1132" s="26"/>
      <c r="AD1132" s="34" t="s">
        <v>142</v>
      </c>
    </row>
    <row r="1133" spans="1:30" s="35" customFormat="1" x14ac:dyDescent="0.2">
      <c r="A1133" s="25" t="s">
        <v>166</v>
      </c>
      <c r="B1133" s="27" t="s">
        <v>11</v>
      </c>
      <c r="C1133" s="27"/>
      <c r="D1133" s="88"/>
      <c r="E1133" s="29" t="s">
        <v>120</v>
      </c>
      <c r="F1133" s="30">
        <v>0.5</v>
      </c>
      <c r="G1133" s="31">
        <f t="shared" si="120"/>
        <v>15</v>
      </c>
      <c r="H1133" s="87">
        <v>2</v>
      </c>
      <c r="I1133" s="33"/>
      <c r="J1133" s="26"/>
      <c r="K1133" s="26"/>
      <c r="L1133" s="26"/>
      <c r="M1133" s="26">
        <v>1</v>
      </c>
      <c r="N1133" s="26"/>
      <c r="O1133" s="26"/>
      <c r="P1133" s="26"/>
      <c r="Q1133" s="26">
        <v>1</v>
      </c>
      <c r="R1133" s="26"/>
      <c r="S1133" s="26"/>
      <c r="T1133" s="26"/>
      <c r="U1133" s="26">
        <v>1</v>
      </c>
      <c r="V1133" s="26"/>
      <c r="W1133" s="26"/>
      <c r="X1133" s="26"/>
      <c r="Y1133" s="26">
        <v>1</v>
      </c>
      <c r="Z1133" s="26"/>
      <c r="AA1133" s="26"/>
      <c r="AB1133" s="26"/>
      <c r="AC1133" s="26">
        <v>1</v>
      </c>
      <c r="AD1133" s="34" t="s">
        <v>35</v>
      </c>
    </row>
    <row r="1134" spans="1:30" s="35" customFormat="1" x14ac:dyDescent="0.2">
      <c r="A1134" s="25" t="s">
        <v>166</v>
      </c>
      <c r="B1134" s="27" t="s">
        <v>11</v>
      </c>
      <c r="C1134" s="27"/>
      <c r="D1134" s="88"/>
      <c r="E1134" s="38" t="s">
        <v>121</v>
      </c>
      <c r="F1134" s="30">
        <v>0</v>
      </c>
      <c r="G1134" s="31">
        <f t="shared" si="120"/>
        <v>0</v>
      </c>
      <c r="H1134" s="87">
        <v>2</v>
      </c>
      <c r="I1134" s="33"/>
      <c r="J1134" s="26"/>
      <c r="K1134" s="26"/>
      <c r="L1134" s="26"/>
      <c r="M1134" s="26"/>
      <c r="N1134" s="26"/>
      <c r="O1134" s="26"/>
      <c r="P1134" s="26"/>
      <c r="Q1134" s="26"/>
      <c r="R1134" s="26"/>
      <c r="S1134" s="26"/>
      <c r="T1134" s="26"/>
      <c r="U1134" s="26"/>
      <c r="V1134" s="26"/>
      <c r="W1134" s="26"/>
      <c r="X1134" s="26"/>
      <c r="Y1134" s="26"/>
      <c r="Z1134" s="26"/>
      <c r="AA1134" s="26"/>
      <c r="AB1134" s="26"/>
      <c r="AC1134" s="26"/>
      <c r="AD1134" s="34" t="s">
        <v>143</v>
      </c>
    </row>
    <row r="1135" spans="1:30" s="35" customFormat="1" x14ac:dyDescent="0.2">
      <c r="A1135" s="25" t="s">
        <v>166</v>
      </c>
      <c r="B1135" s="27" t="s">
        <v>11</v>
      </c>
      <c r="C1135" s="27"/>
      <c r="D1135" s="88"/>
      <c r="E1135" s="36" t="s">
        <v>24</v>
      </c>
      <c r="F1135" s="30">
        <v>0.35</v>
      </c>
      <c r="G1135" s="31">
        <f t="shared" si="120"/>
        <v>10.5</v>
      </c>
      <c r="H1135" s="87">
        <v>2</v>
      </c>
      <c r="I1135" s="33"/>
      <c r="J1135" s="26">
        <v>1</v>
      </c>
      <c r="K1135" s="26">
        <v>1</v>
      </c>
      <c r="L1135" s="26">
        <v>1</v>
      </c>
      <c r="M1135" s="26">
        <v>1</v>
      </c>
      <c r="N1135" s="26">
        <v>1</v>
      </c>
      <c r="O1135" s="26">
        <v>1</v>
      </c>
      <c r="P1135" s="26">
        <v>1</v>
      </c>
      <c r="Q1135" s="26">
        <v>1</v>
      </c>
      <c r="R1135" s="26">
        <v>1</v>
      </c>
      <c r="S1135" s="26">
        <v>1</v>
      </c>
      <c r="T1135" s="26">
        <v>1</v>
      </c>
      <c r="U1135" s="26">
        <v>1</v>
      </c>
      <c r="V1135" s="26">
        <v>1</v>
      </c>
      <c r="W1135" s="26">
        <v>1</v>
      </c>
      <c r="X1135" s="26">
        <v>1</v>
      </c>
      <c r="Y1135" s="26">
        <v>1</v>
      </c>
      <c r="Z1135" s="26">
        <v>1</v>
      </c>
      <c r="AA1135" s="26">
        <v>1</v>
      </c>
      <c r="AB1135" s="26">
        <v>1</v>
      </c>
      <c r="AC1135" s="26">
        <v>1</v>
      </c>
      <c r="AD1135" s="34" t="s">
        <v>25</v>
      </c>
    </row>
    <row r="1136" spans="1:30" s="35" customFormat="1" x14ac:dyDescent="0.2">
      <c r="A1136" s="25" t="s">
        <v>166</v>
      </c>
      <c r="B1136" s="27" t="s">
        <v>11</v>
      </c>
      <c r="C1136" s="27"/>
      <c r="D1136" s="88"/>
      <c r="E1136" s="29" t="s">
        <v>26</v>
      </c>
      <c r="F1136" s="30">
        <v>0.5</v>
      </c>
      <c r="G1136" s="31">
        <f t="shared" si="120"/>
        <v>15</v>
      </c>
      <c r="H1136" s="87">
        <v>2</v>
      </c>
      <c r="I1136" s="33"/>
      <c r="J1136" s="26"/>
      <c r="K1136" s="26"/>
      <c r="L1136" s="26"/>
      <c r="M1136" s="26"/>
      <c r="N1136" s="26"/>
      <c r="O1136" s="26"/>
      <c r="P1136" s="26"/>
      <c r="Q1136" s="26"/>
      <c r="R1136" s="26"/>
      <c r="S1136" s="26"/>
      <c r="T1136" s="26"/>
      <c r="U1136" s="26"/>
      <c r="V1136" s="26"/>
      <c r="W1136" s="26">
        <v>1</v>
      </c>
      <c r="X1136" s="26"/>
      <c r="Y1136" s="26"/>
      <c r="Z1136" s="26"/>
      <c r="AA1136" s="26"/>
      <c r="AB1136" s="26"/>
      <c r="AC1136" s="26"/>
      <c r="AD1136" s="34" t="s">
        <v>167</v>
      </c>
    </row>
    <row r="1137" spans="1:30" s="35" customFormat="1" x14ac:dyDescent="0.2">
      <c r="A1137" s="25" t="s">
        <v>166</v>
      </c>
      <c r="B1137" s="27" t="s">
        <v>11</v>
      </c>
      <c r="C1137" s="27"/>
      <c r="D1137" s="88"/>
      <c r="E1137" s="29" t="s">
        <v>28</v>
      </c>
      <c r="F1137" s="30">
        <v>1.5</v>
      </c>
      <c r="G1137" s="31">
        <f t="shared" si="120"/>
        <v>45</v>
      </c>
      <c r="H1137" s="87">
        <v>2</v>
      </c>
      <c r="I1137" s="33"/>
      <c r="J1137" s="26"/>
      <c r="K1137" s="26"/>
      <c r="L1137" s="26"/>
      <c r="M1137" s="26"/>
      <c r="N1137" s="26"/>
      <c r="O1137" s="26"/>
      <c r="P1137" s="26"/>
      <c r="Q1137" s="26"/>
      <c r="R1137" s="26"/>
      <c r="S1137" s="26"/>
      <c r="T1137" s="26"/>
      <c r="U1137" s="26"/>
      <c r="V1137" s="26"/>
      <c r="W1137" s="26">
        <v>1</v>
      </c>
      <c r="X1137" s="26"/>
      <c r="Y1137" s="26"/>
      <c r="Z1137" s="26"/>
      <c r="AA1137" s="26"/>
      <c r="AB1137" s="26"/>
      <c r="AC1137" s="26"/>
      <c r="AD1137" s="34" t="s">
        <v>167</v>
      </c>
    </row>
    <row r="1138" spans="1:30" s="35" customFormat="1" x14ac:dyDescent="0.2">
      <c r="A1138" s="25" t="s">
        <v>166</v>
      </c>
      <c r="B1138" s="27" t="s">
        <v>11</v>
      </c>
      <c r="C1138" s="27"/>
      <c r="D1138" s="88"/>
      <c r="E1138" s="29" t="s">
        <v>29</v>
      </c>
      <c r="F1138" s="30">
        <v>0.22750000000000001</v>
      </c>
      <c r="G1138" s="31">
        <f t="shared" si="120"/>
        <v>6.8250000000000002</v>
      </c>
      <c r="H1138" s="87">
        <v>2</v>
      </c>
      <c r="I1138" s="33"/>
      <c r="J1138" s="26"/>
      <c r="K1138" s="26"/>
      <c r="L1138" s="26">
        <v>1</v>
      </c>
      <c r="M1138" s="37"/>
      <c r="N1138" s="26"/>
      <c r="O1138" s="26">
        <v>1</v>
      </c>
      <c r="P1138" s="26"/>
      <c r="Q1138" s="26"/>
      <c r="R1138" s="26">
        <v>1</v>
      </c>
      <c r="S1138" s="26"/>
      <c r="T1138" s="37"/>
      <c r="U1138" s="26">
        <v>1</v>
      </c>
      <c r="V1138" s="37"/>
      <c r="W1138" s="26"/>
      <c r="X1138" s="37">
        <v>1</v>
      </c>
      <c r="Y1138" s="26"/>
      <c r="Z1138" s="37"/>
      <c r="AA1138" s="26">
        <v>1</v>
      </c>
      <c r="AB1138" s="37"/>
      <c r="AC1138" s="37"/>
      <c r="AD1138" s="34" t="s">
        <v>30</v>
      </c>
    </row>
    <row r="1139" spans="1:30" s="35" customFormat="1" x14ac:dyDescent="0.2">
      <c r="A1139" s="25" t="s">
        <v>166</v>
      </c>
      <c r="B1139" s="27" t="s">
        <v>11</v>
      </c>
      <c r="C1139" s="27"/>
      <c r="D1139" s="88"/>
      <c r="E1139" s="29" t="s">
        <v>31</v>
      </c>
      <c r="F1139" s="30">
        <v>0.12250000000000001</v>
      </c>
      <c r="G1139" s="31">
        <f t="shared" si="120"/>
        <v>3.6750000000000003</v>
      </c>
      <c r="H1139" s="87">
        <v>2</v>
      </c>
      <c r="I1139" s="33"/>
      <c r="J1139" s="26"/>
      <c r="K1139" s="26">
        <v>1</v>
      </c>
      <c r="L1139" s="26"/>
      <c r="M1139" s="26">
        <v>1</v>
      </c>
      <c r="N1139" s="26"/>
      <c r="O1139" s="26">
        <v>1</v>
      </c>
      <c r="P1139" s="26"/>
      <c r="Q1139" s="26">
        <v>1</v>
      </c>
      <c r="R1139" s="26"/>
      <c r="S1139" s="26">
        <v>1</v>
      </c>
      <c r="T1139" s="26"/>
      <c r="U1139" s="26">
        <v>1</v>
      </c>
      <c r="V1139" s="26"/>
      <c r="W1139" s="26">
        <v>1</v>
      </c>
      <c r="X1139" s="26"/>
      <c r="Y1139" s="26">
        <v>1</v>
      </c>
      <c r="Z1139" s="26"/>
      <c r="AA1139" s="26">
        <v>1</v>
      </c>
      <c r="AB1139" s="26"/>
      <c r="AC1139" s="26">
        <v>1</v>
      </c>
      <c r="AD1139" s="34" t="s">
        <v>13</v>
      </c>
    </row>
    <row r="1140" spans="1:30" s="35" customFormat="1" x14ac:dyDescent="0.2">
      <c r="A1140" s="25" t="s">
        <v>166</v>
      </c>
      <c r="B1140" s="27" t="s">
        <v>11</v>
      </c>
      <c r="C1140" s="27"/>
      <c r="D1140" s="88"/>
      <c r="E1140" s="29" t="s">
        <v>32</v>
      </c>
      <c r="F1140" s="30">
        <v>1.05</v>
      </c>
      <c r="G1140" s="31">
        <f t="shared" si="120"/>
        <v>31.5</v>
      </c>
      <c r="H1140" s="87">
        <v>2</v>
      </c>
      <c r="I1140" s="33"/>
      <c r="J1140" s="26"/>
      <c r="K1140" s="26"/>
      <c r="L1140" s="26"/>
      <c r="M1140" s="26"/>
      <c r="N1140" s="26"/>
      <c r="O1140" s="26"/>
      <c r="P1140" s="26">
        <v>1</v>
      </c>
      <c r="Q1140" s="26"/>
      <c r="R1140" s="26"/>
      <c r="S1140" s="26"/>
      <c r="T1140" s="26"/>
      <c r="U1140" s="26"/>
      <c r="V1140" s="26">
        <v>1</v>
      </c>
      <c r="W1140" s="26"/>
      <c r="X1140" s="26"/>
      <c r="Y1140" s="26"/>
      <c r="Z1140" s="26"/>
      <c r="AA1140" s="26"/>
      <c r="AB1140" s="26">
        <v>1</v>
      </c>
      <c r="AC1140" s="26"/>
      <c r="AD1140" s="34" t="s">
        <v>20</v>
      </c>
    </row>
    <row r="1141" spans="1:30" s="35" customFormat="1" x14ac:dyDescent="0.2">
      <c r="A1141" s="25" t="s">
        <v>166</v>
      </c>
      <c r="B1141" s="27" t="s">
        <v>11</v>
      </c>
      <c r="C1141" s="27"/>
      <c r="D1141" s="88"/>
      <c r="E1141" s="38" t="s">
        <v>34</v>
      </c>
      <c r="F1141" s="30">
        <v>0</v>
      </c>
      <c r="G1141" s="31">
        <f t="shared" si="120"/>
        <v>0</v>
      </c>
      <c r="H1141" s="87">
        <v>2</v>
      </c>
      <c r="I1141" s="33"/>
      <c r="J1141" s="26"/>
      <c r="K1141" s="26"/>
      <c r="L1141" s="26"/>
      <c r="M1141" s="26"/>
      <c r="N1141" s="26"/>
      <c r="O1141" s="26"/>
      <c r="P1141" s="26"/>
      <c r="Q1141" s="26"/>
      <c r="R1141" s="26"/>
      <c r="S1141" s="26"/>
      <c r="T1141" s="26"/>
      <c r="U1141" s="26"/>
      <c r="V1141" s="26"/>
      <c r="W1141" s="26"/>
      <c r="X1141" s="26"/>
      <c r="Y1141" s="26"/>
      <c r="Z1141" s="26"/>
      <c r="AA1141" s="26"/>
      <c r="AB1141" s="26"/>
      <c r="AC1141" s="26"/>
      <c r="AD1141" s="34" t="s">
        <v>36</v>
      </c>
    </row>
    <row r="1142" spans="1:30" s="35" customFormat="1" x14ac:dyDescent="0.2">
      <c r="A1142" s="25" t="s">
        <v>166</v>
      </c>
      <c r="B1142" s="27" t="s">
        <v>11</v>
      </c>
      <c r="C1142" s="27"/>
      <c r="D1142" s="88"/>
      <c r="E1142" s="29" t="s">
        <v>37</v>
      </c>
      <c r="F1142" s="30">
        <v>0.52500000000000002</v>
      </c>
      <c r="G1142" s="31">
        <f t="shared" si="120"/>
        <v>15.75</v>
      </c>
      <c r="H1142" s="87">
        <v>2</v>
      </c>
      <c r="I1142" s="33"/>
      <c r="J1142" s="26"/>
      <c r="K1142" s="26"/>
      <c r="L1142" s="26"/>
      <c r="M1142" s="26"/>
      <c r="N1142" s="26"/>
      <c r="O1142" s="26"/>
      <c r="P1142" s="26"/>
      <c r="Q1142" s="26"/>
      <c r="R1142" s="26"/>
      <c r="S1142" s="26"/>
      <c r="T1142" s="26"/>
      <c r="U1142" s="26"/>
      <c r="V1142" s="26"/>
      <c r="W1142" s="26">
        <v>1</v>
      </c>
      <c r="X1142" s="26"/>
      <c r="Y1142" s="26"/>
      <c r="Z1142" s="26"/>
      <c r="AA1142" s="26"/>
      <c r="AB1142" s="26"/>
      <c r="AC1142" s="26"/>
      <c r="AD1142" s="34" t="s">
        <v>27</v>
      </c>
    </row>
    <row r="1143" spans="1:30" s="35" customFormat="1" x14ac:dyDescent="0.2">
      <c r="A1143" s="25" t="s">
        <v>166</v>
      </c>
      <c r="B1143" s="27" t="s">
        <v>11</v>
      </c>
      <c r="C1143" s="27"/>
      <c r="D1143" s="88"/>
      <c r="E1143" s="29" t="s">
        <v>38</v>
      </c>
      <c r="F1143" s="30">
        <v>0.26250000000000001</v>
      </c>
      <c r="G1143" s="31">
        <f t="shared" si="120"/>
        <v>7.875</v>
      </c>
      <c r="H1143" s="87">
        <v>2</v>
      </c>
      <c r="I1143" s="33"/>
      <c r="J1143" s="26"/>
      <c r="K1143" s="26"/>
      <c r="L1143" s="26"/>
      <c r="M1143" s="26"/>
      <c r="N1143" s="26"/>
      <c r="O1143" s="26"/>
      <c r="P1143" s="26"/>
      <c r="Q1143" s="26"/>
      <c r="R1143" s="26"/>
      <c r="S1143" s="26"/>
      <c r="T1143" s="26"/>
      <c r="U1143" s="26"/>
      <c r="V1143" s="26"/>
      <c r="W1143" s="26">
        <v>1</v>
      </c>
      <c r="X1143" s="26"/>
      <c r="Y1143" s="26"/>
      <c r="Z1143" s="26"/>
      <c r="AA1143" s="26"/>
      <c r="AB1143" s="26"/>
      <c r="AC1143" s="26"/>
      <c r="AD1143" s="34" t="s">
        <v>167</v>
      </c>
    </row>
    <row r="1144" spans="1:30" s="35" customFormat="1" x14ac:dyDescent="0.2">
      <c r="A1144" s="25" t="s">
        <v>166</v>
      </c>
      <c r="B1144" s="27" t="s">
        <v>11</v>
      </c>
      <c r="C1144" s="27"/>
      <c r="D1144" s="88"/>
      <c r="E1144" s="38" t="s">
        <v>39</v>
      </c>
      <c r="F1144" s="30">
        <v>0</v>
      </c>
      <c r="G1144" s="31">
        <f t="shared" si="120"/>
        <v>0</v>
      </c>
      <c r="H1144" s="87">
        <v>2</v>
      </c>
      <c r="I1144" s="33"/>
      <c r="J1144" s="26"/>
      <c r="K1144" s="26"/>
      <c r="L1144" s="26"/>
      <c r="M1144" s="26"/>
      <c r="N1144" s="26"/>
      <c r="O1144" s="26"/>
      <c r="P1144" s="26"/>
      <c r="Q1144" s="26"/>
      <c r="R1144" s="26"/>
      <c r="S1144" s="26"/>
      <c r="T1144" s="26"/>
      <c r="U1144" s="26"/>
      <c r="V1144" s="26"/>
      <c r="W1144" s="26"/>
      <c r="X1144" s="26"/>
      <c r="Y1144" s="26"/>
      <c r="Z1144" s="26"/>
      <c r="AA1144" s="26"/>
      <c r="AB1144" s="26"/>
      <c r="AC1144" s="26"/>
      <c r="AD1144" s="34" t="s">
        <v>14</v>
      </c>
    </row>
    <row r="1145" spans="1:30" s="35" customFormat="1" x14ac:dyDescent="0.2">
      <c r="A1145" s="25" t="s">
        <v>166</v>
      </c>
      <c r="B1145" s="27" t="s">
        <v>11</v>
      </c>
      <c r="C1145" s="27"/>
      <c r="D1145" s="88"/>
      <c r="E1145" s="29" t="s">
        <v>40</v>
      </c>
      <c r="F1145" s="30">
        <v>0.25</v>
      </c>
      <c r="G1145" s="31">
        <f t="shared" si="120"/>
        <v>7.5</v>
      </c>
      <c r="H1145" s="87">
        <v>2</v>
      </c>
      <c r="I1145" s="33"/>
      <c r="J1145" s="26"/>
      <c r="K1145" s="26"/>
      <c r="L1145" s="26"/>
      <c r="M1145" s="26"/>
      <c r="N1145" s="26">
        <v>1</v>
      </c>
      <c r="O1145" s="26"/>
      <c r="P1145" s="26"/>
      <c r="Q1145" s="26"/>
      <c r="R1145" s="26"/>
      <c r="S1145" s="26"/>
      <c r="T1145" s="26">
        <v>1</v>
      </c>
      <c r="U1145" s="26"/>
      <c r="V1145" s="26"/>
      <c r="W1145" s="26"/>
      <c r="X1145" s="26"/>
      <c r="Y1145" s="26"/>
      <c r="Z1145" s="26">
        <v>1</v>
      </c>
      <c r="AA1145" s="26"/>
      <c r="AB1145" s="26"/>
      <c r="AC1145" s="26"/>
      <c r="AD1145" s="34" t="s">
        <v>41</v>
      </c>
    </row>
    <row r="1146" spans="1:30" s="35" customFormat="1" x14ac:dyDescent="0.2">
      <c r="A1146" s="25" t="s">
        <v>166</v>
      </c>
      <c r="B1146" s="27" t="s">
        <v>11</v>
      </c>
      <c r="C1146" s="27"/>
      <c r="D1146" s="88"/>
      <c r="E1146" s="29" t="s">
        <v>42</v>
      </c>
      <c r="F1146" s="30">
        <v>2</v>
      </c>
      <c r="G1146" s="31">
        <f t="shared" si="120"/>
        <v>60</v>
      </c>
      <c r="H1146" s="87">
        <v>2</v>
      </c>
      <c r="I1146" s="33"/>
      <c r="J1146" s="26"/>
      <c r="K1146" s="26"/>
      <c r="L1146" s="26"/>
      <c r="M1146" s="26"/>
      <c r="N1146" s="26"/>
      <c r="O1146" s="26"/>
      <c r="P1146" s="26"/>
      <c r="Q1146" s="26"/>
      <c r="R1146" s="26"/>
      <c r="S1146" s="26"/>
      <c r="T1146" s="26"/>
      <c r="U1146" s="26"/>
      <c r="V1146" s="26"/>
      <c r="W1146" s="26"/>
      <c r="X1146" s="26"/>
      <c r="Y1146" s="26"/>
      <c r="Z1146" s="26"/>
      <c r="AA1146" s="26"/>
      <c r="AB1146" s="26"/>
      <c r="AC1146" s="26"/>
      <c r="AD1146" s="34" t="s">
        <v>14</v>
      </c>
    </row>
    <row r="1147" spans="1:30" s="35" customFormat="1" x14ac:dyDescent="0.2">
      <c r="A1147" s="25" t="s">
        <v>166</v>
      </c>
      <c r="B1147" s="27" t="s">
        <v>11</v>
      </c>
      <c r="C1147" s="27"/>
      <c r="D1147" s="88"/>
      <c r="E1147" s="29" t="s">
        <v>43</v>
      </c>
      <c r="F1147" s="30">
        <v>0</v>
      </c>
      <c r="G1147" s="31">
        <f t="shared" si="120"/>
        <v>0</v>
      </c>
      <c r="H1147" s="87">
        <v>2</v>
      </c>
      <c r="I1147" s="33"/>
      <c r="J1147" s="26"/>
      <c r="K1147" s="26">
        <v>1</v>
      </c>
      <c r="L1147" s="26"/>
      <c r="M1147" s="26">
        <v>1</v>
      </c>
      <c r="N1147" s="26"/>
      <c r="O1147" s="26">
        <v>1</v>
      </c>
      <c r="P1147" s="26"/>
      <c r="Q1147" s="26">
        <v>1</v>
      </c>
      <c r="R1147" s="26"/>
      <c r="S1147" s="26">
        <v>1</v>
      </c>
      <c r="T1147" s="26"/>
      <c r="U1147" s="26">
        <v>1</v>
      </c>
      <c r="V1147" s="26"/>
      <c r="W1147" s="26">
        <v>1</v>
      </c>
      <c r="X1147" s="26"/>
      <c r="Y1147" s="26">
        <v>1</v>
      </c>
      <c r="Z1147" s="26"/>
      <c r="AA1147" s="26">
        <v>1</v>
      </c>
      <c r="AB1147" s="26"/>
      <c r="AC1147" s="26">
        <v>1</v>
      </c>
      <c r="AD1147" s="34" t="s">
        <v>44</v>
      </c>
    </row>
    <row r="1148" spans="1:30" s="35" customFormat="1" x14ac:dyDescent="0.2">
      <c r="A1148" s="25" t="s">
        <v>166</v>
      </c>
      <c r="B1148" s="27" t="s">
        <v>11</v>
      </c>
      <c r="C1148" s="27"/>
      <c r="D1148" s="88"/>
      <c r="E1148" s="29" t="s">
        <v>45</v>
      </c>
      <c r="F1148" s="30">
        <v>1</v>
      </c>
      <c r="G1148" s="31">
        <f t="shared" si="120"/>
        <v>30</v>
      </c>
      <c r="H1148" s="87">
        <v>2</v>
      </c>
      <c r="I1148" s="33"/>
      <c r="J1148" s="26"/>
      <c r="K1148" s="26">
        <v>1</v>
      </c>
      <c r="L1148" s="26"/>
      <c r="M1148" s="26">
        <v>1</v>
      </c>
      <c r="N1148" s="26"/>
      <c r="O1148" s="26">
        <v>1</v>
      </c>
      <c r="P1148" s="26"/>
      <c r="Q1148" s="26">
        <v>1</v>
      </c>
      <c r="R1148" s="26"/>
      <c r="S1148" s="26">
        <v>1</v>
      </c>
      <c r="T1148" s="26"/>
      <c r="U1148" s="26">
        <v>1</v>
      </c>
      <c r="V1148" s="26"/>
      <c r="W1148" s="26">
        <v>1</v>
      </c>
      <c r="X1148" s="26"/>
      <c r="Y1148" s="26">
        <v>1</v>
      </c>
      <c r="Z1148" s="26"/>
      <c r="AA1148" s="26">
        <v>1</v>
      </c>
      <c r="AB1148" s="26"/>
      <c r="AC1148" s="26">
        <v>1</v>
      </c>
      <c r="AD1148" s="34" t="s">
        <v>13</v>
      </c>
    </row>
    <row r="1149" spans="1:30" s="35" customFormat="1" x14ac:dyDescent="0.2">
      <c r="A1149" s="25" t="s">
        <v>166</v>
      </c>
      <c r="B1149" s="27" t="s">
        <v>11</v>
      </c>
      <c r="C1149" s="27"/>
      <c r="D1149" s="88"/>
      <c r="E1149" s="29" t="s">
        <v>46</v>
      </c>
      <c r="F1149" s="30">
        <v>0.5</v>
      </c>
      <c r="G1149" s="31">
        <f t="shared" si="120"/>
        <v>15</v>
      </c>
      <c r="H1149" s="87">
        <v>2</v>
      </c>
      <c r="I1149" s="33"/>
      <c r="J1149" s="26"/>
      <c r="K1149" s="26"/>
      <c r="L1149" s="26"/>
      <c r="M1149" s="26"/>
      <c r="N1149" s="26">
        <v>1</v>
      </c>
      <c r="O1149" s="26"/>
      <c r="P1149" s="26"/>
      <c r="Q1149" s="26"/>
      <c r="R1149" s="26"/>
      <c r="S1149" s="26">
        <v>1</v>
      </c>
      <c r="T1149" s="26"/>
      <c r="U1149" s="26"/>
      <c r="V1149" s="26"/>
      <c r="W1149" s="26"/>
      <c r="X1149" s="26">
        <v>1</v>
      </c>
      <c r="Y1149" s="26"/>
      <c r="Z1149" s="26"/>
      <c r="AA1149" s="26"/>
      <c r="AB1149" s="26"/>
      <c r="AC1149" s="26">
        <v>1</v>
      </c>
      <c r="AD1149" s="34" t="s">
        <v>48</v>
      </c>
    </row>
    <row r="1150" spans="1:30" s="35" customFormat="1" x14ac:dyDescent="0.2">
      <c r="A1150" s="25" t="s">
        <v>166</v>
      </c>
      <c r="B1150" s="27" t="s">
        <v>11</v>
      </c>
      <c r="C1150" s="27"/>
      <c r="D1150" s="88"/>
      <c r="E1150" s="29" t="s">
        <v>133</v>
      </c>
      <c r="F1150" s="30">
        <v>0.5</v>
      </c>
      <c r="G1150" s="31">
        <f t="shared" si="120"/>
        <v>15</v>
      </c>
      <c r="H1150" s="87">
        <v>2</v>
      </c>
      <c r="I1150" s="33"/>
      <c r="J1150" s="26"/>
      <c r="K1150" s="26"/>
      <c r="L1150" s="26"/>
      <c r="M1150" s="26"/>
      <c r="N1150" s="26"/>
      <c r="O1150" s="26">
        <v>1</v>
      </c>
      <c r="P1150" s="26"/>
      <c r="Q1150" s="26"/>
      <c r="R1150" s="26"/>
      <c r="S1150" s="26"/>
      <c r="T1150" s="26"/>
      <c r="U1150" s="26">
        <v>1</v>
      </c>
      <c r="V1150" s="26"/>
      <c r="W1150" s="26"/>
      <c r="X1150" s="26"/>
      <c r="Y1150" s="26"/>
      <c r="Z1150" s="26"/>
      <c r="AA1150" s="26">
        <v>1</v>
      </c>
      <c r="AB1150" s="26"/>
      <c r="AC1150" s="26"/>
      <c r="AD1150" s="34" t="s">
        <v>168</v>
      </c>
    </row>
    <row r="1151" spans="1:30" s="35" customFormat="1" x14ac:dyDescent="0.2">
      <c r="A1151" s="25" t="s">
        <v>166</v>
      </c>
      <c r="B1151" s="27" t="s">
        <v>11</v>
      </c>
      <c r="C1151" s="27"/>
      <c r="D1151" s="88"/>
      <c r="E1151" s="29" t="s">
        <v>49</v>
      </c>
      <c r="F1151" s="30">
        <v>0.18333333333333332</v>
      </c>
      <c r="G1151" s="31">
        <f t="shared" si="120"/>
        <v>5.5</v>
      </c>
      <c r="H1151" s="87">
        <v>2</v>
      </c>
      <c r="I1151" s="33"/>
      <c r="J1151" s="26">
        <v>1</v>
      </c>
      <c r="K1151" s="26"/>
      <c r="L1151" s="26">
        <v>1</v>
      </c>
      <c r="M1151" s="26"/>
      <c r="N1151" s="26">
        <v>1</v>
      </c>
      <c r="O1151" s="26"/>
      <c r="P1151" s="26">
        <v>1</v>
      </c>
      <c r="Q1151" s="26"/>
      <c r="R1151" s="26">
        <v>1</v>
      </c>
      <c r="S1151" s="26"/>
      <c r="T1151" s="26">
        <v>1</v>
      </c>
      <c r="U1151" s="26"/>
      <c r="V1151" s="26">
        <v>1</v>
      </c>
      <c r="W1151" s="26"/>
      <c r="X1151" s="26">
        <v>1</v>
      </c>
      <c r="Y1151" s="26"/>
      <c r="Z1151" s="26">
        <v>1</v>
      </c>
      <c r="AA1151" s="26"/>
      <c r="AB1151" s="26">
        <v>1</v>
      </c>
      <c r="AC1151" s="26"/>
      <c r="AD1151" s="34" t="s">
        <v>50</v>
      </c>
    </row>
    <row r="1152" spans="1:30" s="35" customFormat="1" x14ac:dyDescent="0.2">
      <c r="A1152" s="25" t="s">
        <v>166</v>
      </c>
      <c r="B1152" s="27" t="s">
        <v>11</v>
      </c>
      <c r="C1152" s="27"/>
      <c r="D1152" s="88"/>
      <c r="E1152" s="29" t="s">
        <v>51</v>
      </c>
      <c r="F1152" s="30">
        <v>0.17499999999999999</v>
      </c>
      <c r="G1152" s="31">
        <f t="shared" si="120"/>
        <v>5.25</v>
      </c>
      <c r="H1152" s="87">
        <v>2</v>
      </c>
      <c r="I1152" s="33"/>
      <c r="J1152" s="26"/>
      <c r="K1152" s="26"/>
      <c r="L1152" s="26"/>
      <c r="M1152" s="26"/>
      <c r="N1152" s="26"/>
      <c r="O1152" s="26"/>
      <c r="P1152" s="26"/>
      <c r="Q1152" s="26"/>
      <c r="R1152" s="26"/>
      <c r="S1152" s="26"/>
      <c r="T1152" s="26"/>
      <c r="U1152" s="26"/>
      <c r="V1152" s="26"/>
      <c r="W1152" s="26"/>
      <c r="X1152" s="26"/>
      <c r="Y1152" s="26"/>
      <c r="Z1152" s="26"/>
      <c r="AA1152" s="26"/>
      <c r="AB1152" s="26"/>
      <c r="AC1152" s="26"/>
      <c r="AD1152" s="34" t="s">
        <v>14</v>
      </c>
    </row>
    <row r="1153" spans="1:30" s="35" customFormat="1" x14ac:dyDescent="0.2">
      <c r="A1153" s="39" t="s">
        <v>166</v>
      </c>
      <c r="B1153" s="41" t="s">
        <v>53</v>
      </c>
      <c r="C1153" s="41"/>
      <c r="D1153" s="89">
        <v>92142009</v>
      </c>
      <c r="E1153" s="43" t="s">
        <v>54</v>
      </c>
      <c r="F1153" s="44">
        <v>1</v>
      </c>
      <c r="G1153" s="45">
        <f>+VLOOKUP(D1153,'Precios Repuestos'!$B$3:$F$192,5,FALSE)*F1153</f>
        <v>4.4000000000000004</v>
      </c>
      <c r="H1153" s="87">
        <v>2</v>
      </c>
      <c r="I1153" s="46"/>
      <c r="J1153" s="40">
        <v>1</v>
      </c>
      <c r="K1153" s="40">
        <v>1</v>
      </c>
      <c r="L1153" s="40">
        <v>1</v>
      </c>
      <c r="M1153" s="40">
        <v>1</v>
      </c>
      <c r="N1153" s="40">
        <v>1</v>
      </c>
      <c r="O1153" s="40">
        <v>1</v>
      </c>
      <c r="P1153" s="40">
        <v>1</v>
      </c>
      <c r="Q1153" s="40">
        <v>1</v>
      </c>
      <c r="R1153" s="40">
        <v>1</v>
      </c>
      <c r="S1153" s="40">
        <v>1</v>
      </c>
      <c r="T1153" s="40">
        <v>1</v>
      </c>
      <c r="U1153" s="40">
        <v>1</v>
      </c>
      <c r="V1153" s="40">
        <v>1</v>
      </c>
      <c r="W1153" s="40">
        <v>1</v>
      </c>
      <c r="X1153" s="40">
        <v>1</v>
      </c>
      <c r="Y1153" s="40">
        <v>1</v>
      </c>
      <c r="Z1153" s="40">
        <v>1</v>
      </c>
      <c r="AA1153" s="40">
        <v>1</v>
      </c>
      <c r="AB1153" s="40">
        <v>1</v>
      </c>
      <c r="AC1153" s="40">
        <v>1</v>
      </c>
      <c r="AD1153" s="34" t="s">
        <v>25</v>
      </c>
    </row>
    <row r="1154" spans="1:30" s="35" customFormat="1" x14ac:dyDescent="0.2">
      <c r="A1154" s="39" t="s">
        <v>166</v>
      </c>
      <c r="B1154" s="41" t="s">
        <v>53</v>
      </c>
      <c r="C1154" s="41"/>
      <c r="D1154" s="89">
        <v>2601225</v>
      </c>
      <c r="E1154" s="43" t="s">
        <v>169</v>
      </c>
      <c r="F1154" s="44">
        <v>5</v>
      </c>
      <c r="G1154" s="45">
        <f>+VLOOKUP(D1154,'Precios Repuestos'!$B$3:$F$192,5,FALSE)*F1154</f>
        <v>32.902163461538464</v>
      </c>
      <c r="H1154" s="87">
        <v>2</v>
      </c>
      <c r="I1154" s="46"/>
      <c r="J1154" s="40">
        <v>1</v>
      </c>
      <c r="K1154" s="40">
        <v>1</v>
      </c>
      <c r="L1154" s="40">
        <v>1</v>
      </c>
      <c r="M1154" s="40">
        <v>1</v>
      </c>
      <c r="N1154" s="40">
        <v>1</v>
      </c>
      <c r="O1154" s="40">
        <v>1</v>
      </c>
      <c r="P1154" s="40">
        <v>1</v>
      </c>
      <c r="Q1154" s="40">
        <v>1</v>
      </c>
      <c r="R1154" s="40">
        <v>1</v>
      </c>
      <c r="S1154" s="40">
        <v>1</v>
      </c>
      <c r="T1154" s="40">
        <v>1</v>
      </c>
      <c r="U1154" s="40">
        <v>1</v>
      </c>
      <c r="V1154" s="40">
        <v>1</v>
      </c>
      <c r="W1154" s="40">
        <v>1</v>
      </c>
      <c r="X1154" s="40">
        <v>1</v>
      </c>
      <c r="Y1154" s="40">
        <v>1</v>
      </c>
      <c r="Z1154" s="40">
        <v>1</v>
      </c>
      <c r="AA1154" s="40">
        <v>1</v>
      </c>
      <c r="AB1154" s="40">
        <v>1</v>
      </c>
      <c r="AC1154" s="40">
        <v>1</v>
      </c>
      <c r="AD1154" s="34" t="s">
        <v>56</v>
      </c>
    </row>
    <row r="1155" spans="1:30" s="35" customFormat="1" x14ac:dyDescent="0.2">
      <c r="A1155" s="39" t="s">
        <v>166</v>
      </c>
      <c r="B1155" s="41" t="s">
        <v>53</v>
      </c>
      <c r="C1155" s="41"/>
      <c r="D1155" s="89">
        <v>93370527</v>
      </c>
      <c r="E1155" s="43" t="s">
        <v>57</v>
      </c>
      <c r="F1155" s="44">
        <v>1</v>
      </c>
      <c r="G1155" s="45">
        <f>+VLOOKUP(D1155,'Precios Repuestos'!$B$3:$F$192,5,FALSE)*F1155</f>
        <v>16.41</v>
      </c>
      <c r="H1155" s="87">
        <v>2</v>
      </c>
      <c r="I1155" s="46"/>
      <c r="J1155" s="40"/>
      <c r="K1155" s="40"/>
      <c r="L1155" s="40">
        <v>1</v>
      </c>
      <c r="M1155" s="40"/>
      <c r="N1155" s="40">
        <v>1</v>
      </c>
      <c r="O1155" s="40"/>
      <c r="P1155" s="40">
        <v>1</v>
      </c>
      <c r="Q1155" s="40"/>
      <c r="R1155" s="40">
        <v>1</v>
      </c>
      <c r="S1155" s="40"/>
      <c r="T1155" s="40">
        <v>1</v>
      </c>
      <c r="U1155" s="40"/>
      <c r="V1155" s="40">
        <v>1</v>
      </c>
      <c r="W1155" s="40"/>
      <c r="X1155" s="40">
        <v>1</v>
      </c>
      <c r="Y1155" s="40"/>
      <c r="Z1155" s="40">
        <v>1</v>
      </c>
      <c r="AA1155" s="40"/>
      <c r="AB1155" s="40">
        <v>1</v>
      </c>
      <c r="AC1155" s="40"/>
      <c r="AD1155" s="34" t="s">
        <v>17</v>
      </c>
    </row>
    <row r="1156" spans="1:30" s="35" customFormat="1" x14ac:dyDescent="0.2">
      <c r="A1156" s="39" t="s">
        <v>166</v>
      </c>
      <c r="B1156" s="41" t="s">
        <v>53</v>
      </c>
      <c r="C1156" s="41"/>
      <c r="D1156" s="89">
        <v>95627138</v>
      </c>
      <c r="E1156" s="43" t="s">
        <v>58</v>
      </c>
      <c r="F1156" s="44">
        <v>1</v>
      </c>
      <c r="G1156" s="45">
        <f>+VLOOKUP(D1156,'Precios Repuestos'!$B$3:$F$192,5,FALSE)*F1156</f>
        <v>9.3800000000000008</v>
      </c>
      <c r="H1156" s="87">
        <v>2</v>
      </c>
      <c r="I1156" s="46"/>
      <c r="J1156" s="40"/>
      <c r="K1156" s="40">
        <v>1</v>
      </c>
      <c r="L1156" s="40"/>
      <c r="M1156" s="40">
        <v>1</v>
      </c>
      <c r="N1156" s="40"/>
      <c r="O1156" s="40">
        <v>1</v>
      </c>
      <c r="P1156" s="40"/>
      <c r="Q1156" s="40">
        <v>1</v>
      </c>
      <c r="R1156" s="40"/>
      <c r="S1156" s="40">
        <v>1</v>
      </c>
      <c r="T1156" s="40"/>
      <c r="U1156" s="40">
        <v>1</v>
      </c>
      <c r="V1156" s="40"/>
      <c r="W1156" s="40">
        <v>1</v>
      </c>
      <c r="X1156" s="40"/>
      <c r="Y1156" s="40">
        <v>1</v>
      </c>
      <c r="Z1156" s="40"/>
      <c r="AA1156" s="40">
        <v>1</v>
      </c>
      <c r="AB1156" s="40"/>
      <c r="AC1156" s="40">
        <v>1</v>
      </c>
      <c r="AD1156" s="34" t="s">
        <v>13</v>
      </c>
    </row>
    <row r="1157" spans="1:30" s="35" customFormat="1" x14ac:dyDescent="0.2">
      <c r="A1157" s="39" t="s">
        <v>166</v>
      </c>
      <c r="B1157" s="41" t="s">
        <v>53</v>
      </c>
      <c r="C1157" s="41"/>
      <c r="D1157" s="89">
        <v>8920659770</v>
      </c>
      <c r="E1157" s="43" t="s">
        <v>111</v>
      </c>
      <c r="F1157" s="44">
        <v>1</v>
      </c>
      <c r="G1157" s="45">
        <f>+VLOOKUP(D1157,'Precios Repuestos'!$B$3:$F$192,5,FALSE)*F1157</f>
        <v>76.33</v>
      </c>
      <c r="H1157" s="87">
        <v>2</v>
      </c>
      <c r="I1157" s="46"/>
      <c r="J1157" s="40"/>
      <c r="K1157" s="40"/>
      <c r="L1157" s="40"/>
      <c r="M1157" s="40"/>
      <c r="N1157" s="40"/>
      <c r="O1157" s="40"/>
      <c r="P1157" s="40"/>
      <c r="Q1157" s="40"/>
      <c r="R1157" s="40"/>
      <c r="S1157" s="40"/>
      <c r="T1157" s="40"/>
      <c r="U1157" s="40"/>
      <c r="V1157" s="40"/>
      <c r="W1157" s="40">
        <v>1</v>
      </c>
      <c r="X1157" s="40"/>
      <c r="Y1157" s="40"/>
      <c r="Z1157" s="40"/>
      <c r="AA1157" s="40"/>
      <c r="AB1157" s="40"/>
      <c r="AC1157" s="40"/>
      <c r="AD1157" s="34" t="s">
        <v>27</v>
      </c>
    </row>
    <row r="1158" spans="1:30" s="35" customFormat="1" x14ac:dyDescent="0.2">
      <c r="A1158" s="39" t="s">
        <v>166</v>
      </c>
      <c r="B1158" s="41" t="s">
        <v>53</v>
      </c>
      <c r="C1158" s="41"/>
      <c r="D1158" s="89">
        <v>8091580030</v>
      </c>
      <c r="E1158" s="43" t="s">
        <v>112</v>
      </c>
      <c r="F1158" s="44">
        <v>1</v>
      </c>
      <c r="G1158" s="45">
        <f>+VLOOKUP(D1158,'Precios Repuestos'!$B$3:$F$192,5,FALSE)*F1158</f>
        <v>187.74</v>
      </c>
      <c r="H1158" s="87">
        <v>2</v>
      </c>
      <c r="I1158" s="46"/>
      <c r="J1158" s="40"/>
      <c r="K1158" s="40"/>
      <c r="L1158" s="40"/>
      <c r="M1158" s="40"/>
      <c r="N1158" s="40"/>
      <c r="O1158" s="40"/>
      <c r="P1158" s="40"/>
      <c r="Q1158" s="40"/>
      <c r="R1158" s="40"/>
      <c r="S1158" s="40"/>
      <c r="T1158" s="40"/>
      <c r="U1158" s="40"/>
      <c r="V1158" s="40"/>
      <c r="W1158" s="40">
        <v>1</v>
      </c>
      <c r="X1158" s="40"/>
      <c r="Y1158" s="40"/>
      <c r="Z1158" s="40"/>
      <c r="AA1158" s="40"/>
      <c r="AB1158" s="40"/>
      <c r="AC1158" s="40"/>
      <c r="AD1158" s="34" t="s">
        <v>27</v>
      </c>
    </row>
    <row r="1159" spans="1:30" s="103" customFormat="1" x14ac:dyDescent="0.2">
      <c r="A1159" s="92" t="s">
        <v>166</v>
      </c>
      <c r="B1159" s="93" t="s">
        <v>53</v>
      </c>
      <c r="C1159" s="93"/>
      <c r="D1159" s="94">
        <v>8920678210</v>
      </c>
      <c r="E1159" s="95" t="s">
        <v>60</v>
      </c>
      <c r="F1159" s="96">
        <v>1</v>
      </c>
      <c r="G1159" s="45">
        <f>+VLOOKUP(D1159,'Precios Repuestos'!$B$3:$F$192,5,FALSE)*F1159</f>
        <v>123.3</v>
      </c>
      <c r="H1159" s="97">
        <v>2</v>
      </c>
      <c r="I1159" s="98"/>
      <c r="J1159" s="99"/>
      <c r="K1159" s="99"/>
      <c r="L1159" s="99"/>
      <c r="M1159" s="99"/>
      <c r="N1159" s="99"/>
      <c r="O1159" s="99"/>
      <c r="P1159" s="99"/>
      <c r="Q1159" s="100"/>
      <c r="R1159" s="100"/>
      <c r="S1159" s="100"/>
      <c r="T1159" s="100"/>
      <c r="U1159" s="100"/>
      <c r="V1159" s="100"/>
      <c r="W1159" s="101">
        <v>1</v>
      </c>
      <c r="X1159" s="100"/>
      <c r="Y1159" s="100"/>
      <c r="Z1159" s="100"/>
      <c r="AA1159" s="100"/>
      <c r="AB1159" s="100"/>
      <c r="AC1159" s="100"/>
      <c r="AD1159" s="102" t="s">
        <v>27</v>
      </c>
    </row>
    <row r="1160" spans="1:30" s="103" customFormat="1" x14ac:dyDescent="0.2">
      <c r="A1160" s="92" t="s">
        <v>166</v>
      </c>
      <c r="B1160" s="93" t="s">
        <v>53</v>
      </c>
      <c r="C1160" s="93"/>
      <c r="D1160" s="94">
        <v>8979422681</v>
      </c>
      <c r="E1160" s="95" t="s">
        <v>170</v>
      </c>
      <c r="F1160" s="96">
        <v>1</v>
      </c>
      <c r="G1160" s="45">
        <f>+VLOOKUP(D1160,'Precios Repuestos'!$B$3:$F$192,5,FALSE)*F1160</f>
        <v>16.91</v>
      </c>
      <c r="H1160" s="97"/>
      <c r="I1160" s="98"/>
      <c r="J1160" s="99"/>
      <c r="K1160" s="99"/>
      <c r="L1160" s="99"/>
      <c r="M1160" s="99"/>
      <c r="N1160" s="99"/>
      <c r="O1160" s="99"/>
      <c r="P1160" s="99"/>
      <c r="Q1160" s="100"/>
      <c r="R1160" s="100"/>
      <c r="S1160" s="100"/>
      <c r="T1160" s="100"/>
      <c r="U1160" s="100"/>
      <c r="V1160" s="100"/>
      <c r="W1160" s="100">
        <v>1</v>
      </c>
      <c r="X1160" s="100"/>
      <c r="Y1160" s="100"/>
      <c r="Z1160" s="100"/>
      <c r="AA1160" s="100"/>
      <c r="AB1160" s="100"/>
      <c r="AC1160" s="100"/>
      <c r="AD1160" s="102"/>
    </row>
    <row r="1161" spans="1:30" s="35" customFormat="1" x14ac:dyDescent="0.2">
      <c r="A1161" s="39" t="s">
        <v>166</v>
      </c>
      <c r="B1161" s="41" t="s">
        <v>53</v>
      </c>
      <c r="C1161" s="41"/>
      <c r="D1161" s="89" t="s">
        <v>61</v>
      </c>
      <c r="E1161" s="29" t="s">
        <v>62</v>
      </c>
      <c r="F1161" s="44">
        <v>1</v>
      </c>
      <c r="G1161" s="45">
        <f>+VLOOKUP(D1161,'Precios Repuestos'!$B$3:$F$192,5,FALSE)*F1161</f>
        <v>4</v>
      </c>
      <c r="H1161" s="87">
        <v>2</v>
      </c>
      <c r="I1161" s="46"/>
      <c r="J1161" s="40"/>
      <c r="K1161" s="40"/>
      <c r="L1161" s="40"/>
      <c r="M1161" s="40"/>
      <c r="N1161" s="40"/>
      <c r="O1161" s="40"/>
      <c r="P1161" s="40"/>
      <c r="Q1161" s="40"/>
      <c r="R1161" s="40"/>
      <c r="S1161" s="40"/>
      <c r="T1161" s="40"/>
      <c r="U1161" s="40"/>
      <c r="V1161" s="40">
        <v>1</v>
      </c>
      <c r="W1161" s="40"/>
      <c r="X1161" s="40"/>
      <c r="Y1161" s="40"/>
      <c r="Z1161" s="40"/>
      <c r="AA1161" s="40"/>
      <c r="AB1161" s="40"/>
      <c r="AC1161" s="40"/>
      <c r="AD1161" s="34" t="s">
        <v>27</v>
      </c>
    </row>
    <row r="1162" spans="1:30" s="35" customFormat="1" x14ac:dyDescent="0.2">
      <c r="A1162" s="39" t="s">
        <v>166</v>
      </c>
      <c r="B1162" s="41" t="s">
        <v>53</v>
      </c>
      <c r="C1162" s="41"/>
      <c r="D1162" s="89">
        <v>8920636940</v>
      </c>
      <c r="E1162" s="43" t="s">
        <v>91</v>
      </c>
      <c r="F1162" s="44">
        <v>1</v>
      </c>
      <c r="G1162" s="45">
        <f>+VLOOKUP(D1162,'Precios Repuestos'!$B$3:$F$192,5,FALSE)*F1162</f>
        <v>15.25</v>
      </c>
      <c r="H1162" s="87">
        <v>2</v>
      </c>
      <c r="I1162" s="46"/>
      <c r="J1162" s="40"/>
      <c r="K1162" s="40"/>
      <c r="L1162" s="40"/>
      <c r="M1162" s="40"/>
      <c r="N1162" s="40"/>
      <c r="O1162" s="40"/>
      <c r="P1162" s="40"/>
      <c r="Q1162" s="40"/>
      <c r="R1162" s="40"/>
      <c r="S1162" s="40"/>
      <c r="T1162" s="40"/>
      <c r="U1162" s="40"/>
      <c r="V1162" s="40"/>
      <c r="W1162" s="40">
        <v>1</v>
      </c>
      <c r="X1162" s="40"/>
      <c r="Y1162" s="40"/>
      <c r="Z1162" s="40"/>
      <c r="AA1162" s="40"/>
      <c r="AB1162" s="40"/>
      <c r="AC1162" s="40"/>
      <c r="AD1162" s="34" t="s">
        <v>27</v>
      </c>
    </row>
    <row r="1163" spans="1:30" s="35" customFormat="1" x14ac:dyDescent="0.2">
      <c r="A1163" s="39" t="s">
        <v>166</v>
      </c>
      <c r="B1163" s="41" t="s">
        <v>53</v>
      </c>
      <c r="C1163" s="41"/>
      <c r="D1163" s="89">
        <v>8920636960</v>
      </c>
      <c r="E1163" s="43" t="s">
        <v>92</v>
      </c>
      <c r="F1163" s="44">
        <v>1</v>
      </c>
      <c r="G1163" s="45">
        <f>+VLOOKUP(D1163,'Precios Repuestos'!$B$3:$F$192,5,FALSE)*F1163</f>
        <v>62.26</v>
      </c>
      <c r="H1163" s="87">
        <v>2</v>
      </c>
      <c r="I1163" s="46"/>
      <c r="J1163" s="40"/>
      <c r="K1163" s="40"/>
      <c r="L1163" s="40"/>
      <c r="M1163" s="40"/>
      <c r="N1163" s="40"/>
      <c r="O1163" s="40"/>
      <c r="P1163" s="40"/>
      <c r="Q1163" s="40"/>
      <c r="R1163" s="40"/>
      <c r="S1163" s="40"/>
      <c r="T1163" s="40"/>
      <c r="U1163" s="40"/>
      <c r="V1163" s="40"/>
      <c r="W1163" s="40">
        <v>1</v>
      </c>
      <c r="X1163" s="40"/>
      <c r="Y1163" s="40"/>
      <c r="Z1163" s="40"/>
      <c r="AA1163" s="40"/>
      <c r="AB1163" s="40"/>
      <c r="AC1163" s="40"/>
      <c r="AD1163" s="34" t="s">
        <v>27</v>
      </c>
    </row>
    <row r="1164" spans="1:30" s="35" customFormat="1" x14ac:dyDescent="0.2">
      <c r="A1164" s="39" t="s">
        <v>166</v>
      </c>
      <c r="B1164" s="41" t="s">
        <v>53</v>
      </c>
      <c r="C1164" s="41"/>
      <c r="D1164" s="91">
        <v>89063261</v>
      </c>
      <c r="E1164" s="43" t="s">
        <v>64</v>
      </c>
      <c r="F1164" s="44">
        <v>4</v>
      </c>
      <c r="G1164" s="45">
        <f>+VLOOKUP(D1164,'Precios Repuestos'!$B$3:$F$192,5,FALSE)*F1164</f>
        <v>10.32</v>
      </c>
      <c r="H1164" s="87">
        <v>2</v>
      </c>
      <c r="I1164" s="46"/>
      <c r="J1164" s="40"/>
      <c r="K1164" s="40"/>
      <c r="L1164" s="40">
        <v>1</v>
      </c>
      <c r="M1164" s="40"/>
      <c r="N1164" s="40"/>
      <c r="O1164" s="40">
        <v>1</v>
      </c>
      <c r="P1164" s="40"/>
      <c r="Q1164" s="40"/>
      <c r="R1164" s="40">
        <v>1</v>
      </c>
      <c r="S1164" s="40"/>
      <c r="T1164" s="40"/>
      <c r="U1164" s="40">
        <v>1</v>
      </c>
      <c r="V1164" s="40"/>
      <c r="W1164" s="40"/>
      <c r="X1164" s="40">
        <v>1</v>
      </c>
      <c r="Y1164" s="40"/>
      <c r="Z1164" s="40"/>
      <c r="AA1164" s="40">
        <v>1</v>
      </c>
      <c r="AB1164" s="40"/>
      <c r="AC1164" s="48"/>
      <c r="AD1164" s="34" t="s">
        <v>65</v>
      </c>
    </row>
    <row r="1165" spans="1:30" s="35" customFormat="1" x14ac:dyDescent="0.2">
      <c r="A1165" s="39" t="s">
        <v>166</v>
      </c>
      <c r="B1165" s="41" t="s">
        <v>53</v>
      </c>
      <c r="C1165" s="41"/>
      <c r="D1165" s="89">
        <v>2601225</v>
      </c>
      <c r="E1165" s="43" t="s">
        <v>169</v>
      </c>
      <c r="F1165" s="44">
        <v>3</v>
      </c>
      <c r="G1165" s="45">
        <f>+VLOOKUP(D1165,'Precios Repuestos'!$B$3:$F$192,5,FALSE)*F1165</f>
        <v>19.741298076923076</v>
      </c>
      <c r="H1165" s="87">
        <v>2</v>
      </c>
      <c r="I1165" s="46"/>
      <c r="J1165" s="40"/>
      <c r="K1165" s="40"/>
      <c r="L1165" s="40"/>
      <c r="M1165" s="40">
        <v>1</v>
      </c>
      <c r="N1165" s="40"/>
      <c r="O1165" s="40"/>
      <c r="P1165" s="40"/>
      <c r="Q1165" s="40">
        <v>1</v>
      </c>
      <c r="R1165" s="40"/>
      <c r="S1165" s="40"/>
      <c r="T1165" s="40"/>
      <c r="U1165" s="40">
        <v>1</v>
      </c>
      <c r="V1165" s="40"/>
      <c r="W1165" s="40"/>
      <c r="X1165" s="40"/>
      <c r="Y1165" s="40">
        <v>1</v>
      </c>
      <c r="Z1165" s="40"/>
      <c r="AA1165" s="40"/>
      <c r="AB1165" s="40"/>
      <c r="AC1165" s="40">
        <v>1</v>
      </c>
      <c r="AD1165" s="34" t="s">
        <v>171</v>
      </c>
    </row>
    <row r="1166" spans="1:30" s="35" customFormat="1" x14ac:dyDescent="0.2">
      <c r="A1166" s="39" t="s">
        <v>166</v>
      </c>
      <c r="B1166" s="41" t="s">
        <v>53</v>
      </c>
      <c r="C1166" s="41"/>
      <c r="D1166" s="89">
        <v>2601230</v>
      </c>
      <c r="E1166" s="43" t="s">
        <v>113</v>
      </c>
      <c r="F1166" s="44">
        <v>3</v>
      </c>
      <c r="G1166" s="45">
        <f>+VLOOKUP(D1166,'Precios Repuestos'!$B$3:$F$192,5,FALSE)*F1166</f>
        <v>20.216826923076923</v>
      </c>
      <c r="H1166" s="87">
        <v>2</v>
      </c>
      <c r="I1166" s="46"/>
      <c r="J1166" s="40"/>
      <c r="K1166" s="40"/>
      <c r="L1166" s="40"/>
      <c r="M1166" s="40">
        <v>1</v>
      </c>
      <c r="N1166" s="40"/>
      <c r="O1166" s="40"/>
      <c r="P1166" s="40"/>
      <c r="Q1166" s="40">
        <v>1</v>
      </c>
      <c r="R1166" s="40"/>
      <c r="S1166" s="40"/>
      <c r="T1166" s="40"/>
      <c r="U1166" s="40">
        <v>1</v>
      </c>
      <c r="V1166" s="40"/>
      <c r="W1166" s="40"/>
      <c r="X1166" s="40"/>
      <c r="Y1166" s="40">
        <v>1</v>
      </c>
      <c r="Z1166" s="40"/>
      <c r="AA1166" s="40"/>
      <c r="AB1166" s="40"/>
      <c r="AC1166" s="40">
        <v>1</v>
      </c>
      <c r="AD1166" s="34" t="s">
        <v>131</v>
      </c>
    </row>
    <row r="1167" spans="1:30" s="35" customFormat="1" x14ac:dyDescent="0.2">
      <c r="A1167" s="39" t="s">
        <v>166</v>
      </c>
      <c r="B1167" s="41" t="s">
        <v>53</v>
      </c>
      <c r="C1167" s="41"/>
      <c r="D1167" s="89" t="s">
        <v>68</v>
      </c>
      <c r="E1167" s="43" t="s">
        <v>69</v>
      </c>
      <c r="F1167" s="44">
        <v>4</v>
      </c>
      <c r="G1167" s="45">
        <f>+VLOOKUP(D1167,'Precios Repuestos'!$B$3:$F$192,5,FALSE)*F1167</f>
        <v>9.6</v>
      </c>
      <c r="H1167" s="87">
        <v>2</v>
      </c>
      <c r="I1167" s="46"/>
      <c r="J1167" s="40"/>
      <c r="K1167" s="40"/>
      <c r="L1167" s="40"/>
      <c r="M1167" s="40"/>
      <c r="N1167" s="40">
        <v>1</v>
      </c>
      <c r="O1167" s="40"/>
      <c r="P1167" s="40"/>
      <c r="Q1167" s="40"/>
      <c r="R1167" s="40">
        <v>1</v>
      </c>
      <c r="S1167" s="40"/>
      <c r="T1167" s="40"/>
      <c r="U1167" s="40"/>
      <c r="V1167" s="40">
        <v>1</v>
      </c>
      <c r="W1167" s="40"/>
      <c r="X1167" s="40"/>
      <c r="Y1167" s="40"/>
      <c r="Z1167" s="40">
        <v>1</v>
      </c>
      <c r="AA1167" s="40"/>
      <c r="AB1167" s="40"/>
      <c r="AC1167" s="40"/>
      <c r="AD1167" s="34" t="s">
        <v>19</v>
      </c>
    </row>
    <row r="1168" spans="1:30" s="35" customFormat="1" x14ac:dyDescent="0.2">
      <c r="A1168" s="39" t="s">
        <v>166</v>
      </c>
      <c r="B1168" s="41" t="s">
        <v>53</v>
      </c>
      <c r="C1168" s="41"/>
      <c r="D1168" s="89">
        <v>2601234</v>
      </c>
      <c r="E1168" s="43" t="s">
        <v>95</v>
      </c>
      <c r="F1168" s="44">
        <v>1</v>
      </c>
      <c r="G1168" s="45">
        <f>+VLOOKUP(D1168,'Precios Repuestos'!$B$3:$F$192,5,FALSE)*F1168</f>
        <v>9.3090384615384618</v>
      </c>
      <c r="H1168" s="87">
        <v>2</v>
      </c>
      <c r="I1168" s="46"/>
      <c r="J1168" s="40"/>
      <c r="K1168" s="40"/>
      <c r="L1168" s="40"/>
      <c r="M1168" s="40"/>
      <c r="N1168" s="40"/>
      <c r="O1168" s="40"/>
      <c r="P1168" s="40">
        <v>1</v>
      </c>
      <c r="Q1168" s="40"/>
      <c r="R1168" s="40"/>
      <c r="S1168" s="40"/>
      <c r="T1168" s="40"/>
      <c r="U1168" s="40"/>
      <c r="V1168" s="40">
        <v>1</v>
      </c>
      <c r="W1168" s="40"/>
      <c r="X1168" s="40"/>
      <c r="Y1168" s="40"/>
      <c r="Z1168" s="40"/>
      <c r="AA1168" s="40"/>
      <c r="AB1168" s="40">
        <v>1</v>
      </c>
      <c r="AC1168" s="40"/>
      <c r="AD1168" s="34" t="s">
        <v>96</v>
      </c>
    </row>
    <row r="1169" spans="1:30" s="35" customFormat="1" ht="12.75" x14ac:dyDescent="0.2">
      <c r="A1169" s="39" t="s">
        <v>166</v>
      </c>
      <c r="B1169" s="41" t="s">
        <v>53</v>
      </c>
      <c r="C1169" s="41"/>
      <c r="D1169" s="78" t="s">
        <v>71</v>
      </c>
      <c r="E1169" s="43" t="s">
        <v>72</v>
      </c>
      <c r="F1169" s="44">
        <v>1</v>
      </c>
      <c r="G1169" s="45">
        <f>+VLOOKUP(D1169,'Precios Repuestos'!$B$3:$F$192,5,FALSE)*F1169</f>
        <v>6</v>
      </c>
      <c r="H1169" s="87">
        <v>2</v>
      </c>
      <c r="I1169" s="46"/>
      <c r="J1169" s="40"/>
      <c r="K1169" s="40"/>
      <c r="L1169" s="40"/>
      <c r="M1169" s="40"/>
      <c r="N1169" s="40">
        <v>1</v>
      </c>
      <c r="O1169" s="40"/>
      <c r="P1169" s="40"/>
      <c r="Q1169" s="40"/>
      <c r="R1169" s="40"/>
      <c r="S1169" s="40">
        <v>1</v>
      </c>
      <c r="T1169" s="40"/>
      <c r="U1169" s="40"/>
      <c r="V1169" s="40"/>
      <c r="W1169" s="40"/>
      <c r="X1169" s="40">
        <v>1</v>
      </c>
      <c r="Y1169" s="40"/>
      <c r="Z1169" s="40"/>
      <c r="AA1169" s="40"/>
      <c r="AB1169" s="40"/>
      <c r="AC1169" s="40">
        <v>1</v>
      </c>
      <c r="AD1169" s="34" t="s">
        <v>47</v>
      </c>
    </row>
    <row r="1170" spans="1:30" s="35" customFormat="1" ht="12.75" x14ac:dyDescent="0.2">
      <c r="A1170" s="39" t="s">
        <v>166</v>
      </c>
      <c r="B1170" s="41" t="s">
        <v>53</v>
      </c>
      <c r="C1170" s="41"/>
      <c r="D1170" s="42">
        <v>88900181</v>
      </c>
      <c r="E1170" s="43" t="s">
        <v>73</v>
      </c>
      <c r="F1170" s="44">
        <v>1</v>
      </c>
      <c r="G1170" s="45">
        <f>+VLOOKUP(D1170,'Precios Repuestos'!$B$3:$F$192,5,FALSE)*F1170</f>
        <v>6.18</v>
      </c>
      <c r="H1170" s="87">
        <v>2</v>
      </c>
      <c r="I1170" s="46"/>
      <c r="J1170" s="40"/>
      <c r="K1170" s="40">
        <v>1</v>
      </c>
      <c r="L1170" s="40"/>
      <c r="M1170" s="40">
        <v>1</v>
      </c>
      <c r="N1170" s="40"/>
      <c r="O1170" s="40">
        <v>1</v>
      </c>
      <c r="P1170" s="40"/>
      <c r="Q1170" s="40">
        <v>1</v>
      </c>
      <c r="R1170" s="40"/>
      <c r="S1170" s="40">
        <v>1</v>
      </c>
      <c r="T1170" s="40"/>
      <c r="U1170" s="40">
        <v>1</v>
      </c>
      <c r="V1170" s="40"/>
      <c r="W1170" s="40">
        <v>1</v>
      </c>
      <c r="X1170" s="40"/>
      <c r="Y1170" s="40">
        <v>1</v>
      </c>
      <c r="Z1170" s="40"/>
      <c r="AA1170" s="40">
        <v>1</v>
      </c>
      <c r="AB1170" s="40"/>
      <c r="AC1170" s="40">
        <v>1</v>
      </c>
      <c r="AD1170" s="34" t="s">
        <v>13</v>
      </c>
    </row>
    <row r="1171" spans="1:30" s="35" customFormat="1" x14ac:dyDescent="0.2">
      <c r="A1171" s="39" t="s">
        <v>166</v>
      </c>
      <c r="B1171" s="41" t="s">
        <v>53</v>
      </c>
      <c r="C1171" s="41"/>
      <c r="D1171" s="89" t="s">
        <v>74</v>
      </c>
      <c r="E1171" s="43" t="s">
        <v>75</v>
      </c>
      <c r="F1171" s="44">
        <v>1</v>
      </c>
      <c r="G1171" s="45">
        <f>+VLOOKUP(D1171,'Precios Repuestos'!$B$3:$F$192,5,FALSE)*F1171</f>
        <v>5</v>
      </c>
      <c r="H1171" s="87">
        <v>2</v>
      </c>
      <c r="I1171" s="46"/>
      <c r="J1171" s="40"/>
      <c r="K1171" s="40"/>
      <c r="L1171" s="40"/>
      <c r="M1171" s="40"/>
      <c r="N1171" s="40">
        <v>1</v>
      </c>
      <c r="O1171" s="40"/>
      <c r="P1171" s="40"/>
      <c r="Q1171" s="40"/>
      <c r="R1171" s="40"/>
      <c r="S1171" s="40"/>
      <c r="T1171" s="40">
        <v>1</v>
      </c>
      <c r="U1171" s="40"/>
      <c r="V1171" s="40"/>
      <c r="W1171" s="40"/>
      <c r="X1171" s="40"/>
      <c r="Y1171" s="40"/>
      <c r="Z1171" s="40">
        <v>1</v>
      </c>
      <c r="AA1171" s="40"/>
      <c r="AB1171" s="40"/>
      <c r="AC1171" s="40"/>
      <c r="AD1171" s="34" t="s">
        <v>41</v>
      </c>
    </row>
    <row r="1172" spans="1:30" s="35" customFormat="1" x14ac:dyDescent="0.2">
      <c r="A1172" s="39" t="s">
        <v>166</v>
      </c>
      <c r="B1172" s="41" t="s">
        <v>53</v>
      </c>
      <c r="C1172" s="41"/>
      <c r="D1172" s="89" t="s">
        <v>76</v>
      </c>
      <c r="E1172" s="43" t="s">
        <v>77</v>
      </c>
      <c r="F1172" s="44">
        <v>1</v>
      </c>
      <c r="G1172" s="45">
        <f>+VLOOKUP(D1172,'Precios Repuestos'!$B$3:$F$192,5,FALSE)*F1172</f>
        <v>2</v>
      </c>
      <c r="H1172" s="87">
        <v>2</v>
      </c>
      <c r="I1172" s="46"/>
      <c r="J1172" s="40"/>
      <c r="K1172" s="40">
        <v>1</v>
      </c>
      <c r="L1172" s="40">
        <v>1</v>
      </c>
      <c r="M1172" s="40">
        <v>1</v>
      </c>
      <c r="N1172" s="40">
        <v>1</v>
      </c>
      <c r="O1172" s="40">
        <v>1</v>
      </c>
      <c r="P1172" s="40">
        <v>1</v>
      </c>
      <c r="Q1172" s="40">
        <v>1</v>
      </c>
      <c r="R1172" s="40">
        <v>1</v>
      </c>
      <c r="S1172" s="40">
        <v>1</v>
      </c>
      <c r="T1172" s="40">
        <v>1</v>
      </c>
      <c r="U1172" s="40">
        <v>1</v>
      </c>
      <c r="V1172" s="40">
        <v>1</v>
      </c>
      <c r="W1172" s="40">
        <v>1</v>
      </c>
      <c r="X1172" s="40">
        <v>1</v>
      </c>
      <c r="Y1172" s="40">
        <v>1</v>
      </c>
      <c r="Z1172" s="40">
        <v>1</v>
      </c>
      <c r="AA1172" s="40">
        <v>1</v>
      </c>
      <c r="AB1172" s="40">
        <v>1</v>
      </c>
      <c r="AC1172" s="40">
        <v>1</v>
      </c>
      <c r="AD1172" s="34" t="s">
        <v>78</v>
      </c>
    </row>
    <row r="1173" spans="1:30" s="35" customFormat="1" x14ac:dyDescent="0.2">
      <c r="A1173" s="50" t="s">
        <v>166</v>
      </c>
      <c r="B1173" s="52" t="s">
        <v>79</v>
      </c>
      <c r="C1173" s="52"/>
      <c r="D1173" s="85"/>
      <c r="E1173" s="54" t="s">
        <v>80</v>
      </c>
      <c r="F1173" s="44"/>
      <c r="G1173" s="90"/>
      <c r="H1173" s="87"/>
      <c r="I1173" s="32"/>
      <c r="J1173" s="55">
        <f>+SUMPRODUCT(J1127:J1152,$G1127:$G1152)</f>
        <v>16</v>
      </c>
      <c r="K1173" s="55">
        <f t="shared" ref="K1173:AC1173" si="121">+SUMPRODUCT(K1127:K1152,$G1127:$G1152)</f>
        <v>44.174999999999997</v>
      </c>
      <c r="L1173" s="55">
        <f t="shared" si="121"/>
        <v>27.824999999999999</v>
      </c>
      <c r="M1173" s="55">
        <f t="shared" si="121"/>
        <v>67.05</v>
      </c>
      <c r="N1173" s="55">
        <f t="shared" si="121"/>
        <v>59.4</v>
      </c>
      <c r="O1173" s="55">
        <f t="shared" si="121"/>
        <v>66</v>
      </c>
      <c r="P1173" s="55">
        <f t="shared" si="121"/>
        <v>52.5</v>
      </c>
      <c r="Q1173" s="55">
        <f t="shared" si="121"/>
        <v>67.05</v>
      </c>
      <c r="R1173" s="55">
        <f t="shared" si="121"/>
        <v>43.725000000000001</v>
      </c>
      <c r="S1173" s="55">
        <f t="shared" si="121"/>
        <v>59.174999999999997</v>
      </c>
      <c r="T1173" s="55">
        <f t="shared" si="121"/>
        <v>28.5</v>
      </c>
      <c r="U1173" s="55">
        <f t="shared" si="121"/>
        <v>88.875</v>
      </c>
      <c r="V1173" s="55">
        <f t="shared" si="121"/>
        <v>68.400000000000006</v>
      </c>
      <c r="W1173" s="55">
        <f t="shared" si="121"/>
        <v>127.8</v>
      </c>
      <c r="X1173" s="55">
        <f t="shared" si="121"/>
        <v>42.825000000000003</v>
      </c>
      <c r="Y1173" s="55">
        <f t="shared" si="121"/>
        <v>67.05</v>
      </c>
      <c r="Z1173" s="55">
        <f t="shared" si="121"/>
        <v>44.4</v>
      </c>
      <c r="AA1173" s="55">
        <f t="shared" si="121"/>
        <v>66</v>
      </c>
      <c r="AB1173" s="55">
        <f t="shared" si="121"/>
        <v>52.5</v>
      </c>
      <c r="AC1173" s="55">
        <f t="shared" si="121"/>
        <v>82.05</v>
      </c>
      <c r="AD1173" s="34"/>
    </row>
    <row r="1174" spans="1:30" s="35" customFormat="1" x14ac:dyDescent="0.2">
      <c r="A1174" s="50" t="s">
        <v>166</v>
      </c>
      <c r="B1174" s="52" t="s">
        <v>81</v>
      </c>
      <c r="C1174" s="52"/>
      <c r="D1174" s="85"/>
      <c r="E1174" s="54" t="s">
        <v>82</v>
      </c>
      <c r="F1174" s="44"/>
      <c r="G1174" s="90"/>
      <c r="H1174" s="87"/>
      <c r="I1174" s="32"/>
      <c r="J1174" s="55">
        <f>+SUMPRODUCT(J1153:J1172,$G1153:$G1172)</f>
        <v>37.302163461538463</v>
      </c>
      <c r="K1174" s="55">
        <f t="shared" ref="K1174:AC1174" si="122">+SUMPRODUCT(K1153:K1172,$G1153:$G1172)</f>
        <v>54.862163461538465</v>
      </c>
      <c r="L1174" s="55">
        <f t="shared" si="122"/>
        <v>66.03216346153846</v>
      </c>
      <c r="M1174" s="55">
        <f t="shared" si="122"/>
        <v>94.820288461538468</v>
      </c>
      <c r="N1174" s="55">
        <f t="shared" si="122"/>
        <v>76.312163461538461</v>
      </c>
      <c r="O1174" s="55">
        <f t="shared" si="122"/>
        <v>65.182163461538465</v>
      </c>
      <c r="P1174" s="55">
        <f t="shared" si="122"/>
        <v>65.02120192307693</v>
      </c>
      <c r="Q1174" s="55">
        <f t="shared" si="122"/>
        <v>94.820288461538468</v>
      </c>
      <c r="R1174" s="55">
        <f t="shared" si="122"/>
        <v>75.632163461538454</v>
      </c>
      <c r="S1174" s="55">
        <f t="shared" si="122"/>
        <v>60.862163461538465</v>
      </c>
      <c r="T1174" s="55">
        <f t="shared" si="122"/>
        <v>60.712163461538466</v>
      </c>
      <c r="U1174" s="55">
        <f t="shared" si="122"/>
        <v>105.14028846153846</v>
      </c>
      <c r="V1174" s="55">
        <f t="shared" si="122"/>
        <v>78.621201923076924</v>
      </c>
      <c r="W1174" s="55">
        <f t="shared" si="122"/>
        <v>536.65216346153852</v>
      </c>
      <c r="X1174" s="55">
        <f t="shared" si="122"/>
        <v>72.03216346153846</v>
      </c>
      <c r="Y1174" s="55">
        <f t="shared" si="122"/>
        <v>94.820288461538468</v>
      </c>
      <c r="Z1174" s="55">
        <f t="shared" si="122"/>
        <v>70.312163461538461</v>
      </c>
      <c r="AA1174" s="55">
        <f t="shared" si="122"/>
        <v>65.182163461538465</v>
      </c>
      <c r="AB1174" s="55">
        <f t="shared" si="122"/>
        <v>65.02120192307693</v>
      </c>
      <c r="AC1174" s="55">
        <f t="shared" si="122"/>
        <v>100.82028846153847</v>
      </c>
      <c r="AD1174" s="34"/>
    </row>
    <row r="1175" spans="1:30" s="35" customFormat="1" x14ac:dyDescent="0.2">
      <c r="A1175" s="50" t="s">
        <v>166</v>
      </c>
      <c r="B1175" s="52" t="s">
        <v>83</v>
      </c>
      <c r="C1175" s="52"/>
      <c r="D1175" s="85"/>
      <c r="E1175" s="54" t="s">
        <v>84</v>
      </c>
      <c r="F1175" s="44"/>
      <c r="G1175" s="90"/>
      <c r="H1175" s="87"/>
      <c r="I1175" s="32"/>
      <c r="J1175" s="56">
        <f>+J1174+J1173</f>
        <v>53.302163461538463</v>
      </c>
      <c r="K1175" s="56">
        <f t="shared" ref="K1175:AC1175" si="123">+K1174+K1173</f>
        <v>99.037163461538455</v>
      </c>
      <c r="L1175" s="56">
        <f t="shared" si="123"/>
        <v>93.857163461538462</v>
      </c>
      <c r="M1175" s="56">
        <f t="shared" si="123"/>
        <v>161.87028846153845</v>
      </c>
      <c r="N1175" s="56">
        <f t="shared" si="123"/>
        <v>135.71216346153847</v>
      </c>
      <c r="O1175" s="56">
        <f t="shared" si="123"/>
        <v>131.18216346153847</v>
      </c>
      <c r="P1175" s="56">
        <f t="shared" si="123"/>
        <v>117.52120192307693</v>
      </c>
      <c r="Q1175" s="56">
        <f t="shared" si="123"/>
        <v>161.87028846153845</v>
      </c>
      <c r="R1175" s="56">
        <f t="shared" si="123"/>
        <v>119.35716346153845</v>
      </c>
      <c r="S1175" s="56">
        <f t="shared" si="123"/>
        <v>120.03716346153846</v>
      </c>
      <c r="T1175" s="56">
        <f t="shared" si="123"/>
        <v>89.212163461538466</v>
      </c>
      <c r="U1175" s="56">
        <f t="shared" si="123"/>
        <v>194.01528846153846</v>
      </c>
      <c r="V1175" s="56">
        <f t="shared" si="123"/>
        <v>147.02120192307694</v>
      </c>
      <c r="W1175" s="56">
        <f t="shared" si="123"/>
        <v>664.45216346153848</v>
      </c>
      <c r="X1175" s="56">
        <f t="shared" si="123"/>
        <v>114.85716346153846</v>
      </c>
      <c r="Y1175" s="56">
        <f t="shared" si="123"/>
        <v>161.87028846153845</v>
      </c>
      <c r="Z1175" s="56">
        <f t="shared" si="123"/>
        <v>114.71216346153847</v>
      </c>
      <c r="AA1175" s="56">
        <f t="shared" si="123"/>
        <v>131.18216346153847</v>
      </c>
      <c r="AB1175" s="56">
        <f t="shared" si="123"/>
        <v>117.52120192307693</v>
      </c>
      <c r="AC1175" s="56">
        <f t="shared" si="123"/>
        <v>182.87028846153845</v>
      </c>
      <c r="AD1175" s="34"/>
    </row>
    <row r="1176" spans="1:30" s="35" customFormat="1" x14ac:dyDescent="0.2">
      <c r="A1176" s="57" t="s">
        <v>166</v>
      </c>
      <c r="B1176" s="52" t="s">
        <v>85</v>
      </c>
      <c r="C1176" s="52"/>
      <c r="D1176" s="85"/>
      <c r="E1176" s="58" t="s">
        <v>86</v>
      </c>
      <c r="F1176" s="44"/>
      <c r="G1176" s="90"/>
      <c r="H1176" s="87"/>
      <c r="I1176" s="32"/>
      <c r="J1176" s="59">
        <f>+J1175*$K$2</f>
        <v>59.698423076923085</v>
      </c>
      <c r="K1176" s="59">
        <f t="shared" ref="K1176:AC1176" si="124">+K1175*$K$2</f>
        <v>110.92162307692308</v>
      </c>
      <c r="L1176" s="59">
        <f t="shared" si="124"/>
        <v>105.12002307692309</v>
      </c>
      <c r="M1176" s="59">
        <f t="shared" si="124"/>
        <v>181.29472307692308</v>
      </c>
      <c r="N1176" s="59">
        <f t="shared" si="124"/>
        <v>151.99762307692311</v>
      </c>
      <c r="O1176" s="59">
        <f t="shared" si="124"/>
        <v>146.92402307692311</v>
      </c>
      <c r="P1176" s="59">
        <f t="shared" si="124"/>
        <v>131.62374615384618</v>
      </c>
      <c r="Q1176" s="59">
        <f t="shared" si="124"/>
        <v>181.29472307692308</v>
      </c>
      <c r="R1176" s="59">
        <f t="shared" si="124"/>
        <v>133.68002307692308</v>
      </c>
      <c r="S1176" s="59">
        <f t="shared" si="124"/>
        <v>134.44162307692309</v>
      </c>
      <c r="T1176" s="59">
        <f t="shared" si="124"/>
        <v>99.917623076923093</v>
      </c>
      <c r="U1176" s="59">
        <f t="shared" si="124"/>
        <v>217.2971230769231</v>
      </c>
      <c r="V1176" s="59">
        <f t="shared" si="124"/>
        <v>164.6637461538462</v>
      </c>
      <c r="W1176" s="59">
        <f t="shared" si="124"/>
        <v>744.18642307692312</v>
      </c>
      <c r="X1176" s="59">
        <f t="shared" si="124"/>
        <v>128.64002307692309</v>
      </c>
      <c r="Y1176" s="59">
        <f t="shared" si="124"/>
        <v>181.29472307692308</v>
      </c>
      <c r="Z1176" s="59">
        <f t="shared" si="124"/>
        <v>128.47762307692309</v>
      </c>
      <c r="AA1176" s="59">
        <f t="shared" si="124"/>
        <v>146.92402307692311</v>
      </c>
      <c r="AB1176" s="59">
        <f t="shared" si="124"/>
        <v>131.62374615384618</v>
      </c>
      <c r="AC1176" s="59">
        <f t="shared" si="124"/>
        <v>204.81472307692309</v>
      </c>
      <c r="AD1176" s="34"/>
    </row>
    <row r="1177" spans="1:30" s="35" customFormat="1" x14ac:dyDescent="0.2">
      <c r="A1177" s="50" t="s">
        <v>172</v>
      </c>
      <c r="B1177" s="69"/>
      <c r="C1177" s="69"/>
      <c r="D1177" s="85"/>
      <c r="E1177" s="69"/>
      <c r="F1177" s="71"/>
      <c r="G1177" s="86"/>
      <c r="H1177" s="87"/>
      <c r="I1177" s="32"/>
      <c r="J1177" s="51"/>
      <c r="K1177" s="51"/>
      <c r="L1177" s="51"/>
      <c r="M1177" s="51"/>
      <c r="N1177" s="51"/>
      <c r="O1177" s="51"/>
      <c r="P1177" s="51"/>
      <c r="Q1177" s="51"/>
      <c r="R1177" s="51"/>
      <c r="S1177" s="51"/>
      <c r="T1177" s="51"/>
      <c r="U1177" s="51"/>
      <c r="V1177" s="51"/>
      <c r="W1177" s="51"/>
      <c r="X1177" s="51"/>
      <c r="Y1177" s="51"/>
      <c r="Z1177" s="51"/>
      <c r="AA1177" s="51"/>
      <c r="AB1177" s="51"/>
      <c r="AC1177" s="51"/>
      <c r="AD1177" s="34"/>
    </row>
    <row r="1178" spans="1:30" s="35" customFormat="1" x14ac:dyDescent="0.2">
      <c r="A1178" s="25" t="s">
        <v>172</v>
      </c>
      <c r="B1178" s="27" t="s">
        <v>11</v>
      </c>
      <c r="C1178" s="27"/>
      <c r="D1178" s="88"/>
      <c r="E1178" s="29" t="s">
        <v>12</v>
      </c>
      <c r="F1178" s="30">
        <v>0.7</v>
      </c>
      <c r="G1178" s="31">
        <f t="shared" ref="G1178:G1202" si="125">+F1178*$F$2</f>
        <v>21</v>
      </c>
      <c r="H1178" s="87">
        <v>3</v>
      </c>
      <c r="I1178" s="33"/>
      <c r="J1178" s="26"/>
      <c r="K1178" s="26"/>
      <c r="L1178" s="26"/>
      <c r="M1178" s="26"/>
      <c r="N1178" s="26"/>
      <c r="O1178" s="26"/>
      <c r="P1178" s="26"/>
      <c r="Q1178" s="26"/>
      <c r="R1178" s="26"/>
      <c r="S1178" s="26"/>
      <c r="T1178" s="26"/>
      <c r="U1178" s="26"/>
      <c r="V1178" s="26"/>
      <c r="W1178" s="26"/>
      <c r="X1178" s="26"/>
      <c r="Y1178" s="26"/>
      <c r="Z1178" s="26"/>
      <c r="AA1178" s="26"/>
      <c r="AB1178" s="26"/>
      <c r="AC1178" s="26"/>
      <c r="AD1178" s="34" t="s">
        <v>14</v>
      </c>
    </row>
    <row r="1179" spans="1:30" s="35" customFormat="1" x14ac:dyDescent="0.2">
      <c r="A1179" s="25" t="s">
        <v>172</v>
      </c>
      <c r="B1179" s="27" t="s">
        <v>11</v>
      </c>
      <c r="C1179" s="27"/>
      <c r="D1179" s="88"/>
      <c r="E1179" s="29" t="s">
        <v>15</v>
      </c>
      <c r="F1179" s="30">
        <v>0.3</v>
      </c>
      <c r="G1179" s="31">
        <f t="shared" si="125"/>
        <v>9</v>
      </c>
      <c r="H1179" s="87">
        <v>3</v>
      </c>
      <c r="I1179" s="33"/>
      <c r="J1179" s="26"/>
      <c r="K1179" s="26"/>
      <c r="L1179" s="26"/>
      <c r="M1179" s="26"/>
      <c r="N1179" s="26"/>
      <c r="O1179" s="26"/>
      <c r="P1179" s="26"/>
      <c r="Q1179" s="26"/>
      <c r="R1179" s="26"/>
      <c r="S1179" s="26"/>
      <c r="T1179" s="26"/>
      <c r="U1179" s="26"/>
      <c r="V1179" s="26"/>
      <c r="W1179" s="26"/>
      <c r="X1179" s="26"/>
      <c r="Y1179" s="26"/>
      <c r="Z1179" s="26"/>
      <c r="AA1179" s="26"/>
      <c r="AB1179" s="26"/>
      <c r="AC1179" s="26"/>
      <c r="AD1179" s="34" t="s">
        <v>14</v>
      </c>
    </row>
    <row r="1180" spans="1:30" s="35" customFormat="1" x14ac:dyDescent="0.2">
      <c r="A1180" s="25" t="s">
        <v>172</v>
      </c>
      <c r="B1180" s="27" t="s">
        <v>11</v>
      </c>
      <c r="C1180" s="27"/>
      <c r="D1180" s="88"/>
      <c r="E1180" s="29" t="s">
        <v>16</v>
      </c>
      <c r="F1180" s="30">
        <v>0.16666666666666666</v>
      </c>
      <c r="G1180" s="31">
        <f t="shared" si="125"/>
        <v>5</v>
      </c>
      <c r="H1180" s="87">
        <v>3</v>
      </c>
      <c r="I1180" s="33"/>
      <c r="J1180" s="26"/>
      <c r="K1180" s="26"/>
      <c r="L1180" s="26">
        <v>1</v>
      </c>
      <c r="M1180" s="26"/>
      <c r="N1180" s="26">
        <v>1</v>
      </c>
      <c r="O1180" s="26"/>
      <c r="P1180" s="26">
        <v>1</v>
      </c>
      <c r="Q1180" s="26"/>
      <c r="R1180" s="26">
        <v>1</v>
      </c>
      <c r="S1180" s="26"/>
      <c r="T1180" s="26">
        <v>1</v>
      </c>
      <c r="U1180" s="26"/>
      <c r="V1180" s="26">
        <v>1</v>
      </c>
      <c r="W1180" s="26"/>
      <c r="X1180" s="26">
        <v>1</v>
      </c>
      <c r="Y1180" s="26"/>
      <c r="Z1180" s="26">
        <v>1</v>
      </c>
      <c r="AA1180" s="26"/>
      <c r="AB1180" s="26">
        <v>1</v>
      </c>
      <c r="AC1180" s="26"/>
      <c r="AD1180" s="34" t="s">
        <v>17</v>
      </c>
    </row>
    <row r="1181" spans="1:30" s="35" customFormat="1" x14ac:dyDescent="0.2">
      <c r="A1181" s="25" t="s">
        <v>172</v>
      </c>
      <c r="B1181" s="27" t="s">
        <v>11</v>
      </c>
      <c r="C1181" s="27"/>
      <c r="D1181" s="88"/>
      <c r="E1181" s="29" t="s">
        <v>18</v>
      </c>
      <c r="F1181" s="30">
        <v>0.55000000000000004</v>
      </c>
      <c r="G1181" s="31">
        <f t="shared" si="125"/>
        <v>16.5</v>
      </c>
      <c r="H1181" s="87">
        <v>3</v>
      </c>
      <c r="I1181" s="33"/>
      <c r="J1181" s="26"/>
      <c r="K1181" s="26"/>
      <c r="L1181" s="26"/>
      <c r="M1181" s="26"/>
      <c r="N1181" s="26">
        <v>1</v>
      </c>
      <c r="O1181" s="26"/>
      <c r="P1181" s="26"/>
      <c r="Q1181" s="26"/>
      <c r="R1181" s="26">
        <v>1</v>
      </c>
      <c r="S1181" s="26"/>
      <c r="T1181" s="26"/>
      <c r="U1181" s="26"/>
      <c r="V1181" s="26">
        <v>1</v>
      </c>
      <c r="W1181" s="26"/>
      <c r="X1181" s="26"/>
      <c r="Y1181" s="26"/>
      <c r="Z1181" s="26">
        <v>1</v>
      </c>
      <c r="AA1181" s="26"/>
      <c r="AB1181" s="26"/>
      <c r="AC1181" s="26"/>
      <c r="AD1181" s="34" t="s">
        <v>21</v>
      </c>
    </row>
    <row r="1182" spans="1:30" s="35" customFormat="1" x14ac:dyDescent="0.2">
      <c r="A1182" s="25" t="s">
        <v>172</v>
      </c>
      <c r="B1182" s="27" t="s">
        <v>11</v>
      </c>
      <c r="C1182" s="27"/>
      <c r="D1182" s="88"/>
      <c r="E1182" s="29" t="s">
        <v>22</v>
      </c>
      <c r="F1182" s="30">
        <v>0.27500000000000002</v>
      </c>
      <c r="G1182" s="31">
        <f t="shared" si="125"/>
        <v>8.25</v>
      </c>
      <c r="H1182" s="87">
        <v>3</v>
      </c>
      <c r="I1182" s="33"/>
      <c r="J1182" s="26"/>
      <c r="K1182" s="26"/>
      <c r="L1182" s="26"/>
      <c r="M1182" s="26">
        <v>1</v>
      </c>
      <c r="N1182" s="26"/>
      <c r="O1182" s="26"/>
      <c r="P1182" s="26"/>
      <c r="Q1182" s="26">
        <v>1</v>
      </c>
      <c r="R1182" s="26"/>
      <c r="S1182" s="26"/>
      <c r="T1182" s="26"/>
      <c r="U1182" s="26">
        <v>1</v>
      </c>
      <c r="V1182" s="26"/>
      <c r="W1182" s="26"/>
      <c r="X1182" s="26"/>
      <c r="Y1182" s="26">
        <v>1</v>
      </c>
      <c r="Z1182" s="26"/>
      <c r="AA1182" s="26"/>
      <c r="AB1182" s="26"/>
      <c r="AC1182" s="26">
        <v>1</v>
      </c>
      <c r="AD1182" s="34" t="s">
        <v>35</v>
      </c>
    </row>
    <row r="1183" spans="1:30" s="35" customFormat="1" x14ac:dyDescent="0.2">
      <c r="A1183" s="25" t="s">
        <v>172</v>
      </c>
      <c r="B1183" s="27" t="s">
        <v>11</v>
      </c>
      <c r="C1183" s="27"/>
      <c r="D1183" s="88"/>
      <c r="E1183" s="29" t="s">
        <v>119</v>
      </c>
      <c r="F1183" s="30">
        <v>0.33333333333333331</v>
      </c>
      <c r="G1183" s="31">
        <f t="shared" si="125"/>
        <v>10</v>
      </c>
      <c r="H1183" s="87">
        <v>3</v>
      </c>
      <c r="I1183" s="33"/>
      <c r="J1183" s="26"/>
      <c r="K1183" s="26"/>
      <c r="L1183" s="26"/>
      <c r="M1183" s="26">
        <v>1</v>
      </c>
      <c r="N1183" s="26"/>
      <c r="O1183" s="26"/>
      <c r="P1183" s="26"/>
      <c r="Q1183" s="26">
        <v>1</v>
      </c>
      <c r="R1183" s="26"/>
      <c r="S1183" s="26"/>
      <c r="T1183" s="26"/>
      <c r="U1183" s="26">
        <v>1</v>
      </c>
      <c r="V1183" s="26"/>
      <c r="W1183" s="26"/>
      <c r="X1183" s="26"/>
      <c r="Y1183" s="26">
        <v>1</v>
      </c>
      <c r="Z1183" s="26"/>
      <c r="AA1183" s="26"/>
      <c r="AB1183" s="26"/>
      <c r="AC1183" s="26">
        <v>1</v>
      </c>
      <c r="AD1183" s="34" t="s">
        <v>35</v>
      </c>
    </row>
    <row r="1184" spans="1:30" s="35" customFormat="1" x14ac:dyDescent="0.2">
      <c r="A1184" s="25" t="s">
        <v>172</v>
      </c>
      <c r="B1184" s="27" t="s">
        <v>11</v>
      </c>
      <c r="C1184" s="27"/>
      <c r="D1184" s="88"/>
      <c r="E1184" s="29" t="s">
        <v>120</v>
      </c>
      <c r="F1184" s="30">
        <v>0.5</v>
      </c>
      <c r="G1184" s="31">
        <f t="shared" si="125"/>
        <v>15</v>
      </c>
      <c r="H1184" s="87">
        <v>3</v>
      </c>
      <c r="I1184" s="33"/>
      <c r="J1184" s="26"/>
      <c r="K1184" s="26"/>
      <c r="L1184" s="26"/>
      <c r="M1184" s="26">
        <v>1</v>
      </c>
      <c r="N1184" s="26"/>
      <c r="O1184" s="26"/>
      <c r="P1184" s="26"/>
      <c r="Q1184" s="26">
        <v>1</v>
      </c>
      <c r="R1184" s="26"/>
      <c r="S1184" s="26"/>
      <c r="T1184" s="26"/>
      <c r="U1184" s="26">
        <v>1</v>
      </c>
      <c r="V1184" s="26"/>
      <c r="W1184" s="26"/>
      <c r="X1184" s="26"/>
      <c r="Y1184" s="26">
        <v>1</v>
      </c>
      <c r="Z1184" s="26"/>
      <c r="AA1184" s="26"/>
      <c r="AB1184" s="26"/>
      <c r="AC1184" s="26">
        <v>1</v>
      </c>
      <c r="AD1184" s="34" t="s">
        <v>35</v>
      </c>
    </row>
    <row r="1185" spans="1:30" s="35" customFormat="1" x14ac:dyDescent="0.2">
      <c r="A1185" s="25" t="s">
        <v>172</v>
      </c>
      <c r="B1185" s="27" t="s">
        <v>11</v>
      </c>
      <c r="C1185" s="27"/>
      <c r="D1185" s="88"/>
      <c r="E1185" s="29" t="s">
        <v>121</v>
      </c>
      <c r="F1185" s="30">
        <v>0.33333333333333331</v>
      </c>
      <c r="G1185" s="31">
        <f t="shared" si="125"/>
        <v>10</v>
      </c>
      <c r="H1185" s="87">
        <v>3</v>
      </c>
      <c r="I1185" s="33"/>
      <c r="J1185" s="26"/>
      <c r="K1185" s="26"/>
      <c r="L1185" s="26"/>
      <c r="M1185" s="26"/>
      <c r="N1185" s="26"/>
      <c r="O1185" s="26"/>
      <c r="P1185" s="26"/>
      <c r="Q1185" s="26">
        <v>1</v>
      </c>
      <c r="R1185" s="26"/>
      <c r="S1185" s="26"/>
      <c r="T1185" s="26"/>
      <c r="U1185" s="26"/>
      <c r="V1185" s="26"/>
      <c r="W1185" s="26"/>
      <c r="X1185" s="26"/>
      <c r="Y1185" s="26">
        <v>1</v>
      </c>
      <c r="Z1185" s="26"/>
      <c r="AA1185" s="26"/>
      <c r="AB1185" s="26"/>
      <c r="AC1185" s="26"/>
      <c r="AD1185" s="34" t="s">
        <v>104</v>
      </c>
    </row>
    <row r="1186" spans="1:30" s="35" customFormat="1" x14ac:dyDescent="0.2">
      <c r="A1186" s="25" t="s">
        <v>172</v>
      </c>
      <c r="B1186" s="27" t="s">
        <v>11</v>
      </c>
      <c r="C1186" s="27"/>
      <c r="D1186" s="88"/>
      <c r="E1186" s="36" t="s">
        <v>24</v>
      </c>
      <c r="F1186" s="30">
        <v>0.35</v>
      </c>
      <c r="G1186" s="31">
        <f t="shared" si="125"/>
        <v>10.5</v>
      </c>
      <c r="H1186" s="87">
        <v>3</v>
      </c>
      <c r="I1186" s="33"/>
      <c r="J1186" s="26">
        <v>1</v>
      </c>
      <c r="K1186" s="26">
        <v>1</v>
      </c>
      <c r="L1186" s="26">
        <v>1</v>
      </c>
      <c r="M1186" s="26">
        <v>1</v>
      </c>
      <c r="N1186" s="26">
        <v>1</v>
      </c>
      <c r="O1186" s="26">
        <v>1</v>
      </c>
      <c r="P1186" s="26">
        <v>1</v>
      </c>
      <c r="Q1186" s="26">
        <v>1</v>
      </c>
      <c r="R1186" s="26">
        <v>1</v>
      </c>
      <c r="S1186" s="26">
        <v>1</v>
      </c>
      <c r="T1186" s="26">
        <v>1</v>
      </c>
      <c r="U1186" s="26">
        <v>1</v>
      </c>
      <c r="V1186" s="26">
        <v>1</v>
      </c>
      <c r="W1186" s="26">
        <v>1</v>
      </c>
      <c r="X1186" s="26">
        <v>1</v>
      </c>
      <c r="Y1186" s="26">
        <v>1</v>
      </c>
      <c r="Z1186" s="26">
        <v>1</v>
      </c>
      <c r="AA1186" s="26">
        <v>1</v>
      </c>
      <c r="AB1186" s="26">
        <v>1</v>
      </c>
      <c r="AC1186" s="26">
        <v>1</v>
      </c>
      <c r="AD1186" s="34" t="s">
        <v>25</v>
      </c>
    </row>
    <row r="1187" spans="1:30" s="35" customFormat="1" x14ac:dyDescent="0.2">
      <c r="A1187" s="25" t="s">
        <v>172</v>
      </c>
      <c r="B1187" s="27" t="s">
        <v>11</v>
      </c>
      <c r="C1187" s="27"/>
      <c r="D1187" s="88"/>
      <c r="E1187" s="29" t="s">
        <v>26</v>
      </c>
      <c r="F1187" s="30">
        <v>0.5</v>
      </c>
      <c r="G1187" s="31">
        <f t="shared" si="125"/>
        <v>15</v>
      </c>
      <c r="H1187" s="87">
        <v>3</v>
      </c>
      <c r="I1187" s="33"/>
      <c r="J1187" s="26"/>
      <c r="K1187" s="26"/>
      <c r="L1187" s="26"/>
      <c r="M1187" s="26"/>
      <c r="N1187" s="26"/>
      <c r="O1187" s="26"/>
      <c r="P1187" s="26"/>
      <c r="Q1187" s="26"/>
      <c r="R1187" s="26"/>
      <c r="S1187" s="26"/>
      <c r="T1187" s="26"/>
      <c r="U1187" s="26"/>
      <c r="V1187" s="26"/>
      <c r="W1187" s="26">
        <v>1</v>
      </c>
      <c r="X1187" s="26"/>
      <c r="Y1187" s="26"/>
      <c r="Z1187" s="26"/>
      <c r="AA1187" s="26"/>
      <c r="AB1187" s="26"/>
      <c r="AC1187" s="26"/>
      <c r="AD1187" s="34" t="s">
        <v>167</v>
      </c>
    </row>
    <row r="1188" spans="1:30" s="35" customFormat="1" x14ac:dyDescent="0.2">
      <c r="A1188" s="25" t="s">
        <v>172</v>
      </c>
      <c r="B1188" s="27" t="s">
        <v>11</v>
      </c>
      <c r="C1188" s="27"/>
      <c r="D1188" s="88"/>
      <c r="E1188" s="29" t="s">
        <v>28</v>
      </c>
      <c r="F1188" s="30">
        <v>1.5</v>
      </c>
      <c r="G1188" s="31">
        <f t="shared" si="125"/>
        <v>45</v>
      </c>
      <c r="H1188" s="87">
        <v>2</v>
      </c>
      <c r="I1188" s="33"/>
      <c r="J1188" s="26"/>
      <c r="K1188" s="26"/>
      <c r="L1188" s="26"/>
      <c r="M1188" s="26"/>
      <c r="N1188" s="26"/>
      <c r="O1188" s="26"/>
      <c r="P1188" s="26"/>
      <c r="Q1188" s="26"/>
      <c r="R1188" s="26"/>
      <c r="S1188" s="26"/>
      <c r="T1188" s="26"/>
      <c r="U1188" s="26"/>
      <c r="V1188" s="26"/>
      <c r="W1188" s="26">
        <v>1</v>
      </c>
      <c r="X1188" s="26"/>
      <c r="Y1188" s="26"/>
      <c r="Z1188" s="26"/>
      <c r="AA1188" s="26"/>
      <c r="AB1188" s="26"/>
      <c r="AC1188" s="26"/>
      <c r="AD1188" s="34" t="s">
        <v>167</v>
      </c>
    </row>
    <row r="1189" spans="1:30" s="35" customFormat="1" x14ac:dyDescent="0.2">
      <c r="A1189" s="25" t="s">
        <v>172</v>
      </c>
      <c r="B1189" s="27" t="s">
        <v>11</v>
      </c>
      <c r="C1189" s="27"/>
      <c r="D1189" s="88"/>
      <c r="E1189" s="83" t="s">
        <v>29</v>
      </c>
      <c r="F1189" s="30">
        <v>0.23833333333333337</v>
      </c>
      <c r="G1189" s="31">
        <f t="shared" si="125"/>
        <v>7.1500000000000012</v>
      </c>
      <c r="H1189" s="87">
        <v>3</v>
      </c>
      <c r="I1189" s="33"/>
      <c r="J1189" s="26"/>
      <c r="K1189" s="26"/>
      <c r="L1189" s="26"/>
      <c r="M1189" s="37"/>
      <c r="N1189" s="26"/>
      <c r="O1189" s="26"/>
      <c r="P1189" s="26"/>
      <c r="Q1189" s="26"/>
      <c r="R1189" s="26"/>
      <c r="S1189" s="26"/>
      <c r="T1189" s="37"/>
      <c r="U1189" s="26">
        <v>1</v>
      </c>
      <c r="V1189" s="37"/>
      <c r="W1189" s="26"/>
      <c r="X1189" s="37"/>
      <c r="Y1189" s="26"/>
      <c r="Z1189" s="37"/>
      <c r="AA1189" s="26"/>
      <c r="AB1189" s="37"/>
      <c r="AC1189" s="37"/>
      <c r="AD1189" s="34" t="s">
        <v>23</v>
      </c>
    </row>
    <row r="1190" spans="1:30" s="35" customFormat="1" x14ac:dyDescent="0.2">
      <c r="A1190" s="25" t="s">
        <v>172</v>
      </c>
      <c r="B1190" s="27" t="s">
        <v>11</v>
      </c>
      <c r="C1190" s="27"/>
      <c r="D1190" s="88"/>
      <c r="E1190" s="29" t="s">
        <v>31</v>
      </c>
      <c r="F1190" s="30">
        <v>0.12833333333333335</v>
      </c>
      <c r="G1190" s="31">
        <f t="shared" si="125"/>
        <v>3.8500000000000005</v>
      </c>
      <c r="H1190" s="87">
        <v>3</v>
      </c>
      <c r="I1190" s="33"/>
      <c r="J1190" s="26"/>
      <c r="K1190" s="26">
        <v>1</v>
      </c>
      <c r="L1190" s="26"/>
      <c r="M1190" s="26">
        <v>1</v>
      </c>
      <c r="N1190" s="26"/>
      <c r="O1190" s="26">
        <v>1</v>
      </c>
      <c r="P1190" s="26"/>
      <c r="Q1190" s="26">
        <v>1</v>
      </c>
      <c r="R1190" s="26"/>
      <c r="S1190" s="26">
        <v>1</v>
      </c>
      <c r="T1190" s="26"/>
      <c r="U1190" s="26">
        <v>1</v>
      </c>
      <c r="V1190" s="26"/>
      <c r="W1190" s="26">
        <v>1</v>
      </c>
      <c r="X1190" s="26"/>
      <c r="Y1190" s="26">
        <v>1</v>
      </c>
      <c r="Z1190" s="26"/>
      <c r="AA1190" s="26">
        <v>1</v>
      </c>
      <c r="AB1190" s="26"/>
      <c r="AC1190" s="26">
        <v>1</v>
      </c>
      <c r="AD1190" s="34" t="s">
        <v>13</v>
      </c>
    </row>
    <row r="1191" spans="1:30" s="35" customFormat="1" x14ac:dyDescent="0.2">
      <c r="A1191" s="25" t="s">
        <v>172</v>
      </c>
      <c r="B1191" s="27" t="s">
        <v>11</v>
      </c>
      <c r="C1191" s="27"/>
      <c r="D1191" s="88"/>
      <c r="E1191" s="29" t="s">
        <v>32</v>
      </c>
      <c r="F1191" s="30">
        <v>1.1000000000000001</v>
      </c>
      <c r="G1191" s="31">
        <f t="shared" si="125"/>
        <v>33</v>
      </c>
      <c r="H1191" s="87">
        <v>3</v>
      </c>
      <c r="I1191" s="33"/>
      <c r="J1191" s="26"/>
      <c r="K1191" s="26"/>
      <c r="L1191" s="26"/>
      <c r="M1191" s="26"/>
      <c r="N1191" s="26"/>
      <c r="O1191" s="26"/>
      <c r="P1191" s="26">
        <v>1</v>
      </c>
      <c r="Q1191" s="26"/>
      <c r="R1191" s="26"/>
      <c r="S1191" s="26"/>
      <c r="T1191" s="26"/>
      <c r="U1191" s="26"/>
      <c r="V1191" s="26">
        <v>1</v>
      </c>
      <c r="W1191" s="26"/>
      <c r="X1191" s="26"/>
      <c r="Y1191" s="26"/>
      <c r="Z1191" s="26"/>
      <c r="AA1191" s="26"/>
      <c r="AB1191" s="26">
        <v>1</v>
      </c>
      <c r="AC1191" s="26"/>
      <c r="AD1191" s="34" t="s">
        <v>20</v>
      </c>
    </row>
    <row r="1192" spans="1:30" s="35" customFormat="1" x14ac:dyDescent="0.2">
      <c r="A1192" s="25" t="s">
        <v>172</v>
      </c>
      <c r="B1192" s="27" t="s">
        <v>11</v>
      </c>
      <c r="C1192" s="27"/>
      <c r="D1192" s="88"/>
      <c r="E1192" s="38" t="s">
        <v>34</v>
      </c>
      <c r="F1192" s="30">
        <v>0</v>
      </c>
      <c r="G1192" s="31">
        <f t="shared" si="125"/>
        <v>0</v>
      </c>
      <c r="H1192" s="87">
        <v>3</v>
      </c>
      <c r="I1192" s="33"/>
      <c r="J1192" s="26"/>
      <c r="K1192" s="26"/>
      <c r="L1192" s="26"/>
      <c r="M1192" s="26"/>
      <c r="N1192" s="26"/>
      <c r="O1192" s="26"/>
      <c r="P1192" s="26"/>
      <c r="Q1192" s="26"/>
      <c r="R1192" s="26"/>
      <c r="S1192" s="26"/>
      <c r="T1192" s="26"/>
      <c r="U1192" s="26"/>
      <c r="V1192" s="26"/>
      <c r="W1192" s="26"/>
      <c r="X1192" s="26"/>
      <c r="Y1192" s="26"/>
      <c r="Z1192" s="26"/>
      <c r="AA1192" s="26"/>
      <c r="AB1192" s="26"/>
      <c r="AC1192" s="26"/>
      <c r="AD1192" s="34" t="s">
        <v>36</v>
      </c>
    </row>
    <row r="1193" spans="1:30" s="35" customFormat="1" x14ac:dyDescent="0.2">
      <c r="A1193" s="25" t="s">
        <v>172</v>
      </c>
      <c r="B1193" s="27" t="s">
        <v>11</v>
      </c>
      <c r="C1193" s="27"/>
      <c r="D1193" s="88"/>
      <c r="E1193" s="29" t="s">
        <v>37</v>
      </c>
      <c r="F1193" s="30">
        <v>0.55000000000000004</v>
      </c>
      <c r="G1193" s="31">
        <f t="shared" si="125"/>
        <v>16.5</v>
      </c>
      <c r="H1193" s="87">
        <v>3</v>
      </c>
      <c r="I1193" s="33"/>
      <c r="J1193" s="26"/>
      <c r="K1193" s="26"/>
      <c r="L1193" s="26"/>
      <c r="M1193" s="26"/>
      <c r="N1193" s="26"/>
      <c r="O1193" s="26"/>
      <c r="P1193" s="26"/>
      <c r="Q1193" s="26"/>
      <c r="R1193" s="26"/>
      <c r="S1193" s="26"/>
      <c r="T1193" s="26"/>
      <c r="U1193" s="26"/>
      <c r="V1193" s="26"/>
      <c r="W1193" s="26">
        <v>1</v>
      </c>
      <c r="X1193" s="26"/>
      <c r="Y1193" s="26"/>
      <c r="Z1193" s="26"/>
      <c r="AA1193" s="26"/>
      <c r="AB1193" s="26"/>
      <c r="AC1193" s="26"/>
      <c r="AD1193" s="34" t="s">
        <v>27</v>
      </c>
    </row>
    <row r="1194" spans="1:30" s="35" customFormat="1" x14ac:dyDescent="0.2">
      <c r="A1194" s="25" t="s">
        <v>172</v>
      </c>
      <c r="B1194" s="27" t="s">
        <v>11</v>
      </c>
      <c r="C1194" s="27"/>
      <c r="D1194" s="88"/>
      <c r="E1194" s="29" t="s">
        <v>38</v>
      </c>
      <c r="F1194" s="30">
        <v>0.5</v>
      </c>
      <c r="G1194" s="31">
        <f t="shared" si="125"/>
        <v>15</v>
      </c>
      <c r="H1194" s="87">
        <v>3</v>
      </c>
      <c r="I1194" s="33"/>
      <c r="J1194" s="26"/>
      <c r="K1194" s="26"/>
      <c r="L1194" s="26"/>
      <c r="M1194" s="26"/>
      <c r="N1194" s="26"/>
      <c r="O1194" s="26"/>
      <c r="P1194" s="26"/>
      <c r="Q1194" s="26"/>
      <c r="R1194" s="26"/>
      <c r="S1194" s="26"/>
      <c r="T1194" s="26"/>
      <c r="U1194" s="26"/>
      <c r="V1194" s="26"/>
      <c r="W1194" s="26">
        <v>1</v>
      </c>
      <c r="X1194" s="26"/>
      <c r="Y1194" s="26"/>
      <c r="Z1194" s="26"/>
      <c r="AA1194" s="26"/>
      <c r="AB1194" s="26"/>
      <c r="AC1194" s="26"/>
      <c r="AD1194" s="34" t="s">
        <v>167</v>
      </c>
    </row>
    <row r="1195" spans="1:30" s="35" customFormat="1" x14ac:dyDescent="0.2">
      <c r="A1195" s="25" t="s">
        <v>172</v>
      </c>
      <c r="B1195" s="27" t="s">
        <v>11</v>
      </c>
      <c r="C1195" s="27"/>
      <c r="D1195" s="88"/>
      <c r="E1195" s="29" t="s">
        <v>40</v>
      </c>
      <c r="F1195" s="30">
        <v>0.27500000000000002</v>
      </c>
      <c r="G1195" s="31">
        <f t="shared" si="125"/>
        <v>8.25</v>
      </c>
      <c r="H1195" s="87">
        <v>3</v>
      </c>
      <c r="I1195" s="33"/>
      <c r="J1195" s="26"/>
      <c r="K1195" s="26"/>
      <c r="L1195" s="26"/>
      <c r="M1195" s="26"/>
      <c r="N1195" s="26">
        <v>1</v>
      </c>
      <c r="O1195" s="26"/>
      <c r="P1195" s="26"/>
      <c r="Q1195" s="26"/>
      <c r="R1195" s="26"/>
      <c r="S1195" s="26"/>
      <c r="T1195" s="26">
        <v>1</v>
      </c>
      <c r="U1195" s="26"/>
      <c r="V1195" s="26"/>
      <c r="W1195" s="26"/>
      <c r="X1195" s="26"/>
      <c r="Y1195" s="26"/>
      <c r="Z1195" s="26">
        <v>1</v>
      </c>
      <c r="AA1195" s="26"/>
      <c r="AB1195" s="26"/>
      <c r="AC1195" s="26"/>
      <c r="AD1195" s="34" t="s">
        <v>41</v>
      </c>
    </row>
    <row r="1196" spans="1:30" s="35" customFormat="1" x14ac:dyDescent="0.2">
      <c r="A1196" s="25" t="s">
        <v>172</v>
      </c>
      <c r="B1196" s="27" t="s">
        <v>11</v>
      </c>
      <c r="C1196" s="27"/>
      <c r="D1196" s="88"/>
      <c r="E1196" s="29" t="s">
        <v>42</v>
      </c>
      <c r="F1196" s="30">
        <v>2</v>
      </c>
      <c r="G1196" s="31">
        <f t="shared" si="125"/>
        <v>60</v>
      </c>
      <c r="H1196" s="87">
        <v>3</v>
      </c>
      <c r="I1196" s="33"/>
      <c r="J1196" s="26"/>
      <c r="K1196" s="26"/>
      <c r="L1196" s="26"/>
      <c r="M1196" s="26"/>
      <c r="N1196" s="26"/>
      <c r="O1196" s="26"/>
      <c r="P1196" s="26"/>
      <c r="Q1196" s="26"/>
      <c r="R1196" s="26"/>
      <c r="S1196" s="26"/>
      <c r="T1196" s="26"/>
      <c r="U1196" s="26"/>
      <c r="V1196" s="26"/>
      <c r="W1196" s="26"/>
      <c r="X1196" s="26"/>
      <c r="Y1196" s="26"/>
      <c r="Z1196" s="26"/>
      <c r="AA1196" s="26"/>
      <c r="AB1196" s="26"/>
      <c r="AC1196" s="26"/>
      <c r="AD1196" s="34" t="s">
        <v>14</v>
      </c>
    </row>
    <row r="1197" spans="1:30" s="35" customFormat="1" x14ac:dyDescent="0.2">
      <c r="A1197" s="25" t="s">
        <v>172</v>
      </c>
      <c r="B1197" s="27" t="s">
        <v>11</v>
      </c>
      <c r="C1197" s="27"/>
      <c r="D1197" s="88"/>
      <c r="E1197" s="29" t="s">
        <v>43</v>
      </c>
      <c r="F1197" s="30">
        <v>0</v>
      </c>
      <c r="G1197" s="31">
        <f t="shared" si="125"/>
        <v>0</v>
      </c>
      <c r="H1197" s="87">
        <v>3</v>
      </c>
      <c r="I1197" s="33"/>
      <c r="J1197" s="26"/>
      <c r="K1197" s="26">
        <v>1</v>
      </c>
      <c r="L1197" s="26"/>
      <c r="M1197" s="26">
        <v>1</v>
      </c>
      <c r="N1197" s="26"/>
      <c r="O1197" s="26">
        <v>1</v>
      </c>
      <c r="P1197" s="26"/>
      <c r="Q1197" s="26">
        <v>1</v>
      </c>
      <c r="R1197" s="26"/>
      <c r="S1197" s="26">
        <v>1</v>
      </c>
      <c r="T1197" s="26"/>
      <c r="U1197" s="26">
        <v>1</v>
      </c>
      <c r="V1197" s="26"/>
      <c r="W1197" s="26">
        <v>1</v>
      </c>
      <c r="X1197" s="26"/>
      <c r="Y1197" s="26">
        <v>1</v>
      </c>
      <c r="Z1197" s="26"/>
      <c r="AA1197" s="26">
        <v>1</v>
      </c>
      <c r="AB1197" s="26"/>
      <c r="AC1197" s="26">
        <v>1</v>
      </c>
      <c r="AD1197" s="34" t="s">
        <v>44</v>
      </c>
    </row>
    <row r="1198" spans="1:30" s="35" customFormat="1" x14ac:dyDescent="0.2">
      <c r="A1198" s="25" t="s">
        <v>172</v>
      </c>
      <c r="B1198" s="27" t="s">
        <v>11</v>
      </c>
      <c r="C1198" s="27"/>
      <c r="D1198" s="88"/>
      <c r="E1198" s="29" t="s">
        <v>45</v>
      </c>
      <c r="F1198" s="30">
        <v>1.1000000000000001</v>
      </c>
      <c r="G1198" s="31">
        <f t="shared" si="125"/>
        <v>33</v>
      </c>
      <c r="H1198" s="87">
        <v>3</v>
      </c>
      <c r="I1198" s="33"/>
      <c r="J1198" s="26"/>
      <c r="K1198" s="26">
        <v>1</v>
      </c>
      <c r="L1198" s="26"/>
      <c r="M1198" s="26">
        <v>1</v>
      </c>
      <c r="N1198" s="26"/>
      <c r="O1198" s="26">
        <v>1</v>
      </c>
      <c r="P1198" s="26"/>
      <c r="Q1198" s="26">
        <v>1</v>
      </c>
      <c r="R1198" s="26"/>
      <c r="S1198" s="26">
        <v>1</v>
      </c>
      <c r="T1198" s="26"/>
      <c r="U1198" s="26">
        <v>1</v>
      </c>
      <c r="V1198" s="26"/>
      <c r="W1198" s="26">
        <v>1</v>
      </c>
      <c r="X1198" s="26"/>
      <c r="Y1198" s="26">
        <v>1</v>
      </c>
      <c r="Z1198" s="26"/>
      <c r="AA1198" s="26">
        <v>1</v>
      </c>
      <c r="AB1198" s="26"/>
      <c r="AC1198" s="26">
        <v>1</v>
      </c>
      <c r="AD1198" s="34" t="s">
        <v>13</v>
      </c>
    </row>
    <row r="1199" spans="1:30" s="35" customFormat="1" x14ac:dyDescent="0.2">
      <c r="A1199" s="25" t="s">
        <v>172</v>
      </c>
      <c r="B1199" s="27" t="s">
        <v>11</v>
      </c>
      <c r="C1199" s="27"/>
      <c r="D1199" s="88"/>
      <c r="E1199" s="29" t="s">
        <v>46</v>
      </c>
      <c r="F1199" s="30">
        <v>0.5</v>
      </c>
      <c r="G1199" s="31">
        <f t="shared" si="125"/>
        <v>15</v>
      </c>
      <c r="H1199" s="87">
        <v>3</v>
      </c>
      <c r="I1199" s="33"/>
      <c r="J1199" s="26"/>
      <c r="K1199" s="26"/>
      <c r="L1199" s="26"/>
      <c r="M1199" s="26"/>
      <c r="N1199" s="26">
        <v>1</v>
      </c>
      <c r="O1199" s="26"/>
      <c r="P1199" s="26"/>
      <c r="Q1199" s="26"/>
      <c r="R1199" s="26"/>
      <c r="S1199" s="26">
        <v>1</v>
      </c>
      <c r="T1199" s="26"/>
      <c r="U1199" s="26"/>
      <c r="V1199" s="26"/>
      <c r="W1199" s="26"/>
      <c r="X1199" s="26">
        <v>1</v>
      </c>
      <c r="Y1199" s="26"/>
      <c r="Z1199" s="26"/>
      <c r="AA1199" s="26"/>
      <c r="AB1199" s="26"/>
      <c r="AC1199" s="26">
        <v>1</v>
      </c>
      <c r="AD1199" s="34" t="s">
        <v>48</v>
      </c>
    </row>
    <row r="1200" spans="1:30" s="35" customFormat="1" x14ac:dyDescent="0.2">
      <c r="A1200" s="25" t="s">
        <v>172</v>
      </c>
      <c r="B1200" s="27" t="s">
        <v>11</v>
      </c>
      <c r="C1200" s="27"/>
      <c r="D1200" s="88"/>
      <c r="E1200" s="29" t="s">
        <v>133</v>
      </c>
      <c r="F1200" s="30">
        <v>0.5</v>
      </c>
      <c r="G1200" s="31">
        <f t="shared" si="125"/>
        <v>15</v>
      </c>
      <c r="H1200" s="87">
        <v>3</v>
      </c>
      <c r="I1200" s="33"/>
      <c r="J1200" s="26"/>
      <c r="K1200" s="26"/>
      <c r="L1200" s="26"/>
      <c r="M1200" s="26"/>
      <c r="N1200" s="26"/>
      <c r="O1200" s="26">
        <v>1</v>
      </c>
      <c r="P1200" s="26"/>
      <c r="Q1200" s="26"/>
      <c r="R1200" s="26"/>
      <c r="S1200" s="26"/>
      <c r="T1200" s="26"/>
      <c r="U1200" s="26">
        <v>1</v>
      </c>
      <c r="V1200" s="26"/>
      <c r="W1200" s="26"/>
      <c r="X1200" s="26"/>
      <c r="Y1200" s="26"/>
      <c r="Z1200" s="26"/>
      <c r="AA1200" s="26">
        <v>1</v>
      </c>
      <c r="AB1200" s="26"/>
      <c r="AC1200" s="26"/>
      <c r="AD1200" s="34" t="s">
        <v>168</v>
      </c>
    </row>
    <row r="1201" spans="1:30" s="35" customFormat="1" x14ac:dyDescent="0.2">
      <c r="A1201" s="25" t="s">
        <v>172</v>
      </c>
      <c r="B1201" s="27" t="s">
        <v>11</v>
      </c>
      <c r="C1201" s="27"/>
      <c r="D1201" s="88"/>
      <c r="E1201" s="29" t="s">
        <v>49</v>
      </c>
      <c r="F1201" s="30">
        <v>0.20166666666666666</v>
      </c>
      <c r="G1201" s="31">
        <f t="shared" si="125"/>
        <v>6.05</v>
      </c>
      <c r="H1201" s="87">
        <v>3</v>
      </c>
      <c r="I1201" s="33"/>
      <c r="J1201" s="26">
        <v>1</v>
      </c>
      <c r="K1201" s="26"/>
      <c r="L1201" s="26">
        <v>1</v>
      </c>
      <c r="M1201" s="26"/>
      <c r="N1201" s="26">
        <v>1</v>
      </c>
      <c r="O1201" s="26"/>
      <c r="P1201" s="26">
        <v>1</v>
      </c>
      <c r="Q1201" s="26"/>
      <c r="R1201" s="26">
        <v>1</v>
      </c>
      <c r="S1201" s="26"/>
      <c r="T1201" s="26">
        <v>1</v>
      </c>
      <c r="U1201" s="26"/>
      <c r="V1201" s="26">
        <v>1</v>
      </c>
      <c r="W1201" s="26"/>
      <c r="X1201" s="26">
        <v>1</v>
      </c>
      <c r="Y1201" s="26"/>
      <c r="Z1201" s="26">
        <v>1</v>
      </c>
      <c r="AA1201" s="26"/>
      <c r="AB1201" s="26">
        <v>1</v>
      </c>
      <c r="AC1201" s="26"/>
      <c r="AD1201" s="34" t="s">
        <v>50</v>
      </c>
    </row>
    <row r="1202" spans="1:30" s="35" customFormat="1" x14ac:dyDescent="0.2">
      <c r="A1202" s="25" t="s">
        <v>172</v>
      </c>
      <c r="B1202" s="27" t="s">
        <v>11</v>
      </c>
      <c r="C1202" s="27"/>
      <c r="D1202" s="88"/>
      <c r="E1202" s="29" t="s">
        <v>51</v>
      </c>
      <c r="F1202" s="30">
        <v>0.18333333333333335</v>
      </c>
      <c r="G1202" s="31">
        <f t="shared" si="125"/>
        <v>5.5</v>
      </c>
      <c r="H1202" s="87">
        <v>3</v>
      </c>
      <c r="I1202" s="33"/>
      <c r="J1202" s="26"/>
      <c r="K1202" s="26"/>
      <c r="L1202" s="26"/>
      <c r="M1202" s="26"/>
      <c r="N1202" s="26"/>
      <c r="O1202" s="26"/>
      <c r="P1202" s="26"/>
      <c r="Q1202" s="26"/>
      <c r="R1202" s="26"/>
      <c r="S1202" s="26"/>
      <c r="T1202" s="26"/>
      <c r="U1202" s="26"/>
      <c r="V1202" s="26"/>
      <c r="W1202" s="26"/>
      <c r="X1202" s="26"/>
      <c r="Y1202" s="26"/>
      <c r="Z1202" s="26"/>
      <c r="AA1202" s="26"/>
      <c r="AB1202" s="26"/>
      <c r="AC1202" s="26"/>
      <c r="AD1202" s="34" t="s">
        <v>14</v>
      </c>
    </row>
    <row r="1203" spans="1:30" s="35" customFormat="1" x14ac:dyDescent="0.2">
      <c r="A1203" s="39" t="s">
        <v>172</v>
      </c>
      <c r="B1203" s="41" t="s">
        <v>53</v>
      </c>
      <c r="C1203" s="41"/>
      <c r="D1203" s="89">
        <v>94456741</v>
      </c>
      <c r="E1203" s="43" t="s">
        <v>54</v>
      </c>
      <c r="F1203" s="44">
        <v>1</v>
      </c>
      <c r="G1203" s="45">
        <f>+VLOOKUP(D1203,'Precios Repuestos'!$B$3:$F$192,5,FALSE)*F1203</f>
        <v>4.4000000000000004</v>
      </c>
      <c r="H1203" s="87">
        <v>3</v>
      </c>
      <c r="I1203" s="46"/>
      <c r="J1203" s="40">
        <v>1</v>
      </c>
      <c r="K1203" s="40">
        <v>1</v>
      </c>
      <c r="L1203" s="40">
        <v>1</v>
      </c>
      <c r="M1203" s="40">
        <v>1</v>
      </c>
      <c r="N1203" s="40">
        <v>1</v>
      </c>
      <c r="O1203" s="40">
        <v>1</v>
      </c>
      <c r="P1203" s="40">
        <v>1</v>
      </c>
      <c r="Q1203" s="40">
        <v>1</v>
      </c>
      <c r="R1203" s="40">
        <v>1</v>
      </c>
      <c r="S1203" s="40">
        <v>1</v>
      </c>
      <c r="T1203" s="40">
        <v>1</v>
      </c>
      <c r="U1203" s="40">
        <v>1</v>
      </c>
      <c r="V1203" s="40">
        <v>1</v>
      </c>
      <c r="W1203" s="40">
        <v>1</v>
      </c>
      <c r="X1203" s="40">
        <v>1</v>
      </c>
      <c r="Y1203" s="40">
        <v>1</v>
      </c>
      <c r="Z1203" s="40">
        <v>1</v>
      </c>
      <c r="AA1203" s="40">
        <v>1</v>
      </c>
      <c r="AB1203" s="40">
        <v>1</v>
      </c>
      <c r="AC1203" s="40">
        <v>1</v>
      </c>
      <c r="AD1203" s="34" t="s">
        <v>25</v>
      </c>
    </row>
    <row r="1204" spans="1:30" s="35" customFormat="1" x14ac:dyDescent="0.2">
      <c r="A1204" s="39" t="s">
        <v>172</v>
      </c>
      <c r="B1204" s="41" t="s">
        <v>53</v>
      </c>
      <c r="C1204" s="41"/>
      <c r="D1204" s="89">
        <v>2601225</v>
      </c>
      <c r="E1204" s="43" t="s">
        <v>169</v>
      </c>
      <c r="F1204" s="44">
        <v>6</v>
      </c>
      <c r="G1204" s="45">
        <f>+VLOOKUP(D1204,'Precios Repuestos'!$B$3:$F$192,5,FALSE)*F1204</f>
        <v>39.482596153846153</v>
      </c>
      <c r="H1204" s="87">
        <v>3</v>
      </c>
      <c r="I1204" s="46"/>
      <c r="J1204" s="40">
        <v>1</v>
      </c>
      <c r="K1204" s="40">
        <v>1</v>
      </c>
      <c r="L1204" s="40">
        <v>1</v>
      </c>
      <c r="M1204" s="40">
        <v>1</v>
      </c>
      <c r="N1204" s="40">
        <v>1</v>
      </c>
      <c r="O1204" s="40">
        <v>1</v>
      </c>
      <c r="P1204" s="40">
        <v>1</v>
      </c>
      <c r="Q1204" s="40">
        <v>1</v>
      </c>
      <c r="R1204" s="40">
        <v>1</v>
      </c>
      <c r="S1204" s="40">
        <v>1</v>
      </c>
      <c r="T1204" s="40">
        <v>1</v>
      </c>
      <c r="U1204" s="40">
        <v>1</v>
      </c>
      <c r="V1204" s="40">
        <v>1</v>
      </c>
      <c r="W1204" s="40">
        <v>1</v>
      </c>
      <c r="X1204" s="40">
        <v>1</v>
      </c>
      <c r="Y1204" s="40">
        <v>1</v>
      </c>
      <c r="Z1204" s="40">
        <v>1</v>
      </c>
      <c r="AA1204" s="40">
        <v>1</v>
      </c>
      <c r="AB1204" s="40">
        <v>1</v>
      </c>
      <c r="AC1204" s="40">
        <v>1</v>
      </c>
      <c r="AD1204" s="34" t="s">
        <v>56</v>
      </c>
    </row>
    <row r="1205" spans="1:30" s="35" customFormat="1" x14ac:dyDescent="0.2">
      <c r="A1205" s="39" t="s">
        <v>172</v>
      </c>
      <c r="B1205" s="41" t="s">
        <v>53</v>
      </c>
      <c r="C1205" s="41"/>
      <c r="D1205" s="89">
        <v>93370527</v>
      </c>
      <c r="E1205" s="43" t="s">
        <v>57</v>
      </c>
      <c r="F1205" s="44">
        <v>1</v>
      </c>
      <c r="G1205" s="45">
        <f>+VLOOKUP(D1205,'Precios Repuestos'!$B$3:$F$192,5,FALSE)*F1205</f>
        <v>16.41</v>
      </c>
      <c r="H1205" s="87">
        <v>3</v>
      </c>
      <c r="I1205" s="46"/>
      <c r="J1205" s="40"/>
      <c r="K1205" s="40"/>
      <c r="L1205" s="40">
        <v>1</v>
      </c>
      <c r="M1205" s="40"/>
      <c r="N1205" s="40">
        <v>1</v>
      </c>
      <c r="O1205" s="40"/>
      <c r="P1205" s="40">
        <v>1</v>
      </c>
      <c r="Q1205" s="40"/>
      <c r="R1205" s="40">
        <v>1</v>
      </c>
      <c r="S1205" s="40"/>
      <c r="T1205" s="40">
        <v>1</v>
      </c>
      <c r="U1205" s="40"/>
      <c r="V1205" s="40">
        <v>1</v>
      </c>
      <c r="W1205" s="40"/>
      <c r="X1205" s="40">
        <v>1</v>
      </c>
      <c r="Y1205" s="40"/>
      <c r="Z1205" s="40">
        <v>1</v>
      </c>
      <c r="AA1205" s="40"/>
      <c r="AB1205" s="40">
        <v>1</v>
      </c>
      <c r="AC1205" s="40"/>
      <c r="AD1205" s="34" t="s">
        <v>17</v>
      </c>
    </row>
    <row r="1206" spans="1:30" s="35" customFormat="1" x14ac:dyDescent="0.2">
      <c r="A1206" s="39" t="s">
        <v>172</v>
      </c>
      <c r="B1206" s="41" t="s">
        <v>53</v>
      </c>
      <c r="C1206" s="41"/>
      <c r="D1206" s="89">
        <v>8973692930</v>
      </c>
      <c r="E1206" s="43" t="s">
        <v>58</v>
      </c>
      <c r="F1206" s="44">
        <v>1</v>
      </c>
      <c r="G1206" s="45">
        <f>+VLOOKUP(D1206,'Precios Repuestos'!$B$3:$F$192,5,FALSE)*F1206</f>
        <v>44.11</v>
      </c>
      <c r="H1206" s="87">
        <v>3</v>
      </c>
      <c r="I1206" s="46"/>
      <c r="J1206" s="40"/>
      <c r="K1206" s="40">
        <v>1</v>
      </c>
      <c r="L1206" s="40"/>
      <c r="M1206" s="40">
        <v>1</v>
      </c>
      <c r="N1206" s="40"/>
      <c r="O1206" s="40">
        <v>1</v>
      </c>
      <c r="P1206" s="40"/>
      <c r="Q1206" s="40">
        <v>1</v>
      </c>
      <c r="R1206" s="40"/>
      <c r="S1206" s="40">
        <v>1</v>
      </c>
      <c r="T1206" s="40"/>
      <c r="U1206" s="40">
        <v>1</v>
      </c>
      <c r="V1206" s="40"/>
      <c r="W1206" s="40">
        <v>1</v>
      </c>
      <c r="X1206" s="40"/>
      <c r="Y1206" s="40">
        <v>1</v>
      </c>
      <c r="Z1206" s="40"/>
      <c r="AA1206" s="40">
        <v>1</v>
      </c>
      <c r="AB1206" s="40"/>
      <c r="AC1206" s="40">
        <v>1</v>
      </c>
      <c r="AD1206" s="34" t="s">
        <v>13</v>
      </c>
    </row>
    <row r="1207" spans="1:30" s="35" customFormat="1" x14ac:dyDescent="0.2">
      <c r="A1207" s="39" t="s">
        <v>172</v>
      </c>
      <c r="B1207" s="41" t="s">
        <v>53</v>
      </c>
      <c r="C1207" s="41"/>
      <c r="D1207" s="91">
        <v>8971910361</v>
      </c>
      <c r="E1207" s="43" t="s">
        <v>111</v>
      </c>
      <c r="F1207" s="44">
        <v>1</v>
      </c>
      <c r="G1207" s="45">
        <f>+VLOOKUP(D1207,'Precios Repuestos'!$B$3:$F$192,5,FALSE)*F1207</f>
        <v>70.47</v>
      </c>
      <c r="H1207" s="87">
        <v>3</v>
      </c>
      <c r="I1207" s="46"/>
      <c r="J1207" s="40"/>
      <c r="K1207" s="40"/>
      <c r="L1207" s="40"/>
      <c r="M1207" s="40"/>
      <c r="N1207" s="40"/>
      <c r="O1207" s="40"/>
      <c r="P1207" s="40"/>
      <c r="Q1207" s="40"/>
      <c r="R1207" s="40"/>
      <c r="S1207" s="40"/>
      <c r="T1207" s="40"/>
      <c r="U1207" s="40"/>
      <c r="V1207" s="40"/>
      <c r="W1207" s="40">
        <v>1</v>
      </c>
      <c r="X1207" s="40"/>
      <c r="Y1207" s="40"/>
      <c r="Z1207" s="40"/>
      <c r="AA1207" s="40"/>
      <c r="AB1207" s="40"/>
      <c r="AC1207" s="40"/>
      <c r="AD1207" s="34" t="s">
        <v>27</v>
      </c>
    </row>
    <row r="1208" spans="1:30" s="35" customFormat="1" x14ac:dyDescent="0.2">
      <c r="A1208" s="39" t="s">
        <v>172</v>
      </c>
      <c r="B1208" s="41" t="s">
        <v>53</v>
      </c>
      <c r="C1208" s="41"/>
      <c r="D1208" s="89">
        <v>8971362561</v>
      </c>
      <c r="E1208" s="43" t="s">
        <v>112</v>
      </c>
      <c r="F1208" s="44">
        <v>1</v>
      </c>
      <c r="G1208" s="45">
        <f>+VLOOKUP(D1208,'Precios Repuestos'!$B$3:$F$192,5,FALSE)*F1208</f>
        <v>194.95</v>
      </c>
      <c r="H1208" s="87">
        <v>3</v>
      </c>
      <c r="I1208" s="46"/>
      <c r="J1208" s="40"/>
      <c r="K1208" s="40"/>
      <c r="L1208" s="40"/>
      <c r="M1208" s="40"/>
      <c r="N1208" s="40"/>
      <c r="O1208" s="40"/>
      <c r="P1208" s="40"/>
      <c r="Q1208" s="40"/>
      <c r="R1208" s="40"/>
      <c r="S1208" s="40"/>
      <c r="T1208" s="40"/>
      <c r="U1208" s="40"/>
      <c r="V1208" s="40"/>
      <c r="W1208" s="40">
        <v>1</v>
      </c>
      <c r="X1208" s="40"/>
      <c r="Y1208" s="40"/>
      <c r="Z1208" s="40"/>
      <c r="AA1208" s="40"/>
      <c r="AB1208" s="40"/>
      <c r="AC1208" s="40"/>
      <c r="AD1208" s="34" t="s">
        <v>27</v>
      </c>
    </row>
    <row r="1209" spans="1:30" s="35" customFormat="1" x14ac:dyDescent="0.2">
      <c r="A1209" s="39" t="s">
        <v>172</v>
      </c>
      <c r="B1209" s="41" t="s">
        <v>53</v>
      </c>
      <c r="C1209" s="41"/>
      <c r="D1209" s="89">
        <v>8973628940</v>
      </c>
      <c r="E1209" s="43" t="s">
        <v>60</v>
      </c>
      <c r="F1209" s="44">
        <v>1</v>
      </c>
      <c r="G1209" s="45">
        <f>+VLOOKUP(D1209,'Precios Repuestos'!$B$3:$F$192,5,FALSE)*F1209</f>
        <v>21.03</v>
      </c>
      <c r="H1209" s="87">
        <v>3</v>
      </c>
      <c r="I1209" s="46"/>
      <c r="J1209" s="40"/>
      <c r="K1209" s="40"/>
      <c r="L1209" s="40"/>
      <c r="M1209" s="40"/>
      <c r="N1209" s="40"/>
      <c r="O1209" s="40"/>
      <c r="P1209" s="40"/>
      <c r="Q1209" s="40"/>
      <c r="R1209" s="40"/>
      <c r="S1209" s="40"/>
      <c r="T1209" s="40"/>
      <c r="U1209" s="40"/>
      <c r="V1209" s="40"/>
      <c r="W1209" s="40">
        <v>1</v>
      </c>
      <c r="X1209" s="40"/>
      <c r="Y1209" s="40"/>
      <c r="Z1209" s="40"/>
      <c r="AA1209" s="40"/>
      <c r="AB1209" s="40"/>
      <c r="AC1209" s="40"/>
      <c r="AD1209" s="34" t="s">
        <v>27</v>
      </c>
    </row>
    <row r="1210" spans="1:30" s="35" customFormat="1" x14ac:dyDescent="0.2">
      <c r="A1210" s="39" t="s">
        <v>172</v>
      </c>
      <c r="B1210" s="41" t="s">
        <v>53</v>
      </c>
      <c r="C1210" s="41"/>
      <c r="D1210" s="89" t="s">
        <v>61</v>
      </c>
      <c r="E1210" s="29" t="s">
        <v>62</v>
      </c>
      <c r="F1210" s="44">
        <v>2</v>
      </c>
      <c r="G1210" s="45">
        <f>+VLOOKUP(D1210,'Precios Repuestos'!$B$3:$F$192,5,FALSE)*F1210</f>
        <v>8</v>
      </c>
      <c r="H1210" s="87">
        <v>3</v>
      </c>
      <c r="I1210" s="46"/>
      <c r="J1210" s="40"/>
      <c r="K1210" s="40"/>
      <c r="L1210" s="40"/>
      <c r="M1210" s="40"/>
      <c r="N1210" s="40"/>
      <c r="O1210" s="40"/>
      <c r="P1210" s="40"/>
      <c r="Q1210" s="40"/>
      <c r="R1210" s="40"/>
      <c r="S1210" s="40"/>
      <c r="T1210" s="40"/>
      <c r="U1210" s="40"/>
      <c r="V1210" s="40">
        <v>1</v>
      </c>
      <c r="W1210" s="40"/>
      <c r="X1210" s="40"/>
      <c r="Y1210" s="40"/>
      <c r="Z1210" s="40"/>
      <c r="AA1210" s="40"/>
      <c r="AB1210" s="40"/>
      <c r="AC1210" s="40"/>
      <c r="AD1210" s="34" t="s">
        <v>27</v>
      </c>
    </row>
    <row r="1211" spans="1:30" s="35" customFormat="1" x14ac:dyDescent="0.2">
      <c r="A1211" s="39" t="s">
        <v>172</v>
      </c>
      <c r="B1211" s="41" t="s">
        <v>53</v>
      </c>
      <c r="C1211" s="41"/>
      <c r="D1211" s="89">
        <v>8971305600</v>
      </c>
      <c r="E1211" s="43" t="s">
        <v>63</v>
      </c>
      <c r="F1211" s="44">
        <v>1</v>
      </c>
      <c r="G1211" s="45">
        <f>+VLOOKUP(D1211,'Precios Repuestos'!$B$3:$F$192,5,FALSE)*F1211</f>
        <v>19.3</v>
      </c>
      <c r="H1211" s="87">
        <v>3</v>
      </c>
      <c r="I1211" s="46"/>
      <c r="J1211" s="40"/>
      <c r="K1211" s="40"/>
      <c r="L1211" s="40"/>
      <c r="M1211" s="40"/>
      <c r="N1211" s="40"/>
      <c r="O1211" s="40"/>
      <c r="P1211" s="40"/>
      <c r="Q1211" s="40"/>
      <c r="R1211" s="40"/>
      <c r="S1211" s="40"/>
      <c r="T1211" s="40"/>
      <c r="U1211" s="40"/>
      <c r="V1211" s="40"/>
      <c r="W1211" s="40">
        <v>1</v>
      </c>
      <c r="X1211" s="40"/>
      <c r="Y1211" s="40"/>
      <c r="Z1211" s="40"/>
      <c r="AA1211" s="40"/>
      <c r="AB1211" s="40"/>
      <c r="AC1211" s="40"/>
      <c r="AD1211" s="34" t="s">
        <v>173</v>
      </c>
    </row>
    <row r="1212" spans="1:30" s="35" customFormat="1" x14ac:dyDescent="0.2">
      <c r="A1212" s="39" t="s">
        <v>172</v>
      </c>
      <c r="B1212" s="41" t="s">
        <v>53</v>
      </c>
      <c r="C1212" s="41"/>
      <c r="D1212" s="89">
        <v>8971259690</v>
      </c>
      <c r="E1212" s="84" t="s">
        <v>147</v>
      </c>
      <c r="F1212" s="44">
        <v>6</v>
      </c>
      <c r="G1212" s="45">
        <f>+VLOOKUP(D1212,'Precios Repuestos'!$B$3:$F$192,5,FALSE)*F1212</f>
        <v>37.619999999999997</v>
      </c>
      <c r="H1212" s="87">
        <v>3</v>
      </c>
      <c r="I1212" s="46"/>
      <c r="J1212" s="40"/>
      <c r="K1212" s="40"/>
      <c r="L1212" s="104"/>
      <c r="M1212" s="40"/>
      <c r="N1212" s="40"/>
      <c r="O1212" s="40"/>
      <c r="P1212" s="40"/>
      <c r="Q1212" s="40"/>
      <c r="R1212" s="40"/>
      <c r="S1212" s="40"/>
      <c r="T1212" s="40"/>
      <c r="U1212" s="40">
        <v>1</v>
      </c>
      <c r="V1212" s="40"/>
      <c r="W1212" s="40"/>
      <c r="X1212" s="40"/>
      <c r="Y1212" s="40"/>
      <c r="Z1212" s="40"/>
      <c r="AA1212" s="40"/>
      <c r="AB1212" s="40"/>
      <c r="AC1212" s="48"/>
      <c r="AD1212" s="34" t="s">
        <v>65</v>
      </c>
    </row>
    <row r="1213" spans="1:30" s="35" customFormat="1" x14ac:dyDescent="0.2">
      <c r="A1213" s="39" t="s">
        <v>172</v>
      </c>
      <c r="B1213" s="41" t="s">
        <v>53</v>
      </c>
      <c r="C1213" s="41"/>
      <c r="D1213" s="89">
        <v>2601225</v>
      </c>
      <c r="E1213" s="43" t="s">
        <v>169</v>
      </c>
      <c r="F1213" s="44">
        <v>3</v>
      </c>
      <c r="G1213" s="45">
        <f>+VLOOKUP(D1213,'Precios Repuestos'!$B$3:$F$192,5,FALSE)*F1213</f>
        <v>19.741298076923076</v>
      </c>
      <c r="H1213" s="87">
        <v>3</v>
      </c>
      <c r="I1213" s="46"/>
      <c r="J1213" s="40"/>
      <c r="K1213" s="40"/>
      <c r="L1213" s="40"/>
      <c r="M1213" s="40">
        <v>1</v>
      </c>
      <c r="N1213" s="40"/>
      <c r="O1213" s="40"/>
      <c r="P1213" s="40"/>
      <c r="Q1213" s="40">
        <v>1</v>
      </c>
      <c r="R1213" s="40"/>
      <c r="S1213" s="40"/>
      <c r="T1213" s="40"/>
      <c r="U1213" s="40">
        <v>1</v>
      </c>
      <c r="V1213" s="40"/>
      <c r="W1213" s="40"/>
      <c r="X1213" s="40"/>
      <c r="Y1213" s="40">
        <v>1</v>
      </c>
      <c r="Z1213" s="40"/>
      <c r="AA1213" s="40"/>
      <c r="AB1213" s="40"/>
      <c r="AC1213" s="40">
        <v>1</v>
      </c>
      <c r="AD1213" s="34" t="s">
        <v>67</v>
      </c>
    </row>
    <row r="1214" spans="1:30" s="35" customFormat="1" x14ac:dyDescent="0.2">
      <c r="A1214" s="39" t="s">
        <v>172</v>
      </c>
      <c r="B1214" s="41" t="s">
        <v>53</v>
      </c>
      <c r="C1214" s="41"/>
      <c r="D1214" s="89">
        <v>2601230</v>
      </c>
      <c r="E1214" s="43" t="s">
        <v>113</v>
      </c>
      <c r="F1214" s="44">
        <v>3</v>
      </c>
      <c r="G1214" s="45">
        <f>+VLOOKUP(D1214,'Precios Repuestos'!$B$3:$F$192,5,FALSE)*F1214</f>
        <v>20.216826923076923</v>
      </c>
      <c r="H1214" s="87">
        <v>3</v>
      </c>
      <c r="I1214" s="46"/>
      <c r="J1214" s="40"/>
      <c r="K1214" s="40"/>
      <c r="L1214" s="40"/>
      <c r="M1214" s="40">
        <v>1</v>
      </c>
      <c r="N1214" s="40"/>
      <c r="O1214" s="40"/>
      <c r="P1214" s="40"/>
      <c r="Q1214" s="40">
        <v>1</v>
      </c>
      <c r="R1214" s="40"/>
      <c r="S1214" s="40"/>
      <c r="T1214" s="40"/>
      <c r="U1214" s="40">
        <v>1</v>
      </c>
      <c r="V1214" s="40"/>
      <c r="W1214" s="40"/>
      <c r="X1214" s="40"/>
      <c r="Y1214" s="40">
        <v>1</v>
      </c>
      <c r="Z1214" s="40"/>
      <c r="AA1214" s="40"/>
      <c r="AB1214" s="40"/>
      <c r="AC1214" s="40">
        <v>1</v>
      </c>
      <c r="AD1214" s="34" t="s">
        <v>129</v>
      </c>
    </row>
    <row r="1215" spans="1:30" s="35" customFormat="1" x14ac:dyDescent="0.2">
      <c r="A1215" s="39" t="s">
        <v>172</v>
      </c>
      <c r="B1215" s="41" t="s">
        <v>53</v>
      </c>
      <c r="C1215" s="41"/>
      <c r="D1215" s="89">
        <v>2601230</v>
      </c>
      <c r="E1215" s="43" t="s">
        <v>113</v>
      </c>
      <c r="F1215" s="44">
        <v>2</v>
      </c>
      <c r="G1215" s="45">
        <f>+VLOOKUP(D1215,'Precios Repuestos'!$B$3:$F$192,5,FALSE)*F1215</f>
        <v>13.477884615384616</v>
      </c>
      <c r="H1215" s="87">
        <v>3</v>
      </c>
      <c r="I1215" s="46"/>
      <c r="J1215" s="40"/>
      <c r="K1215" s="40"/>
      <c r="L1215" s="40"/>
      <c r="M1215" s="40"/>
      <c r="N1215" s="40"/>
      <c r="O1215" s="40"/>
      <c r="P1215" s="40"/>
      <c r="Q1215" s="40">
        <v>1</v>
      </c>
      <c r="R1215" s="40"/>
      <c r="S1215" s="40"/>
      <c r="T1215" s="40"/>
      <c r="U1215" s="40"/>
      <c r="V1215" s="40"/>
      <c r="W1215" s="40"/>
      <c r="X1215" s="40"/>
      <c r="Y1215" s="40">
        <v>1</v>
      </c>
      <c r="Z1215" s="40"/>
      <c r="AA1215" s="40"/>
      <c r="AB1215" s="40"/>
      <c r="AC1215" s="40"/>
      <c r="AD1215" s="34" t="s">
        <v>130</v>
      </c>
    </row>
    <row r="1216" spans="1:30" s="35" customFormat="1" x14ac:dyDescent="0.2">
      <c r="A1216" s="39" t="s">
        <v>172</v>
      </c>
      <c r="B1216" s="41" t="s">
        <v>53</v>
      </c>
      <c r="C1216" s="41"/>
      <c r="D1216" s="89">
        <v>2601230</v>
      </c>
      <c r="E1216" s="43" t="s">
        <v>113</v>
      </c>
      <c r="F1216" s="44">
        <v>2</v>
      </c>
      <c r="G1216" s="45">
        <f>+VLOOKUP(D1216,'Precios Repuestos'!$B$3:$F$192,5,FALSE)*F1216</f>
        <v>13.477884615384616</v>
      </c>
      <c r="H1216" s="87">
        <v>3</v>
      </c>
      <c r="I1216" s="46"/>
      <c r="J1216" s="40"/>
      <c r="K1216" s="40"/>
      <c r="L1216" s="40"/>
      <c r="M1216" s="40">
        <v>1</v>
      </c>
      <c r="N1216" s="40"/>
      <c r="O1216" s="40"/>
      <c r="P1216" s="40"/>
      <c r="Q1216" s="40">
        <v>1</v>
      </c>
      <c r="R1216" s="40"/>
      <c r="S1216" s="40"/>
      <c r="T1216" s="40"/>
      <c r="U1216" s="40">
        <v>1</v>
      </c>
      <c r="V1216" s="40"/>
      <c r="W1216" s="40"/>
      <c r="X1216" s="40"/>
      <c r="Y1216" s="40">
        <v>1</v>
      </c>
      <c r="Z1216" s="40"/>
      <c r="AA1216" s="40"/>
      <c r="AB1216" s="40"/>
      <c r="AC1216" s="40">
        <v>1</v>
      </c>
      <c r="AD1216" s="34" t="s">
        <v>131</v>
      </c>
    </row>
    <row r="1217" spans="1:30" s="35" customFormat="1" x14ac:dyDescent="0.2">
      <c r="A1217" s="39" t="s">
        <v>172</v>
      </c>
      <c r="B1217" s="41" t="s">
        <v>53</v>
      </c>
      <c r="C1217" s="41"/>
      <c r="D1217" s="89" t="s">
        <v>68</v>
      </c>
      <c r="E1217" s="43" t="s">
        <v>69</v>
      </c>
      <c r="F1217" s="44">
        <v>4</v>
      </c>
      <c r="G1217" s="45">
        <f>+VLOOKUP(D1217,'Precios Repuestos'!$B$3:$F$192,5,FALSE)*F1217</f>
        <v>9.6</v>
      </c>
      <c r="H1217" s="87">
        <v>3</v>
      </c>
      <c r="I1217" s="46"/>
      <c r="J1217" s="40"/>
      <c r="K1217" s="40"/>
      <c r="L1217" s="40"/>
      <c r="M1217" s="40"/>
      <c r="N1217" s="40">
        <v>1</v>
      </c>
      <c r="O1217" s="40"/>
      <c r="P1217" s="40"/>
      <c r="Q1217" s="40"/>
      <c r="R1217" s="40">
        <v>1</v>
      </c>
      <c r="S1217" s="40"/>
      <c r="T1217" s="40"/>
      <c r="U1217" s="40"/>
      <c r="V1217" s="40">
        <v>1</v>
      </c>
      <c r="W1217" s="40"/>
      <c r="X1217" s="40"/>
      <c r="Y1217" s="40"/>
      <c r="Z1217" s="40">
        <v>1</v>
      </c>
      <c r="AA1217" s="40"/>
      <c r="AB1217" s="40"/>
      <c r="AC1217" s="40"/>
      <c r="AD1217" s="34" t="s">
        <v>19</v>
      </c>
    </row>
    <row r="1218" spans="1:30" s="35" customFormat="1" x14ac:dyDescent="0.2">
      <c r="A1218" s="39" t="s">
        <v>172</v>
      </c>
      <c r="B1218" s="41" t="s">
        <v>53</v>
      </c>
      <c r="C1218" s="41"/>
      <c r="D1218" s="89">
        <v>2601234</v>
      </c>
      <c r="E1218" s="43" t="s">
        <v>95</v>
      </c>
      <c r="F1218" s="44">
        <v>1</v>
      </c>
      <c r="G1218" s="45">
        <f>+VLOOKUP(D1218,'Precios Repuestos'!$B$3:$F$192,5,FALSE)*F1218</f>
        <v>9.3090384615384618</v>
      </c>
      <c r="H1218" s="87">
        <v>3</v>
      </c>
      <c r="I1218" s="46"/>
      <c r="J1218" s="40"/>
      <c r="K1218" s="40"/>
      <c r="L1218" s="40"/>
      <c r="M1218" s="40"/>
      <c r="N1218" s="40"/>
      <c r="O1218" s="40"/>
      <c r="P1218" s="40">
        <v>1</v>
      </c>
      <c r="Q1218" s="40"/>
      <c r="R1218" s="40"/>
      <c r="S1218" s="40"/>
      <c r="T1218" s="40"/>
      <c r="U1218" s="40"/>
      <c r="V1218" s="40">
        <v>1</v>
      </c>
      <c r="W1218" s="40"/>
      <c r="X1218" s="40"/>
      <c r="Y1218" s="40"/>
      <c r="Z1218" s="40"/>
      <c r="AA1218" s="40"/>
      <c r="AB1218" s="40">
        <v>1</v>
      </c>
      <c r="AC1218" s="40"/>
      <c r="AD1218" s="34" t="s">
        <v>96</v>
      </c>
    </row>
    <row r="1219" spans="1:30" s="35" customFormat="1" ht="12.75" x14ac:dyDescent="0.2">
      <c r="A1219" s="39" t="s">
        <v>172</v>
      </c>
      <c r="B1219" s="41" t="s">
        <v>53</v>
      </c>
      <c r="C1219" s="41"/>
      <c r="D1219" s="78" t="s">
        <v>71</v>
      </c>
      <c r="E1219" s="43" t="s">
        <v>72</v>
      </c>
      <c r="F1219" s="44">
        <v>2</v>
      </c>
      <c r="G1219" s="45">
        <f>+VLOOKUP(D1219,'Precios Repuestos'!$B$3:$F$192,5,FALSE)*F1219</f>
        <v>12</v>
      </c>
      <c r="H1219" s="87">
        <v>3</v>
      </c>
      <c r="I1219" s="46"/>
      <c r="J1219" s="40"/>
      <c r="K1219" s="40"/>
      <c r="L1219" s="40"/>
      <c r="M1219" s="40"/>
      <c r="N1219" s="40">
        <v>1</v>
      </c>
      <c r="O1219" s="40"/>
      <c r="P1219" s="40"/>
      <c r="Q1219" s="40"/>
      <c r="R1219" s="40"/>
      <c r="S1219" s="40">
        <v>1</v>
      </c>
      <c r="T1219" s="40"/>
      <c r="U1219" s="40"/>
      <c r="V1219" s="40"/>
      <c r="W1219" s="40"/>
      <c r="X1219" s="40">
        <v>1</v>
      </c>
      <c r="Y1219" s="40"/>
      <c r="Z1219" s="40"/>
      <c r="AA1219" s="40"/>
      <c r="AB1219" s="40"/>
      <c r="AC1219" s="40">
        <v>1</v>
      </c>
      <c r="AD1219" s="34" t="s">
        <v>47</v>
      </c>
    </row>
    <row r="1220" spans="1:30" s="35" customFormat="1" ht="12.75" x14ac:dyDescent="0.2">
      <c r="A1220" s="39" t="s">
        <v>172</v>
      </c>
      <c r="B1220" s="41" t="s">
        <v>53</v>
      </c>
      <c r="C1220" s="41"/>
      <c r="D1220" s="42">
        <v>88900181</v>
      </c>
      <c r="E1220" s="43" t="s">
        <v>73</v>
      </c>
      <c r="F1220" s="44">
        <v>1</v>
      </c>
      <c r="G1220" s="45">
        <f>+VLOOKUP(D1220,'Precios Repuestos'!$B$3:$F$192,5,FALSE)*F1220</f>
        <v>6.18</v>
      </c>
      <c r="H1220" s="87">
        <v>3</v>
      </c>
      <c r="I1220" s="46"/>
      <c r="J1220" s="40"/>
      <c r="K1220" s="40">
        <v>1</v>
      </c>
      <c r="L1220" s="40"/>
      <c r="M1220" s="40">
        <v>1</v>
      </c>
      <c r="N1220" s="40"/>
      <c r="O1220" s="40">
        <v>1</v>
      </c>
      <c r="P1220" s="40"/>
      <c r="Q1220" s="40">
        <v>1</v>
      </c>
      <c r="R1220" s="40"/>
      <c r="S1220" s="40">
        <v>1</v>
      </c>
      <c r="T1220" s="40"/>
      <c r="U1220" s="40">
        <v>1</v>
      </c>
      <c r="V1220" s="40"/>
      <c r="W1220" s="40">
        <v>1</v>
      </c>
      <c r="X1220" s="40"/>
      <c r="Y1220" s="40">
        <v>1</v>
      </c>
      <c r="Z1220" s="40"/>
      <c r="AA1220" s="40">
        <v>1</v>
      </c>
      <c r="AB1220" s="40"/>
      <c r="AC1220" s="40">
        <v>1</v>
      </c>
      <c r="AD1220" s="34" t="s">
        <v>13</v>
      </c>
    </row>
    <row r="1221" spans="1:30" s="35" customFormat="1" x14ac:dyDescent="0.2">
      <c r="A1221" s="39" t="s">
        <v>172</v>
      </c>
      <c r="B1221" s="41" t="s">
        <v>53</v>
      </c>
      <c r="C1221" s="41"/>
      <c r="D1221" s="89" t="s">
        <v>74</v>
      </c>
      <c r="E1221" s="43" t="s">
        <v>75</v>
      </c>
      <c r="F1221" s="44">
        <v>1</v>
      </c>
      <c r="G1221" s="45">
        <f>+VLOOKUP(D1221,'Precios Repuestos'!$B$3:$F$192,5,FALSE)*F1221</f>
        <v>5</v>
      </c>
      <c r="H1221" s="87">
        <v>3</v>
      </c>
      <c r="I1221" s="46"/>
      <c r="J1221" s="40"/>
      <c r="K1221" s="40"/>
      <c r="L1221" s="40"/>
      <c r="M1221" s="40"/>
      <c r="N1221" s="40">
        <v>1</v>
      </c>
      <c r="O1221" s="40"/>
      <c r="P1221" s="40"/>
      <c r="Q1221" s="40"/>
      <c r="R1221" s="40"/>
      <c r="S1221" s="40"/>
      <c r="T1221" s="40">
        <v>1</v>
      </c>
      <c r="U1221" s="40"/>
      <c r="V1221" s="40"/>
      <c r="W1221" s="40"/>
      <c r="X1221" s="40"/>
      <c r="Y1221" s="40"/>
      <c r="Z1221" s="40">
        <v>1</v>
      </c>
      <c r="AA1221" s="40"/>
      <c r="AB1221" s="40"/>
      <c r="AC1221" s="40"/>
      <c r="AD1221" s="34" t="s">
        <v>41</v>
      </c>
    </row>
    <row r="1222" spans="1:30" s="35" customFormat="1" x14ac:dyDescent="0.2">
      <c r="A1222" s="39" t="s">
        <v>172</v>
      </c>
      <c r="B1222" s="41" t="s">
        <v>53</v>
      </c>
      <c r="C1222" s="41"/>
      <c r="D1222" s="89" t="s">
        <v>76</v>
      </c>
      <c r="E1222" s="43" t="s">
        <v>77</v>
      </c>
      <c r="F1222" s="44">
        <v>1</v>
      </c>
      <c r="G1222" s="45">
        <f>+VLOOKUP(D1222,'Precios Repuestos'!$B$3:$F$192,5,FALSE)*F1222</f>
        <v>2</v>
      </c>
      <c r="H1222" s="87">
        <v>3</v>
      </c>
      <c r="I1222" s="46"/>
      <c r="J1222" s="40"/>
      <c r="K1222" s="40">
        <v>1</v>
      </c>
      <c r="L1222" s="40">
        <v>1</v>
      </c>
      <c r="M1222" s="40">
        <v>1</v>
      </c>
      <c r="N1222" s="40">
        <v>1</v>
      </c>
      <c r="O1222" s="40">
        <v>1</v>
      </c>
      <c r="P1222" s="40">
        <v>1</v>
      </c>
      <c r="Q1222" s="40">
        <v>1</v>
      </c>
      <c r="R1222" s="40">
        <v>1</v>
      </c>
      <c r="S1222" s="40">
        <v>1</v>
      </c>
      <c r="T1222" s="40">
        <v>1</v>
      </c>
      <c r="U1222" s="40">
        <v>1</v>
      </c>
      <c r="V1222" s="40">
        <v>1</v>
      </c>
      <c r="W1222" s="40">
        <v>1</v>
      </c>
      <c r="X1222" s="40">
        <v>1</v>
      </c>
      <c r="Y1222" s="40">
        <v>1</v>
      </c>
      <c r="Z1222" s="40">
        <v>1</v>
      </c>
      <c r="AA1222" s="40">
        <v>1</v>
      </c>
      <c r="AB1222" s="40">
        <v>1</v>
      </c>
      <c r="AC1222" s="40">
        <v>1</v>
      </c>
      <c r="AD1222" s="34" t="s">
        <v>78</v>
      </c>
    </row>
    <row r="1223" spans="1:30" s="35" customFormat="1" x14ac:dyDescent="0.2">
      <c r="A1223" s="50" t="s">
        <v>172</v>
      </c>
      <c r="B1223" s="52" t="s">
        <v>79</v>
      </c>
      <c r="C1223" s="52"/>
      <c r="D1223" s="85"/>
      <c r="E1223" s="54" t="s">
        <v>80</v>
      </c>
      <c r="F1223" s="44"/>
      <c r="G1223" s="90"/>
      <c r="H1223" s="87"/>
      <c r="I1223" s="32"/>
      <c r="J1223" s="55">
        <f>+SUMPRODUCT(J1178:J1202,$G1178:$G1202)</f>
        <v>16.55</v>
      </c>
      <c r="K1223" s="55">
        <f t="shared" ref="K1223:AC1223" si="126">+SUMPRODUCT(K1178:K1202,$G1178:$G1202)</f>
        <v>47.35</v>
      </c>
      <c r="L1223" s="55">
        <f t="shared" si="126"/>
        <v>21.55</v>
      </c>
      <c r="M1223" s="55">
        <f t="shared" si="126"/>
        <v>80.599999999999994</v>
      </c>
      <c r="N1223" s="55">
        <f t="shared" si="126"/>
        <v>61.3</v>
      </c>
      <c r="O1223" s="55">
        <f t="shared" si="126"/>
        <v>62.35</v>
      </c>
      <c r="P1223" s="55">
        <f t="shared" si="126"/>
        <v>54.55</v>
      </c>
      <c r="Q1223" s="55">
        <f t="shared" si="126"/>
        <v>90.6</v>
      </c>
      <c r="R1223" s="55">
        <f t="shared" si="126"/>
        <v>38.049999999999997</v>
      </c>
      <c r="S1223" s="55">
        <f t="shared" si="126"/>
        <v>62.35</v>
      </c>
      <c r="T1223" s="55">
        <f t="shared" si="126"/>
        <v>29.8</v>
      </c>
      <c r="U1223" s="55">
        <f t="shared" si="126"/>
        <v>102.75</v>
      </c>
      <c r="V1223" s="55">
        <f t="shared" si="126"/>
        <v>71.05</v>
      </c>
      <c r="W1223" s="55">
        <f t="shared" si="126"/>
        <v>138.85</v>
      </c>
      <c r="X1223" s="55">
        <f t="shared" si="126"/>
        <v>36.549999999999997</v>
      </c>
      <c r="Y1223" s="55">
        <f t="shared" si="126"/>
        <v>90.6</v>
      </c>
      <c r="Z1223" s="55">
        <f t="shared" si="126"/>
        <v>46.3</v>
      </c>
      <c r="AA1223" s="55">
        <f t="shared" si="126"/>
        <v>62.35</v>
      </c>
      <c r="AB1223" s="55">
        <f t="shared" si="126"/>
        <v>54.55</v>
      </c>
      <c r="AC1223" s="55">
        <f t="shared" si="126"/>
        <v>95.6</v>
      </c>
      <c r="AD1223" s="34"/>
    </row>
    <row r="1224" spans="1:30" s="35" customFormat="1" x14ac:dyDescent="0.2">
      <c r="A1224" s="50" t="s">
        <v>172</v>
      </c>
      <c r="B1224" s="52" t="s">
        <v>81</v>
      </c>
      <c r="C1224" s="52"/>
      <c r="D1224" s="85"/>
      <c r="E1224" s="54" t="s">
        <v>82</v>
      </c>
      <c r="F1224" s="44"/>
      <c r="G1224" s="90"/>
      <c r="H1224" s="87"/>
      <c r="I1224" s="32"/>
      <c r="J1224" s="55">
        <f>+SUMPRODUCT(J1203:J1222,$G1203:$G1222)</f>
        <v>43.882596153846151</v>
      </c>
      <c r="K1224" s="55">
        <f t="shared" ref="K1224:AC1224" si="127">+SUMPRODUCT(K1203:K1222,$G1203:$G1222)</f>
        <v>96.172596153846143</v>
      </c>
      <c r="L1224" s="55">
        <f t="shared" si="127"/>
        <v>62.292596153846148</v>
      </c>
      <c r="M1224" s="55">
        <f t="shared" si="127"/>
        <v>149.60860576923076</v>
      </c>
      <c r="N1224" s="55">
        <f t="shared" si="127"/>
        <v>88.892596153846142</v>
      </c>
      <c r="O1224" s="55">
        <f t="shared" si="127"/>
        <v>96.172596153846143</v>
      </c>
      <c r="P1224" s="55">
        <f t="shared" si="127"/>
        <v>71.601634615384611</v>
      </c>
      <c r="Q1224" s="55">
        <f t="shared" si="127"/>
        <v>163.08649038461539</v>
      </c>
      <c r="R1224" s="55">
        <f t="shared" si="127"/>
        <v>71.892596153846142</v>
      </c>
      <c r="S1224" s="55">
        <f t="shared" si="127"/>
        <v>108.17259615384614</v>
      </c>
      <c r="T1224" s="55">
        <f t="shared" si="127"/>
        <v>67.292596153846148</v>
      </c>
      <c r="U1224" s="55">
        <f t="shared" si="127"/>
        <v>187.22860576923077</v>
      </c>
      <c r="V1224" s="55">
        <f t="shared" si="127"/>
        <v>89.201634615384606</v>
      </c>
      <c r="W1224" s="55">
        <f t="shared" si="127"/>
        <v>401.92259615384614</v>
      </c>
      <c r="X1224" s="55">
        <f t="shared" si="127"/>
        <v>74.292596153846148</v>
      </c>
      <c r="Y1224" s="55">
        <f t="shared" si="127"/>
        <v>163.08649038461539</v>
      </c>
      <c r="Z1224" s="55">
        <f t="shared" si="127"/>
        <v>76.892596153846142</v>
      </c>
      <c r="AA1224" s="55">
        <f t="shared" si="127"/>
        <v>96.172596153846143</v>
      </c>
      <c r="AB1224" s="55">
        <f t="shared" si="127"/>
        <v>71.601634615384611</v>
      </c>
      <c r="AC1224" s="55">
        <f t="shared" si="127"/>
        <v>161.60860576923076</v>
      </c>
      <c r="AD1224" s="34"/>
    </row>
    <row r="1225" spans="1:30" s="35" customFormat="1" x14ac:dyDescent="0.2">
      <c r="A1225" s="50" t="s">
        <v>172</v>
      </c>
      <c r="B1225" s="52" t="s">
        <v>83</v>
      </c>
      <c r="C1225" s="52"/>
      <c r="D1225" s="85"/>
      <c r="E1225" s="54" t="s">
        <v>84</v>
      </c>
      <c r="F1225" s="44"/>
      <c r="G1225" s="90"/>
      <c r="H1225" s="87"/>
      <c r="I1225" s="32"/>
      <c r="J1225" s="56">
        <f>+J1224+J1223</f>
        <v>60.432596153846148</v>
      </c>
      <c r="K1225" s="56">
        <f t="shared" ref="K1225:AC1225" si="128">+K1224+K1223</f>
        <v>143.52259615384614</v>
      </c>
      <c r="L1225" s="56">
        <f t="shared" si="128"/>
        <v>83.842596153846145</v>
      </c>
      <c r="M1225" s="56">
        <f t="shared" si="128"/>
        <v>230.20860576923076</v>
      </c>
      <c r="N1225" s="56">
        <f t="shared" si="128"/>
        <v>150.19259615384613</v>
      </c>
      <c r="O1225" s="56">
        <f t="shared" si="128"/>
        <v>158.52259615384614</v>
      </c>
      <c r="P1225" s="56">
        <f t="shared" si="128"/>
        <v>126.15163461538461</v>
      </c>
      <c r="Q1225" s="56">
        <f t="shared" si="128"/>
        <v>253.68649038461538</v>
      </c>
      <c r="R1225" s="56">
        <f t="shared" si="128"/>
        <v>109.94259615384614</v>
      </c>
      <c r="S1225" s="56">
        <f t="shared" si="128"/>
        <v>170.52259615384614</v>
      </c>
      <c r="T1225" s="56">
        <f t="shared" si="128"/>
        <v>97.092596153846145</v>
      </c>
      <c r="U1225" s="56">
        <f t="shared" si="128"/>
        <v>289.97860576923074</v>
      </c>
      <c r="V1225" s="56">
        <f t="shared" si="128"/>
        <v>160.2516346153846</v>
      </c>
      <c r="W1225" s="56">
        <f t="shared" si="128"/>
        <v>540.77259615384617</v>
      </c>
      <c r="X1225" s="56">
        <f t="shared" si="128"/>
        <v>110.84259615384615</v>
      </c>
      <c r="Y1225" s="56">
        <f t="shared" si="128"/>
        <v>253.68649038461538</v>
      </c>
      <c r="Z1225" s="56">
        <f t="shared" si="128"/>
        <v>123.19259615384614</v>
      </c>
      <c r="AA1225" s="56">
        <f t="shared" si="128"/>
        <v>158.52259615384614</v>
      </c>
      <c r="AB1225" s="56">
        <f t="shared" si="128"/>
        <v>126.15163461538461</v>
      </c>
      <c r="AC1225" s="56">
        <f t="shared" si="128"/>
        <v>257.20860576923076</v>
      </c>
      <c r="AD1225" s="34"/>
    </row>
    <row r="1226" spans="1:30" s="35" customFormat="1" x14ac:dyDescent="0.2">
      <c r="A1226" s="57" t="s">
        <v>172</v>
      </c>
      <c r="B1226" s="52" t="s">
        <v>85</v>
      </c>
      <c r="C1226" s="52"/>
      <c r="D1226" s="85"/>
      <c r="E1226" s="58" t="s">
        <v>86</v>
      </c>
      <c r="F1226" s="44"/>
      <c r="G1226" s="90"/>
      <c r="H1226" s="87"/>
      <c r="I1226" s="32"/>
      <c r="J1226" s="59">
        <f>+J1225*$K$2</f>
        <v>67.68450769230769</v>
      </c>
      <c r="K1226" s="59">
        <f t="shared" ref="K1226:AC1226" si="129">+K1225*$K$2</f>
        <v>160.74530769230768</v>
      </c>
      <c r="L1226" s="59">
        <f t="shared" si="129"/>
        <v>93.903707692307691</v>
      </c>
      <c r="M1226" s="59">
        <f t="shared" si="129"/>
        <v>257.8336384615385</v>
      </c>
      <c r="N1226" s="59">
        <f t="shared" si="129"/>
        <v>168.21570769230769</v>
      </c>
      <c r="O1226" s="59">
        <f t="shared" si="129"/>
        <v>177.54530769230769</v>
      </c>
      <c r="P1226" s="59">
        <f t="shared" si="129"/>
        <v>141.28983076923078</v>
      </c>
      <c r="Q1226" s="59">
        <f t="shared" si="129"/>
        <v>284.12886923076928</v>
      </c>
      <c r="R1226" s="59">
        <f t="shared" si="129"/>
        <v>123.13570769230769</v>
      </c>
      <c r="S1226" s="59">
        <f t="shared" si="129"/>
        <v>190.98530769230769</v>
      </c>
      <c r="T1226" s="59">
        <f t="shared" si="129"/>
        <v>108.74370769230769</v>
      </c>
      <c r="U1226" s="59">
        <f t="shared" si="129"/>
        <v>324.77603846153846</v>
      </c>
      <c r="V1226" s="59">
        <f t="shared" si="129"/>
        <v>179.48183076923078</v>
      </c>
      <c r="W1226" s="59">
        <f t="shared" si="129"/>
        <v>605.66530769230781</v>
      </c>
      <c r="X1226" s="59">
        <f t="shared" si="129"/>
        <v>124.1437076923077</v>
      </c>
      <c r="Y1226" s="59">
        <f t="shared" si="129"/>
        <v>284.12886923076928</v>
      </c>
      <c r="Z1226" s="59">
        <f t="shared" si="129"/>
        <v>137.97570769230768</v>
      </c>
      <c r="AA1226" s="59">
        <f t="shared" si="129"/>
        <v>177.54530769230769</v>
      </c>
      <c r="AB1226" s="59">
        <f t="shared" si="129"/>
        <v>141.28983076923078</v>
      </c>
      <c r="AC1226" s="59">
        <f t="shared" si="129"/>
        <v>288.07363846153845</v>
      </c>
      <c r="AD1226" s="34"/>
    </row>
    <row r="1227" spans="1:30" s="35" customFormat="1" x14ac:dyDescent="0.2">
      <c r="A1227" s="50" t="s">
        <v>174</v>
      </c>
      <c r="B1227" s="69"/>
      <c r="C1227" s="69"/>
      <c r="D1227" s="85"/>
      <c r="E1227" s="69"/>
      <c r="F1227" s="71"/>
      <c r="G1227" s="86"/>
      <c r="H1227" s="87"/>
      <c r="I1227" s="32"/>
      <c r="J1227" s="51"/>
      <c r="K1227" s="51"/>
      <c r="L1227" s="51"/>
      <c r="M1227" s="51"/>
      <c r="N1227" s="51"/>
      <c r="O1227" s="51"/>
      <c r="P1227" s="51"/>
      <c r="Q1227" s="51"/>
      <c r="R1227" s="51"/>
      <c r="S1227" s="51"/>
      <c r="T1227" s="51"/>
      <c r="U1227" s="51"/>
      <c r="V1227" s="51"/>
      <c r="W1227" s="51"/>
      <c r="X1227" s="51"/>
      <c r="Y1227" s="51"/>
      <c r="Z1227" s="51"/>
      <c r="AA1227" s="51"/>
      <c r="AB1227" s="51"/>
      <c r="AC1227" s="51"/>
      <c r="AD1227" s="34"/>
    </row>
    <row r="1228" spans="1:30" s="35" customFormat="1" x14ac:dyDescent="0.2">
      <c r="A1228" s="25" t="s">
        <v>175</v>
      </c>
      <c r="B1228" s="27" t="s">
        <v>11</v>
      </c>
      <c r="C1228" s="27"/>
      <c r="D1228" s="88"/>
      <c r="E1228" s="29" t="s">
        <v>12</v>
      </c>
      <c r="F1228" s="30">
        <v>0.7</v>
      </c>
      <c r="G1228" s="31">
        <f t="shared" ref="G1228:G1252" si="130">+F1228*$F$2</f>
        <v>21</v>
      </c>
      <c r="H1228" s="87">
        <v>3</v>
      </c>
      <c r="I1228" s="33"/>
      <c r="J1228" s="26"/>
      <c r="K1228" s="26"/>
      <c r="L1228" s="26"/>
      <c r="M1228" s="26"/>
      <c r="N1228" s="26"/>
      <c r="O1228" s="26"/>
      <c r="P1228" s="26"/>
      <c r="Q1228" s="26"/>
      <c r="R1228" s="26"/>
      <c r="S1228" s="26"/>
      <c r="T1228" s="26"/>
      <c r="U1228" s="26"/>
      <c r="V1228" s="26"/>
      <c r="W1228" s="26"/>
      <c r="X1228" s="26"/>
      <c r="Y1228" s="26"/>
      <c r="Z1228" s="26"/>
      <c r="AA1228" s="26"/>
      <c r="AB1228" s="26"/>
      <c r="AC1228" s="26"/>
      <c r="AD1228" s="34" t="s">
        <v>14</v>
      </c>
    </row>
    <row r="1229" spans="1:30" s="35" customFormat="1" x14ac:dyDescent="0.2">
      <c r="A1229" s="25" t="s">
        <v>175</v>
      </c>
      <c r="B1229" s="27" t="s">
        <v>11</v>
      </c>
      <c r="C1229" s="27"/>
      <c r="D1229" s="88"/>
      <c r="E1229" s="29" t="s">
        <v>15</v>
      </c>
      <c r="F1229" s="30">
        <v>0.3</v>
      </c>
      <c r="G1229" s="31">
        <f t="shared" si="130"/>
        <v>9</v>
      </c>
      <c r="H1229" s="87">
        <v>3</v>
      </c>
      <c r="I1229" s="33"/>
      <c r="J1229" s="26"/>
      <c r="K1229" s="26"/>
      <c r="L1229" s="26"/>
      <c r="M1229" s="26"/>
      <c r="N1229" s="26"/>
      <c r="O1229" s="26"/>
      <c r="P1229" s="26"/>
      <c r="Q1229" s="26"/>
      <c r="R1229" s="26"/>
      <c r="S1229" s="26"/>
      <c r="T1229" s="26"/>
      <c r="U1229" s="26"/>
      <c r="V1229" s="26"/>
      <c r="W1229" s="26"/>
      <c r="X1229" s="26"/>
      <c r="Y1229" s="26"/>
      <c r="Z1229" s="26"/>
      <c r="AA1229" s="26"/>
      <c r="AB1229" s="26"/>
      <c r="AC1229" s="26"/>
      <c r="AD1229" s="34" t="s">
        <v>14</v>
      </c>
    </row>
    <row r="1230" spans="1:30" s="35" customFormat="1" x14ac:dyDescent="0.2">
      <c r="A1230" s="25" t="s">
        <v>175</v>
      </c>
      <c r="B1230" s="27" t="s">
        <v>11</v>
      </c>
      <c r="C1230" s="27"/>
      <c r="D1230" s="88"/>
      <c r="E1230" s="29" t="s">
        <v>16</v>
      </c>
      <c r="F1230" s="30">
        <v>0.16666666666666666</v>
      </c>
      <c r="G1230" s="31">
        <f t="shared" si="130"/>
        <v>5</v>
      </c>
      <c r="H1230" s="87">
        <v>3</v>
      </c>
      <c r="I1230" s="33"/>
      <c r="J1230" s="26"/>
      <c r="K1230" s="26"/>
      <c r="L1230" s="26">
        <v>1</v>
      </c>
      <c r="M1230" s="26"/>
      <c r="N1230" s="26">
        <v>1</v>
      </c>
      <c r="O1230" s="26"/>
      <c r="P1230" s="26">
        <v>1</v>
      </c>
      <c r="Q1230" s="26"/>
      <c r="R1230" s="26">
        <v>1</v>
      </c>
      <c r="S1230" s="26"/>
      <c r="T1230" s="26">
        <v>1</v>
      </c>
      <c r="U1230" s="26"/>
      <c r="V1230" s="26">
        <v>1</v>
      </c>
      <c r="W1230" s="26"/>
      <c r="X1230" s="26">
        <v>1</v>
      </c>
      <c r="Y1230" s="26"/>
      <c r="Z1230" s="26">
        <v>1</v>
      </c>
      <c r="AA1230" s="26"/>
      <c r="AB1230" s="26">
        <v>1</v>
      </c>
      <c r="AC1230" s="26"/>
      <c r="AD1230" s="34" t="s">
        <v>17</v>
      </c>
    </row>
    <row r="1231" spans="1:30" s="35" customFormat="1" x14ac:dyDescent="0.2">
      <c r="A1231" s="25" t="s">
        <v>175</v>
      </c>
      <c r="B1231" s="27" t="s">
        <v>11</v>
      </c>
      <c r="C1231" s="27"/>
      <c r="D1231" s="88"/>
      <c r="E1231" s="29" t="s">
        <v>18</v>
      </c>
      <c r="F1231" s="30">
        <v>0.55000000000000004</v>
      </c>
      <c r="G1231" s="31">
        <f t="shared" si="130"/>
        <v>16.5</v>
      </c>
      <c r="H1231" s="87">
        <v>3</v>
      </c>
      <c r="I1231" s="33"/>
      <c r="J1231" s="26"/>
      <c r="K1231" s="26"/>
      <c r="L1231" s="26"/>
      <c r="M1231" s="26"/>
      <c r="N1231" s="26">
        <v>1</v>
      </c>
      <c r="O1231" s="26"/>
      <c r="P1231" s="26"/>
      <c r="Q1231" s="26"/>
      <c r="R1231" s="26">
        <v>1</v>
      </c>
      <c r="S1231" s="26"/>
      <c r="T1231" s="26"/>
      <c r="U1231" s="26"/>
      <c r="V1231" s="26">
        <v>1</v>
      </c>
      <c r="W1231" s="26"/>
      <c r="X1231" s="26"/>
      <c r="Y1231" s="26"/>
      <c r="Z1231" s="26">
        <v>1</v>
      </c>
      <c r="AA1231" s="26"/>
      <c r="AB1231" s="26"/>
      <c r="AC1231" s="26"/>
      <c r="AD1231" s="34" t="s">
        <v>21</v>
      </c>
    </row>
    <row r="1232" spans="1:30" s="35" customFormat="1" x14ac:dyDescent="0.2">
      <c r="A1232" s="25" t="s">
        <v>175</v>
      </c>
      <c r="B1232" s="27" t="s">
        <v>11</v>
      </c>
      <c r="C1232" s="27"/>
      <c r="D1232" s="88"/>
      <c r="E1232" s="29" t="s">
        <v>22</v>
      </c>
      <c r="F1232" s="30">
        <v>0.27500000000000002</v>
      </c>
      <c r="G1232" s="31">
        <f t="shared" si="130"/>
        <v>8.25</v>
      </c>
      <c r="H1232" s="87">
        <v>3</v>
      </c>
      <c r="I1232" s="33"/>
      <c r="J1232" s="26"/>
      <c r="K1232" s="26"/>
      <c r="L1232" s="26"/>
      <c r="M1232" s="26">
        <v>1</v>
      </c>
      <c r="N1232" s="26"/>
      <c r="O1232" s="26"/>
      <c r="P1232" s="26"/>
      <c r="Q1232" s="26">
        <v>1</v>
      </c>
      <c r="R1232" s="26"/>
      <c r="S1232" s="26"/>
      <c r="T1232" s="26"/>
      <c r="U1232" s="26">
        <v>1</v>
      </c>
      <c r="V1232" s="26"/>
      <c r="W1232" s="26"/>
      <c r="X1232" s="26"/>
      <c r="Y1232" s="26">
        <v>1</v>
      </c>
      <c r="Z1232" s="26"/>
      <c r="AA1232" s="26"/>
      <c r="AB1232" s="26"/>
      <c r="AC1232" s="26">
        <v>1</v>
      </c>
      <c r="AD1232" s="34" t="s">
        <v>35</v>
      </c>
    </row>
    <row r="1233" spans="1:30" s="35" customFormat="1" x14ac:dyDescent="0.2">
      <c r="A1233" s="25" t="s">
        <v>175</v>
      </c>
      <c r="B1233" s="27" t="s">
        <v>11</v>
      </c>
      <c r="C1233" s="27"/>
      <c r="D1233" s="88"/>
      <c r="E1233" s="38" t="s">
        <v>119</v>
      </c>
      <c r="F1233" s="30">
        <v>0</v>
      </c>
      <c r="G1233" s="31">
        <f t="shared" si="130"/>
        <v>0</v>
      </c>
      <c r="H1233" s="87">
        <v>3</v>
      </c>
      <c r="I1233" s="33"/>
      <c r="J1233" s="26"/>
      <c r="K1233" s="26"/>
      <c r="L1233" s="26"/>
      <c r="M1233" s="26"/>
      <c r="N1233" s="26"/>
      <c r="O1233" s="26"/>
      <c r="P1233" s="26"/>
      <c r="Q1233" s="26"/>
      <c r="R1233" s="26"/>
      <c r="S1233" s="26"/>
      <c r="T1233" s="26"/>
      <c r="U1233" s="26"/>
      <c r="V1233" s="26"/>
      <c r="W1233" s="26"/>
      <c r="X1233" s="26"/>
      <c r="Y1233" s="26"/>
      <c r="Z1233" s="26"/>
      <c r="AA1233" s="26"/>
      <c r="AB1233" s="26"/>
      <c r="AC1233" s="26"/>
      <c r="AD1233" s="34" t="s">
        <v>142</v>
      </c>
    </row>
    <row r="1234" spans="1:30" s="35" customFormat="1" x14ac:dyDescent="0.2">
      <c r="A1234" s="25" t="s">
        <v>175</v>
      </c>
      <c r="B1234" s="27" t="s">
        <v>11</v>
      </c>
      <c r="C1234" s="27"/>
      <c r="D1234" s="88"/>
      <c r="E1234" s="29" t="s">
        <v>120</v>
      </c>
      <c r="F1234" s="30">
        <v>0.5</v>
      </c>
      <c r="G1234" s="31">
        <f t="shared" si="130"/>
        <v>15</v>
      </c>
      <c r="H1234" s="87">
        <v>3</v>
      </c>
      <c r="I1234" s="33"/>
      <c r="J1234" s="26"/>
      <c r="K1234" s="26"/>
      <c r="L1234" s="26"/>
      <c r="M1234" s="26">
        <v>1</v>
      </c>
      <c r="N1234" s="26"/>
      <c r="O1234" s="26"/>
      <c r="P1234" s="26"/>
      <c r="Q1234" s="26">
        <v>1</v>
      </c>
      <c r="R1234" s="26"/>
      <c r="S1234" s="26"/>
      <c r="T1234" s="26"/>
      <c r="U1234" s="26">
        <v>1</v>
      </c>
      <c r="V1234" s="26"/>
      <c r="W1234" s="26"/>
      <c r="X1234" s="26"/>
      <c r="Y1234" s="26">
        <v>1</v>
      </c>
      <c r="Z1234" s="26"/>
      <c r="AA1234" s="26"/>
      <c r="AB1234" s="26"/>
      <c r="AC1234" s="26">
        <v>1</v>
      </c>
      <c r="AD1234" s="34" t="s">
        <v>35</v>
      </c>
    </row>
    <row r="1235" spans="1:30" s="35" customFormat="1" x14ac:dyDescent="0.2">
      <c r="A1235" s="25" t="s">
        <v>175</v>
      </c>
      <c r="B1235" s="27" t="s">
        <v>11</v>
      </c>
      <c r="C1235" s="27"/>
      <c r="D1235" s="88"/>
      <c r="E1235" s="38" t="s">
        <v>121</v>
      </c>
      <c r="F1235" s="30">
        <v>0</v>
      </c>
      <c r="G1235" s="31">
        <f t="shared" si="130"/>
        <v>0</v>
      </c>
      <c r="H1235" s="87">
        <v>3</v>
      </c>
      <c r="I1235" s="33"/>
      <c r="J1235" s="26"/>
      <c r="K1235" s="26"/>
      <c r="L1235" s="26"/>
      <c r="M1235" s="26"/>
      <c r="N1235" s="26"/>
      <c r="O1235" s="26"/>
      <c r="P1235" s="26"/>
      <c r="Q1235" s="26"/>
      <c r="R1235" s="26"/>
      <c r="S1235" s="26"/>
      <c r="T1235" s="26"/>
      <c r="U1235" s="26"/>
      <c r="V1235" s="26"/>
      <c r="W1235" s="26"/>
      <c r="X1235" s="26"/>
      <c r="Y1235" s="26"/>
      <c r="Z1235" s="26"/>
      <c r="AA1235" s="26"/>
      <c r="AB1235" s="26"/>
      <c r="AC1235" s="26"/>
      <c r="AD1235" s="34" t="s">
        <v>143</v>
      </c>
    </row>
    <row r="1236" spans="1:30" s="35" customFormat="1" x14ac:dyDescent="0.2">
      <c r="A1236" s="25" t="s">
        <v>175</v>
      </c>
      <c r="B1236" s="27" t="s">
        <v>11</v>
      </c>
      <c r="C1236" s="27"/>
      <c r="D1236" s="88"/>
      <c r="E1236" s="36" t="s">
        <v>24</v>
      </c>
      <c r="F1236" s="30">
        <v>0.35</v>
      </c>
      <c r="G1236" s="31">
        <f t="shared" si="130"/>
        <v>10.5</v>
      </c>
      <c r="H1236" s="87">
        <v>3</v>
      </c>
      <c r="I1236" s="33"/>
      <c r="J1236" s="26">
        <v>1</v>
      </c>
      <c r="K1236" s="26">
        <v>1</v>
      </c>
      <c r="L1236" s="26">
        <v>1</v>
      </c>
      <c r="M1236" s="26">
        <v>1</v>
      </c>
      <c r="N1236" s="26">
        <v>1</v>
      </c>
      <c r="O1236" s="26">
        <v>1</v>
      </c>
      <c r="P1236" s="26">
        <v>1</v>
      </c>
      <c r="Q1236" s="26">
        <v>1</v>
      </c>
      <c r="R1236" s="26">
        <v>1</v>
      </c>
      <c r="S1236" s="26">
        <v>1</v>
      </c>
      <c r="T1236" s="26">
        <v>1</v>
      </c>
      <c r="U1236" s="26">
        <v>1</v>
      </c>
      <c r="V1236" s="26">
        <v>1</v>
      </c>
      <c r="W1236" s="26">
        <v>1</v>
      </c>
      <c r="X1236" s="26">
        <v>1</v>
      </c>
      <c r="Y1236" s="26">
        <v>1</v>
      </c>
      <c r="Z1236" s="26">
        <v>1</v>
      </c>
      <c r="AA1236" s="26">
        <v>1</v>
      </c>
      <c r="AB1236" s="26">
        <v>1</v>
      </c>
      <c r="AC1236" s="26">
        <v>1</v>
      </c>
      <c r="AD1236" s="34" t="s">
        <v>25</v>
      </c>
    </row>
    <row r="1237" spans="1:30" s="35" customFormat="1" x14ac:dyDescent="0.2">
      <c r="A1237" s="25" t="s">
        <v>175</v>
      </c>
      <c r="B1237" s="27" t="s">
        <v>11</v>
      </c>
      <c r="C1237" s="27"/>
      <c r="D1237" s="88"/>
      <c r="E1237" s="29" t="s">
        <v>26</v>
      </c>
      <c r="F1237" s="30">
        <v>0.5</v>
      </c>
      <c r="G1237" s="31">
        <f t="shared" si="130"/>
        <v>15</v>
      </c>
      <c r="H1237" s="87">
        <v>3</v>
      </c>
      <c r="I1237" s="33"/>
      <c r="J1237" s="26"/>
      <c r="K1237" s="26"/>
      <c r="L1237" s="26"/>
      <c r="M1237" s="26"/>
      <c r="N1237" s="26"/>
      <c r="O1237" s="26"/>
      <c r="P1237" s="26"/>
      <c r="Q1237" s="26"/>
      <c r="R1237" s="26"/>
      <c r="S1237" s="26"/>
      <c r="T1237" s="26"/>
      <c r="U1237" s="26"/>
      <c r="V1237" s="26"/>
      <c r="W1237" s="26">
        <v>1</v>
      </c>
      <c r="X1237" s="26"/>
      <c r="Y1237" s="26"/>
      <c r="Z1237" s="26"/>
      <c r="AA1237" s="26"/>
      <c r="AB1237" s="26"/>
      <c r="AC1237" s="26"/>
      <c r="AD1237" s="34" t="s">
        <v>167</v>
      </c>
    </row>
    <row r="1238" spans="1:30" s="35" customFormat="1" x14ac:dyDescent="0.2">
      <c r="A1238" s="25" t="s">
        <v>175</v>
      </c>
      <c r="B1238" s="27" t="s">
        <v>11</v>
      </c>
      <c r="C1238" s="27"/>
      <c r="D1238" s="88"/>
      <c r="E1238" s="29" t="s">
        <v>28</v>
      </c>
      <c r="F1238" s="30">
        <v>1.5</v>
      </c>
      <c r="G1238" s="31">
        <f t="shared" si="130"/>
        <v>45</v>
      </c>
      <c r="H1238" s="87">
        <v>3</v>
      </c>
      <c r="I1238" s="33"/>
      <c r="J1238" s="26"/>
      <c r="K1238" s="26"/>
      <c r="L1238" s="26"/>
      <c r="M1238" s="26"/>
      <c r="N1238" s="26"/>
      <c r="O1238" s="26"/>
      <c r="P1238" s="26"/>
      <c r="Q1238" s="26"/>
      <c r="R1238" s="26"/>
      <c r="S1238" s="26"/>
      <c r="T1238" s="26"/>
      <c r="U1238" s="26"/>
      <c r="V1238" s="26"/>
      <c r="W1238" s="26">
        <v>1</v>
      </c>
      <c r="X1238" s="26"/>
      <c r="Y1238" s="26"/>
      <c r="Z1238" s="26"/>
      <c r="AA1238" s="26"/>
      <c r="AB1238" s="26"/>
      <c r="AC1238" s="26"/>
      <c r="AD1238" s="34" t="s">
        <v>167</v>
      </c>
    </row>
    <row r="1239" spans="1:30" s="35" customFormat="1" x14ac:dyDescent="0.2">
      <c r="A1239" s="25" t="s">
        <v>175</v>
      </c>
      <c r="B1239" s="27" t="s">
        <v>11</v>
      </c>
      <c r="C1239" s="27"/>
      <c r="D1239" s="88"/>
      <c r="E1239" s="83" t="s">
        <v>29</v>
      </c>
      <c r="F1239" s="30">
        <v>0.23833333333333337</v>
      </c>
      <c r="G1239" s="31">
        <f t="shared" si="130"/>
        <v>7.1500000000000012</v>
      </c>
      <c r="H1239" s="87">
        <v>3</v>
      </c>
      <c r="I1239" s="33"/>
      <c r="J1239" s="26"/>
      <c r="K1239" s="26"/>
      <c r="L1239" s="26"/>
      <c r="M1239" s="37"/>
      <c r="N1239" s="26"/>
      <c r="O1239" s="26"/>
      <c r="P1239" s="26"/>
      <c r="Q1239" s="26"/>
      <c r="R1239" s="26"/>
      <c r="S1239" s="26"/>
      <c r="T1239" s="37"/>
      <c r="U1239" s="26">
        <v>1</v>
      </c>
      <c r="V1239" s="37"/>
      <c r="W1239" s="26"/>
      <c r="X1239" s="37"/>
      <c r="Y1239" s="26"/>
      <c r="Z1239" s="37"/>
      <c r="AA1239" s="26"/>
      <c r="AB1239" s="37"/>
      <c r="AC1239" s="37"/>
      <c r="AD1239" s="34" t="s">
        <v>23</v>
      </c>
    </row>
    <row r="1240" spans="1:30" s="35" customFormat="1" x14ac:dyDescent="0.2">
      <c r="A1240" s="25" t="s">
        <v>175</v>
      </c>
      <c r="B1240" s="27" t="s">
        <v>11</v>
      </c>
      <c r="C1240" s="27"/>
      <c r="D1240" s="88"/>
      <c r="E1240" s="29" t="s">
        <v>31</v>
      </c>
      <c r="F1240" s="30">
        <v>0.12833333333333335</v>
      </c>
      <c r="G1240" s="31">
        <f t="shared" si="130"/>
        <v>3.8500000000000005</v>
      </c>
      <c r="H1240" s="87">
        <v>3</v>
      </c>
      <c r="I1240" s="33"/>
      <c r="J1240" s="26"/>
      <c r="K1240" s="26">
        <v>1</v>
      </c>
      <c r="L1240" s="26"/>
      <c r="M1240" s="26">
        <v>1</v>
      </c>
      <c r="N1240" s="26"/>
      <c r="O1240" s="26">
        <v>1</v>
      </c>
      <c r="P1240" s="26"/>
      <c r="Q1240" s="26">
        <v>1</v>
      </c>
      <c r="R1240" s="26"/>
      <c r="S1240" s="26">
        <v>1</v>
      </c>
      <c r="T1240" s="26"/>
      <c r="U1240" s="26">
        <v>1</v>
      </c>
      <c r="V1240" s="26"/>
      <c r="W1240" s="26">
        <v>1</v>
      </c>
      <c r="X1240" s="26"/>
      <c r="Y1240" s="26">
        <v>1</v>
      </c>
      <c r="Z1240" s="26"/>
      <c r="AA1240" s="26">
        <v>1</v>
      </c>
      <c r="AB1240" s="26"/>
      <c r="AC1240" s="26">
        <v>1</v>
      </c>
      <c r="AD1240" s="34" t="s">
        <v>13</v>
      </c>
    </row>
    <row r="1241" spans="1:30" s="35" customFormat="1" x14ac:dyDescent="0.2">
      <c r="A1241" s="25" t="s">
        <v>175</v>
      </c>
      <c r="B1241" s="27" t="s">
        <v>11</v>
      </c>
      <c r="C1241" s="27"/>
      <c r="D1241" s="88"/>
      <c r="E1241" s="29" t="s">
        <v>32</v>
      </c>
      <c r="F1241" s="30">
        <v>1.1000000000000001</v>
      </c>
      <c r="G1241" s="31">
        <f t="shared" si="130"/>
        <v>33</v>
      </c>
      <c r="H1241" s="87">
        <v>3</v>
      </c>
      <c r="I1241" s="33"/>
      <c r="J1241" s="26"/>
      <c r="K1241" s="26"/>
      <c r="L1241" s="26"/>
      <c r="M1241" s="26"/>
      <c r="N1241" s="26"/>
      <c r="O1241" s="26"/>
      <c r="P1241" s="26">
        <v>1</v>
      </c>
      <c r="Q1241" s="26"/>
      <c r="R1241" s="26"/>
      <c r="S1241" s="26"/>
      <c r="T1241" s="26"/>
      <c r="U1241" s="26"/>
      <c r="V1241" s="26">
        <v>1</v>
      </c>
      <c r="W1241" s="26"/>
      <c r="X1241" s="26"/>
      <c r="Y1241" s="26"/>
      <c r="Z1241" s="26"/>
      <c r="AA1241" s="26"/>
      <c r="AB1241" s="26">
        <v>1</v>
      </c>
      <c r="AC1241" s="26"/>
      <c r="AD1241" s="34" t="s">
        <v>20</v>
      </c>
    </row>
    <row r="1242" spans="1:30" s="35" customFormat="1" x14ac:dyDescent="0.2">
      <c r="A1242" s="25" t="s">
        <v>175</v>
      </c>
      <c r="B1242" s="27" t="s">
        <v>11</v>
      </c>
      <c r="C1242" s="27"/>
      <c r="D1242" s="88"/>
      <c r="E1242" s="38" t="s">
        <v>34</v>
      </c>
      <c r="F1242" s="30">
        <v>0</v>
      </c>
      <c r="G1242" s="31">
        <f t="shared" si="130"/>
        <v>0</v>
      </c>
      <c r="H1242" s="87">
        <v>3</v>
      </c>
      <c r="I1242" s="33"/>
      <c r="J1242" s="26"/>
      <c r="K1242" s="26"/>
      <c r="L1242" s="26"/>
      <c r="M1242" s="26"/>
      <c r="N1242" s="26"/>
      <c r="O1242" s="26"/>
      <c r="P1242" s="26"/>
      <c r="Q1242" s="26"/>
      <c r="R1242" s="26"/>
      <c r="S1242" s="26"/>
      <c r="T1242" s="26"/>
      <c r="U1242" s="26"/>
      <c r="V1242" s="26"/>
      <c r="W1242" s="26"/>
      <c r="X1242" s="26"/>
      <c r="Y1242" s="26"/>
      <c r="Z1242" s="26"/>
      <c r="AA1242" s="26"/>
      <c r="AB1242" s="26"/>
      <c r="AC1242" s="26"/>
      <c r="AD1242" s="34" t="s">
        <v>36</v>
      </c>
    </row>
    <row r="1243" spans="1:30" s="35" customFormat="1" x14ac:dyDescent="0.2">
      <c r="A1243" s="25" t="s">
        <v>175</v>
      </c>
      <c r="B1243" s="27" t="s">
        <v>11</v>
      </c>
      <c r="C1243" s="27"/>
      <c r="D1243" s="88"/>
      <c r="E1243" s="29" t="s">
        <v>37</v>
      </c>
      <c r="F1243" s="30">
        <v>0.55000000000000004</v>
      </c>
      <c r="G1243" s="31">
        <f t="shared" si="130"/>
        <v>16.5</v>
      </c>
      <c r="H1243" s="87">
        <v>3</v>
      </c>
      <c r="I1243" s="33"/>
      <c r="J1243" s="26"/>
      <c r="K1243" s="26"/>
      <c r="L1243" s="26"/>
      <c r="M1243" s="26"/>
      <c r="N1243" s="26"/>
      <c r="O1243" s="26"/>
      <c r="P1243" s="26"/>
      <c r="Q1243" s="26"/>
      <c r="R1243" s="26"/>
      <c r="S1243" s="26"/>
      <c r="T1243" s="26"/>
      <c r="U1243" s="26"/>
      <c r="V1243" s="26"/>
      <c r="W1243" s="26">
        <v>1</v>
      </c>
      <c r="X1243" s="26"/>
      <c r="Y1243" s="26"/>
      <c r="Z1243" s="26"/>
      <c r="AA1243" s="26"/>
      <c r="AB1243" s="26"/>
      <c r="AC1243" s="26"/>
      <c r="AD1243" s="34" t="s">
        <v>27</v>
      </c>
    </row>
    <row r="1244" spans="1:30" s="35" customFormat="1" x14ac:dyDescent="0.2">
      <c r="A1244" s="25" t="s">
        <v>175</v>
      </c>
      <c r="B1244" s="27" t="s">
        <v>11</v>
      </c>
      <c r="C1244" s="27"/>
      <c r="D1244" s="88"/>
      <c r="E1244" s="29" t="s">
        <v>38</v>
      </c>
      <c r="F1244" s="30">
        <v>0.5</v>
      </c>
      <c r="G1244" s="31">
        <f t="shared" si="130"/>
        <v>15</v>
      </c>
      <c r="H1244" s="87">
        <v>3</v>
      </c>
      <c r="I1244" s="33"/>
      <c r="J1244" s="26"/>
      <c r="K1244" s="26"/>
      <c r="L1244" s="26"/>
      <c r="M1244" s="26"/>
      <c r="N1244" s="26"/>
      <c r="O1244" s="26"/>
      <c r="P1244" s="26"/>
      <c r="Q1244" s="26"/>
      <c r="R1244" s="26"/>
      <c r="S1244" s="26"/>
      <c r="T1244" s="26"/>
      <c r="U1244" s="26"/>
      <c r="V1244" s="26"/>
      <c r="W1244" s="26">
        <v>1</v>
      </c>
      <c r="X1244" s="26"/>
      <c r="Y1244" s="26"/>
      <c r="Z1244" s="26"/>
      <c r="AA1244" s="26"/>
      <c r="AB1244" s="26"/>
      <c r="AC1244" s="26"/>
      <c r="AD1244" s="34" t="s">
        <v>167</v>
      </c>
    </row>
    <row r="1245" spans="1:30" s="35" customFormat="1" x14ac:dyDescent="0.2">
      <c r="A1245" s="25" t="s">
        <v>175</v>
      </c>
      <c r="B1245" s="27" t="s">
        <v>11</v>
      </c>
      <c r="C1245" s="27"/>
      <c r="D1245" s="88"/>
      <c r="E1245" s="29" t="s">
        <v>40</v>
      </c>
      <c r="F1245" s="30">
        <v>0.27500000000000002</v>
      </c>
      <c r="G1245" s="31">
        <f t="shared" si="130"/>
        <v>8.25</v>
      </c>
      <c r="H1245" s="87">
        <v>3</v>
      </c>
      <c r="I1245" s="33"/>
      <c r="J1245" s="26"/>
      <c r="K1245" s="26"/>
      <c r="L1245" s="26"/>
      <c r="M1245" s="26"/>
      <c r="N1245" s="26">
        <v>1</v>
      </c>
      <c r="O1245" s="26"/>
      <c r="P1245" s="26"/>
      <c r="Q1245" s="26"/>
      <c r="R1245" s="26"/>
      <c r="S1245" s="26"/>
      <c r="T1245" s="26">
        <v>1</v>
      </c>
      <c r="U1245" s="26"/>
      <c r="V1245" s="26"/>
      <c r="W1245" s="26"/>
      <c r="X1245" s="26"/>
      <c r="Y1245" s="26"/>
      <c r="Z1245" s="26">
        <v>1</v>
      </c>
      <c r="AA1245" s="26"/>
      <c r="AB1245" s="26"/>
      <c r="AC1245" s="26"/>
      <c r="AD1245" s="34" t="s">
        <v>41</v>
      </c>
    </row>
    <row r="1246" spans="1:30" s="35" customFormat="1" x14ac:dyDescent="0.2">
      <c r="A1246" s="25" t="s">
        <v>175</v>
      </c>
      <c r="B1246" s="27" t="s">
        <v>11</v>
      </c>
      <c r="C1246" s="27"/>
      <c r="D1246" s="88"/>
      <c r="E1246" s="29" t="s">
        <v>42</v>
      </c>
      <c r="F1246" s="30">
        <v>2</v>
      </c>
      <c r="G1246" s="31">
        <f t="shared" si="130"/>
        <v>60</v>
      </c>
      <c r="H1246" s="87">
        <v>3</v>
      </c>
      <c r="I1246" s="33"/>
      <c r="J1246" s="26"/>
      <c r="K1246" s="26"/>
      <c r="L1246" s="26"/>
      <c r="M1246" s="26"/>
      <c r="N1246" s="26"/>
      <c r="O1246" s="26"/>
      <c r="P1246" s="26"/>
      <c r="Q1246" s="26"/>
      <c r="R1246" s="26"/>
      <c r="S1246" s="26"/>
      <c r="T1246" s="26"/>
      <c r="U1246" s="26"/>
      <c r="V1246" s="26"/>
      <c r="W1246" s="26"/>
      <c r="X1246" s="26"/>
      <c r="Y1246" s="26"/>
      <c r="Z1246" s="26"/>
      <c r="AA1246" s="26"/>
      <c r="AB1246" s="26"/>
      <c r="AC1246" s="26"/>
      <c r="AD1246" s="34" t="s">
        <v>14</v>
      </c>
    </row>
    <row r="1247" spans="1:30" s="35" customFormat="1" x14ac:dyDescent="0.2">
      <c r="A1247" s="25" t="s">
        <v>175</v>
      </c>
      <c r="B1247" s="27" t="s">
        <v>11</v>
      </c>
      <c r="C1247" s="27"/>
      <c r="D1247" s="88"/>
      <c r="E1247" s="29" t="s">
        <v>43</v>
      </c>
      <c r="F1247" s="30">
        <v>0</v>
      </c>
      <c r="G1247" s="31">
        <f t="shared" si="130"/>
        <v>0</v>
      </c>
      <c r="H1247" s="87">
        <v>3</v>
      </c>
      <c r="I1247" s="33"/>
      <c r="J1247" s="26"/>
      <c r="K1247" s="26">
        <v>1</v>
      </c>
      <c r="L1247" s="26"/>
      <c r="M1247" s="26">
        <v>1</v>
      </c>
      <c r="N1247" s="26"/>
      <c r="O1247" s="26">
        <v>1</v>
      </c>
      <c r="P1247" s="26"/>
      <c r="Q1247" s="26">
        <v>1</v>
      </c>
      <c r="R1247" s="26"/>
      <c r="S1247" s="26">
        <v>1</v>
      </c>
      <c r="T1247" s="26"/>
      <c r="U1247" s="26">
        <v>1</v>
      </c>
      <c r="V1247" s="26"/>
      <c r="W1247" s="26">
        <v>1</v>
      </c>
      <c r="X1247" s="26"/>
      <c r="Y1247" s="26">
        <v>1</v>
      </c>
      <c r="Z1247" s="26"/>
      <c r="AA1247" s="26">
        <v>1</v>
      </c>
      <c r="AB1247" s="26"/>
      <c r="AC1247" s="26">
        <v>1</v>
      </c>
      <c r="AD1247" s="34" t="s">
        <v>44</v>
      </c>
    </row>
    <row r="1248" spans="1:30" s="35" customFormat="1" x14ac:dyDescent="0.2">
      <c r="A1248" s="25" t="s">
        <v>175</v>
      </c>
      <c r="B1248" s="27" t="s">
        <v>11</v>
      </c>
      <c r="C1248" s="27"/>
      <c r="D1248" s="88"/>
      <c r="E1248" s="29" t="s">
        <v>45</v>
      </c>
      <c r="F1248" s="30">
        <v>1.1000000000000001</v>
      </c>
      <c r="G1248" s="31">
        <f t="shared" si="130"/>
        <v>33</v>
      </c>
      <c r="H1248" s="87">
        <v>3</v>
      </c>
      <c r="I1248" s="33"/>
      <c r="J1248" s="26"/>
      <c r="K1248" s="26">
        <v>1</v>
      </c>
      <c r="L1248" s="26"/>
      <c r="M1248" s="26">
        <v>1</v>
      </c>
      <c r="N1248" s="26"/>
      <c r="O1248" s="26">
        <v>1</v>
      </c>
      <c r="P1248" s="26"/>
      <c r="Q1248" s="26">
        <v>1</v>
      </c>
      <c r="R1248" s="26"/>
      <c r="S1248" s="26">
        <v>1</v>
      </c>
      <c r="T1248" s="26"/>
      <c r="U1248" s="26">
        <v>1</v>
      </c>
      <c r="V1248" s="26"/>
      <c r="W1248" s="26">
        <v>1</v>
      </c>
      <c r="X1248" s="26"/>
      <c r="Y1248" s="26">
        <v>1</v>
      </c>
      <c r="Z1248" s="26"/>
      <c r="AA1248" s="26">
        <v>1</v>
      </c>
      <c r="AB1248" s="26"/>
      <c r="AC1248" s="26">
        <v>1</v>
      </c>
      <c r="AD1248" s="34" t="s">
        <v>13</v>
      </c>
    </row>
    <row r="1249" spans="1:30" s="35" customFormat="1" x14ac:dyDescent="0.2">
      <c r="A1249" s="25" t="s">
        <v>175</v>
      </c>
      <c r="B1249" s="27" t="s">
        <v>11</v>
      </c>
      <c r="C1249" s="27"/>
      <c r="D1249" s="88"/>
      <c r="E1249" s="29" t="s">
        <v>46</v>
      </c>
      <c r="F1249" s="30">
        <v>0.5</v>
      </c>
      <c r="G1249" s="31">
        <f t="shared" si="130"/>
        <v>15</v>
      </c>
      <c r="H1249" s="87">
        <v>3</v>
      </c>
      <c r="I1249" s="33"/>
      <c r="J1249" s="26"/>
      <c r="K1249" s="26"/>
      <c r="L1249" s="26"/>
      <c r="M1249" s="26"/>
      <c r="N1249" s="26">
        <v>1</v>
      </c>
      <c r="O1249" s="26"/>
      <c r="P1249" s="26"/>
      <c r="Q1249" s="26"/>
      <c r="R1249" s="26"/>
      <c r="S1249" s="26">
        <v>1</v>
      </c>
      <c r="T1249" s="26"/>
      <c r="U1249" s="26"/>
      <c r="V1249" s="26"/>
      <c r="W1249" s="26"/>
      <c r="X1249" s="26">
        <v>1</v>
      </c>
      <c r="Y1249" s="26"/>
      <c r="Z1249" s="26"/>
      <c r="AA1249" s="26"/>
      <c r="AB1249" s="26"/>
      <c r="AC1249" s="26">
        <v>1</v>
      </c>
      <c r="AD1249" s="34" t="s">
        <v>48</v>
      </c>
    </row>
    <row r="1250" spans="1:30" s="35" customFormat="1" x14ac:dyDescent="0.2">
      <c r="A1250" s="25" t="s">
        <v>175</v>
      </c>
      <c r="B1250" s="27" t="s">
        <v>11</v>
      </c>
      <c r="C1250" s="27"/>
      <c r="D1250" s="88"/>
      <c r="E1250" s="29" t="s">
        <v>133</v>
      </c>
      <c r="F1250" s="30">
        <v>0.5</v>
      </c>
      <c r="G1250" s="31">
        <f t="shared" si="130"/>
        <v>15</v>
      </c>
      <c r="H1250" s="87">
        <v>3</v>
      </c>
      <c r="I1250" s="33"/>
      <c r="J1250" s="26"/>
      <c r="K1250" s="26"/>
      <c r="L1250" s="26"/>
      <c r="M1250" s="26"/>
      <c r="N1250" s="26"/>
      <c r="O1250" s="26">
        <v>1</v>
      </c>
      <c r="P1250" s="26"/>
      <c r="Q1250" s="26"/>
      <c r="R1250" s="26"/>
      <c r="S1250" s="26"/>
      <c r="T1250" s="26"/>
      <c r="U1250" s="26">
        <v>1</v>
      </c>
      <c r="V1250" s="26"/>
      <c r="W1250" s="26"/>
      <c r="X1250" s="26"/>
      <c r="Y1250" s="26"/>
      <c r="Z1250" s="26"/>
      <c r="AA1250" s="26">
        <v>1</v>
      </c>
      <c r="AB1250" s="26"/>
      <c r="AC1250" s="26"/>
      <c r="AD1250" s="34" t="s">
        <v>168</v>
      </c>
    </row>
    <row r="1251" spans="1:30" s="35" customFormat="1" x14ac:dyDescent="0.2">
      <c r="A1251" s="25" t="s">
        <v>175</v>
      </c>
      <c r="B1251" s="27" t="s">
        <v>11</v>
      </c>
      <c r="C1251" s="27"/>
      <c r="D1251" s="88"/>
      <c r="E1251" s="29" t="s">
        <v>49</v>
      </c>
      <c r="F1251" s="30">
        <v>0.20166666666666666</v>
      </c>
      <c r="G1251" s="31">
        <f t="shared" si="130"/>
        <v>6.05</v>
      </c>
      <c r="H1251" s="87">
        <v>3</v>
      </c>
      <c r="I1251" s="33"/>
      <c r="J1251" s="26">
        <v>1</v>
      </c>
      <c r="K1251" s="26"/>
      <c r="L1251" s="26">
        <v>1</v>
      </c>
      <c r="M1251" s="26"/>
      <c r="N1251" s="26">
        <v>1</v>
      </c>
      <c r="O1251" s="26"/>
      <c r="P1251" s="26">
        <v>1</v>
      </c>
      <c r="Q1251" s="26"/>
      <c r="R1251" s="26">
        <v>1</v>
      </c>
      <c r="S1251" s="26"/>
      <c r="T1251" s="26">
        <v>1</v>
      </c>
      <c r="U1251" s="26"/>
      <c r="V1251" s="26">
        <v>1</v>
      </c>
      <c r="W1251" s="26"/>
      <c r="X1251" s="26">
        <v>1</v>
      </c>
      <c r="Y1251" s="26"/>
      <c r="Z1251" s="26">
        <v>1</v>
      </c>
      <c r="AA1251" s="26"/>
      <c r="AB1251" s="26">
        <v>1</v>
      </c>
      <c r="AC1251" s="26"/>
      <c r="AD1251" s="34" t="s">
        <v>50</v>
      </c>
    </row>
    <row r="1252" spans="1:30" s="35" customFormat="1" x14ac:dyDescent="0.2">
      <c r="A1252" s="25" t="s">
        <v>175</v>
      </c>
      <c r="B1252" s="27" t="s">
        <v>11</v>
      </c>
      <c r="C1252" s="27"/>
      <c r="D1252" s="88"/>
      <c r="E1252" s="29" t="s">
        <v>51</v>
      </c>
      <c r="F1252" s="30">
        <v>0.18333333333333335</v>
      </c>
      <c r="G1252" s="31">
        <f t="shared" si="130"/>
        <v>5.5</v>
      </c>
      <c r="H1252" s="87">
        <v>3</v>
      </c>
      <c r="I1252" s="33"/>
      <c r="J1252" s="26"/>
      <c r="K1252" s="26"/>
      <c r="L1252" s="26"/>
      <c r="M1252" s="26"/>
      <c r="N1252" s="26"/>
      <c r="O1252" s="26"/>
      <c r="P1252" s="26"/>
      <c r="Q1252" s="26"/>
      <c r="R1252" s="26"/>
      <c r="S1252" s="26"/>
      <c r="T1252" s="26"/>
      <c r="U1252" s="26"/>
      <c r="V1252" s="26"/>
      <c r="W1252" s="26"/>
      <c r="X1252" s="26"/>
      <c r="Y1252" s="26"/>
      <c r="Z1252" s="26"/>
      <c r="AA1252" s="26"/>
      <c r="AB1252" s="26"/>
      <c r="AC1252" s="26"/>
      <c r="AD1252" s="34" t="s">
        <v>14</v>
      </c>
    </row>
    <row r="1253" spans="1:30" s="35" customFormat="1" x14ac:dyDescent="0.2">
      <c r="A1253" s="39" t="s">
        <v>175</v>
      </c>
      <c r="B1253" s="41" t="s">
        <v>53</v>
      </c>
      <c r="C1253" s="41"/>
      <c r="D1253" s="89">
        <v>94456741</v>
      </c>
      <c r="E1253" s="43" t="s">
        <v>54</v>
      </c>
      <c r="F1253" s="44">
        <v>1</v>
      </c>
      <c r="G1253" s="45">
        <f>+VLOOKUP(D1253,'Precios Repuestos'!$B$3:$F$192,5,FALSE)*F1253</f>
        <v>4.4000000000000004</v>
      </c>
      <c r="H1253" s="87">
        <v>3</v>
      </c>
      <c r="I1253" s="46"/>
      <c r="J1253" s="40">
        <v>1</v>
      </c>
      <c r="K1253" s="40">
        <v>1</v>
      </c>
      <c r="L1253" s="40">
        <v>1</v>
      </c>
      <c r="M1253" s="40">
        <v>1</v>
      </c>
      <c r="N1253" s="40">
        <v>1</v>
      </c>
      <c r="O1253" s="40">
        <v>1</v>
      </c>
      <c r="P1253" s="40">
        <v>1</v>
      </c>
      <c r="Q1253" s="40">
        <v>1</v>
      </c>
      <c r="R1253" s="40">
        <v>1</v>
      </c>
      <c r="S1253" s="40">
        <v>1</v>
      </c>
      <c r="T1253" s="40">
        <v>1</v>
      </c>
      <c r="U1253" s="40">
        <v>1</v>
      </c>
      <c r="V1253" s="40">
        <v>1</v>
      </c>
      <c r="W1253" s="40">
        <v>1</v>
      </c>
      <c r="X1253" s="40">
        <v>1</v>
      </c>
      <c r="Y1253" s="40">
        <v>1</v>
      </c>
      <c r="Z1253" s="40">
        <v>1</v>
      </c>
      <c r="AA1253" s="40">
        <v>1</v>
      </c>
      <c r="AB1253" s="40">
        <v>1</v>
      </c>
      <c r="AC1253" s="40">
        <v>1</v>
      </c>
      <c r="AD1253" s="34" t="s">
        <v>25</v>
      </c>
    </row>
    <row r="1254" spans="1:30" s="35" customFormat="1" x14ac:dyDescent="0.2">
      <c r="A1254" s="39" t="s">
        <v>175</v>
      </c>
      <c r="B1254" s="41" t="s">
        <v>53</v>
      </c>
      <c r="C1254" s="41"/>
      <c r="D1254" s="89">
        <v>2601225</v>
      </c>
      <c r="E1254" s="43" t="s">
        <v>169</v>
      </c>
      <c r="F1254" s="44">
        <v>6</v>
      </c>
      <c r="G1254" s="45">
        <f>+VLOOKUP(D1254,'Precios Repuestos'!$B$3:$F$192,5,FALSE)*F1254</f>
        <v>39.482596153846153</v>
      </c>
      <c r="H1254" s="87">
        <v>3</v>
      </c>
      <c r="I1254" s="46"/>
      <c r="J1254" s="40">
        <v>1</v>
      </c>
      <c r="K1254" s="40">
        <v>1</v>
      </c>
      <c r="L1254" s="40">
        <v>1</v>
      </c>
      <c r="M1254" s="40">
        <v>1</v>
      </c>
      <c r="N1254" s="40">
        <v>1</v>
      </c>
      <c r="O1254" s="40">
        <v>1</v>
      </c>
      <c r="P1254" s="40">
        <v>1</v>
      </c>
      <c r="Q1254" s="40">
        <v>1</v>
      </c>
      <c r="R1254" s="40">
        <v>1</v>
      </c>
      <c r="S1254" s="40">
        <v>1</v>
      </c>
      <c r="T1254" s="40">
        <v>1</v>
      </c>
      <c r="U1254" s="40">
        <v>1</v>
      </c>
      <c r="V1254" s="40">
        <v>1</v>
      </c>
      <c r="W1254" s="40">
        <v>1</v>
      </c>
      <c r="X1254" s="40">
        <v>1</v>
      </c>
      <c r="Y1254" s="40">
        <v>1</v>
      </c>
      <c r="Z1254" s="40">
        <v>1</v>
      </c>
      <c r="AA1254" s="40">
        <v>1</v>
      </c>
      <c r="AB1254" s="40">
        <v>1</v>
      </c>
      <c r="AC1254" s="40">
        <v>1</v>
      </c>
      <c r="AD1254" s="34" t="s">
        <v>56</v>
      </c>
    </row>
    <row r="1255" spans="1:30" s="35" customFormat="1" x14ac:dyDescent="0.2">
      <c r="A1255" s="39" t="s">
        <v>175</v>
      </c>
      <c r="B1255" s="41" t="s">
        <v>53</v>
      </c>
      <c r="C1255" s="41"/>
      <c r="D1255" s="89">
        <v>93370527</v>
      </c>
      <c r="E1255" s="43" t="s">
        <v>57</v>
      </c>
      <c r="F1255" s="44">
        <v>1</v>
      </c>
      <c r="G1255" s="45">
        <f>+VLOOKUP(D1255,'Precios Repuestos'!$B$3:$F$192,5,FALSE)*F1255</f>
        <v>16.41</v>
      </c>
      <c r="H1255" s="87">
        <v>3</v>
      </c>
      <c r="I1255" s="46"/>
      <c r="J1255" s="40"/>
      <c r="K1255" s="40"/>
      <c r="L1255" s="40">
        <v>1</v>
      </c>
      <c r="M1255" s="40"/>
      <c r="N1255" s="40">
        <v>1</v>
      </c>
      <c r="O1255" s="40"/>
      <c r="P1255" s="40">
        <v>1</v>
      </c>
      <c r="Q1255" s="40"/>
      <c r="R1255" s="40">
        <v>1</v>
      </c>
      <c r="S1255" s="40"/>
      <c r="T1255" s="40">
        <v>1</v>
      </c>
      <c r="U1255" s="40"/>
      <c r="V1255" s="40">
        <v>1</v>
      </c>
      <c r="W1255" s="40"/>
      <c r="X1255" s="40">
        <v>1</v>
      </c>
      <c r="Y1255" s="40"/>
      <c r="Z1255" s="40">
        <v>1</v>
      </c>
      <c r="AA1255" s="40"/>
      <c r="AB1255" s="40">
        <v>1</v>
      </c>
      <c r="AC1255" s="40"/>
      <c r="AD1255" s="34" t="s">
        <v>17</v>
      </c>
    </row>
    <row r="1256" spans="1:30" s="35" customFormat="1" x14ac:dyDescent="0.2">
      <c r="A1256" s="39" t="s">
        <v>175</v>
      </c>
      <c r="B1256" s="41" t="s">
        <v>53</v>
      </c>
      <c r="C1256" s="41"/>
      <c r="D1256" s="89">
        <v>8973692930</v>
      </c>
      <c r="E1256" s="43" t="s">
        <v>58</v>
      </c>
      <c r="F1256" s="44">
        <v>1</v>
      </c>
      <c r="G1256" s="45">
        <f>+VLOOKUP(D1256,'Precios Repuestos'!$B$3:$F$192,5,FALSE)*F1256</f>
        <v>44.11</v>
      </c>
      <c r="H1256" s="87">
        <v>3</v>
      </c>
      <c r="I1256" s="46"/>
      <c r="J1256" s="40"/>
      <c r="K1256" s="40">
        <v>1</v>
      </c>
      <c r="L1256" s="40"/>
      <c r="M1256" s="40">
        <v>1</v>
      </c>
      <c r="N1256" s="40"/>
      <c r="O1256" s="40">
        <v>1</v>
      </c>
      <c r="P1256" s="40"/>
      <c r="Q1256" s="40">
        <v>1</v>
      </c>
      <c r="R1256" s="40"/>
      <c r="S1256" s="40">
        <v>1</v>
      </c>
      <c r="T1256" s="40"/>
      <c r="U1256" s="40">
        <v>1</v>
      </c>
      <c r="V1256" s="40"/>
      <c r="W1256" s="40">
        <v>1</v>
      </c>
      <c r="X1256" s="40"/>
      <c r="Y1256" s="40">
        <v>1</v>
      </c>
      <c r="Z1256" s="40"/>
      <c r="AA1256" s="40">
        <v>1</v>
      </c>
      <c r="AB1256" s="40"/>
      <c r="AC1256" s="40">
        <v>1</v>
      </c>
      <c r="AD1256" s="34" t="s">
        <v>13</v>
      </c>
    </row>
    <row r="1257" spans="1:30" s="35" customFormat="1" x14ac:dyDescent="0.2">
      <c r="A1257" s="39" t="s">
        <v>175</v>
      </c>
      <c r="B1257" s="41" t="s">
        <v>53</v>
      </c>
      <c r="C1257" s="41"/>
      <c r="D1257" s="91">
        <v>8971910361</v>
      </c>
      <c r="E1257" s="43" t="s">
        <v>111</v>
      </c>
      <c r="F1257" s="44">
        <v>1</v>
      </c>
      <c r="G1257" s="45">
        <f>+VLOOKUP(D1257,'Precios Repuestos'!$B$3:$F$192,5,FALSE)*F1257</f>
        <v>70.47</v>
      </c>
      <c r="H1257" s="87">
        <v>3</v>
      </c>
      <c r="I1257" s="46"/>
      <c r="J1257" s="40"/>
      <c r="K1257" s="40"/>
      <c r="L1257" s="40"/>
      <c r="M1257" s="40"/>
      <c r="N1257" s="40"/>
      <c r="O1257" s="40"/>
      <c r="P1257" s="40"/>
      <c r="Q1257" s="40"/>
      <c r="R1257" s="40"/>
      <c r="S1257" s="40"/>
      <c r="T1257" s="40"/>
      <c r="U1257" s="40"/>
      <c r="V1257" s="40"/>
      <c r="W1257" s="40">
        <v>1</v>
      </c>
      <c r="X1257" s="40"/>
      <c r="Y1257" s="40"/>
      <c r="Z1257" s="40"/>
      <c r="AA1257" s="40"/>
      <c r="AB1257" s="40"/>
      <c r="AC1257" s="40"/>
      <c r="AD1257" s="34" t="s">
        <v>27</v>
      </c>
    </row>
    <row r="1258" spans="1:30" s="35" customFormat="1" x14ac:dyDescent="0.2">
      <c r="A1258" s="39" t="s">
        <v>175</v>
      </c>
      <c r="B1258" s="41" t="s">
        <v>53</v>
      </c>
      <c r="C1258" s="41"/>
      <c r="D1258" s="89">
        <v>8971362561</v>
      </c>
      <c r="E1258" s="43" t="s">
        <v>112</v>
      </c>
      <c r="F1258" s="44">
        <v>1</v>
      </c>
      <c r="G1258" s="45">
        <f>+VLOOKUP(D1258,'Precios Repuestos'!$B$3:$F$192,5,FALSE)*F1258</f>
        <v>194.95</v>
      </c>
      <c r="H1258" s="87">
        <v>3</v>
      </c>
      <c r="I1258" s="46"/>
      <c r="J1258" s="40"/>
      <c r="K1258" s="40"/>
      <c r="L1258" s="40"/>
      <c r="M1258" s="40"/>
      <c r="N1258" s="40"/>
      <c r="O1258" s="40"/>
      <c r="P1258" s="40"/>
      <c r="Q1258" s="40"/>
      <c r="R1258" s="40"/>
      <c r="S1258" s="40"/>
      <c r="T1258" s="40"/>
      <c r="U1258" s="40"/>
      <c r="V1258" s="40"/>
      <c r="W1258" s="40">
        <v>1</v>
      </c>
      <c r="X1258" s="40"/>
      <c r="Y1258" s="40"/>
      <c r="Z1258" s="40"/>
      <c r="AA1258" s="40"/>
      <c r="AB1258" s="40"/>
      <c r="AC1258" s="40"/>
      <c r="AD1258" s="34" t="s">
        <v>27</v>
      </c>
    </row>
    <row r="1259" spans="1:30" s="35" customFormat="1" x14ac:dyDescent="0.2">
      <c r="A1259" s="39" t="s">
        <v>175</v>
      </c>
      <c r="B1259" s="41" t="s">
        <v>53</v>
      </c>
      <c r="C1259" s="41"/>
      <c r="D1259" s="89">
        <v>8973628940</v>
      </c>
      <c r="E1259" s="43" t="s">
        <v>60</v>
      </c>
      <c r="F1259" s="44">
        <v>1</v>
      </c>
      <c r="G1259" s="45">
        <f>+VLOOKUP(D1259,'Precios Repuestos'!$B$3:$F$192,5,FALSE)*F1259</f>
        <v>21.03</v>
      </c>
      <c r="H1259" s="87">
        <v>3</v>
      </c>
      <c r="I1259" s="46"/>
      <c r="J1259" s="40"/>
      <c r="K1259" s="40"/>
      <c r="L1259" s="40"/>
      <c r="M1259" s="40"/>
      <c r="N1259" s="40"/>
      <c r="O1259" s="40"/>
      <c r="P1259" s="40"/>
      <c r="Q1259" s="40"/>
      <c r="R1259" s="40"/>
      <c r="S1259" s="40"/>
      <c r="T1259" s="40"/>
      <c r="U1259" s="40"/>
      <c r="V1259" s="40"/>
      <c r="W1259" s="40">
        <v>1</v>
      </c>
      <c r="X1259" s="40"/>
      <c r="Y1259" s="40"/>
      <c r="Z1259" s="40"/>
      <c r="AA1259" s="40"/>
      <c r="AB1259" s="40"/>
      <c r="AC1259" s="40"/>
      <c r="AD1259" s="34" t="s">
        <v>27</v>
      </c>
    </row>
    <row r="1260" spans="1:30" s="35" customFormat="1" x14ac:dyDescent="0.2">
      <c r="A1260" s="39" t="s">
        <v>175</v>
      </c>
      <c r="B1260" s="41" t="s">
        <v>53</v>
      </c>
      <c r="C1260" s="41"/>
      <c r="D1260" s="89" t="s">
        <v>61</v>
      </c>
      <c r="E1260" s="29" t="s">
        <v>62</v>
      </c>
      <c r="F1260" s="44">
        <v>2</v>
      </c>
      <c r="G1260" s="45">
        <f>+VLOOKUP(D1260,'Precios Repuestos'!$B$3:$F$192,5,FALSE)*F1260</f>
        <v>8</v>
      </c>
      <c r="H1260" s="87">
        <v>3</v>
      </c>
      <c r="I1260" s="46"/>
      <c r="J1260" s="40"/>
      <c r="K1260" s="40"/>
      <c r="L1260" s="40"/>
      <c r="M1260" s="40"/>
      <c r="N1260" s="40"/>
      <c r="O1260" s="40"/>
      <c r="P1260" s="40"/>
      <c r="Q1260" s="40"/>
      <c r="R1260" s="40"/>
      <c r="S1260" s="40"/>
      <c r="T1260" s="40"/>
      <c r="U1260" s="40"/>
      <c r="V1260" s="40">
        <v>1</v>
      </c>
      <c r="W1260" s="40"/>
      <c r="X1260" s="40"/>
      <c r="Y1260" s="40"/>
      <c r="Z1260" s="40"/>
      <c r="AA1260" s="40"/>
      <c r="AB1260" s="40"/>
      <c r="AC1260" s="40"/>
      <c r="AD1260" s="34" t="s">
        <v>27</v>
      </c>
    </row>
    <row r="1261" spans="1:30" s="35" customFormat="1" x14ac:dyDescent="0.2">
      <c r="A1261" s="39" t="s">
        <v>175</v>
      </c>
      <c r="B1261" s="41" t="s">
        <v>53</v>
      </c>
      <c r="C1261" s="41"/>
      <c r="D1261" s="89">
        <v>8971305600</v>
      </c>
      <c r="E1261" s="43" t="s">
        <v>63</v>
      </c>
      <c r="F1261" s="44">
        <v>1</v>
      </c>
      <c r="G1261" s="45">
        <f>+VLOOKUP(D1261,'Precios Repuestos'!$B$3:$F$192,5,FALSE)*F1261</f>
        <v>19.3</v>
      </c>
      <c r="H1261" s="87">
        <v>3</v>
      </c>
      <c r="I1261" s="46"/>
      <c r="J1261" s="40"/>
      <c r="K1261" s="40"/>
      <c r="L1261" s="40"/>
      <c r="M1261" s="40"/>
      <c r="N1261" s="40"/>
      <c r="O1261" s="40"/>
      <c r="P1261" s="40"/>
      <c r="Q1261" s="40"/>
      <c r="R1261" s="40"/>
      <c r="S1261" s="40"/>
      <c r="T1261" s="40"/>
      <c r="U1261" s="40"/>
      <c r="V1261" s="40"/>
      <c r="W1261" s="40">
        <v>1</v>
      </c>
      <c r="X1261" s="40"/>
      <c r="Y1261" s="40"/>
      <c r="Z1261" s="40"/>
      <c r="AA1261" s="40"/>
      <c r="AB1261" s="40"/>
      <c r="AC1261" s="40"/>
      <c r="AD1261" s="34" t="s">
        <v>173</v>
      </c>
    </row>
    <row r="1262" spans="1:30" s="35" customFormat="1" x14ac:dyDescent="0.2">
      <c r="A1262" s="39" t="s">
        <v>175</v>
      </c>
      <c r="B1262" s="41" t="s">
        <v>53</v>
      </c>
      <c r="C1262" s="41"/>
      <c r="D1262" s="89">
        <v>8971259690</v>
      </c>
      <c r="E1262" s="84" t="s">
        <v>147</v>
      </c>
      <c r="F1262" s="44">
        <v>6</v>
      </c>
      <c r="G1262" s="45">
        <f>+VLOOKUP(D1262,'Precios Repuestos'!$B$3:$F$192,5,FALSE)*F1262</f>
        <v>37.619999999999997</v>
      </c>
      <c r="H1262" s="87">
        <v>3</v>
      </c>
      <c r="I1262" s="46"/>
      <c r="J1262" s="40"/>
      <c r="K1262" s="40"/>
      <c r="L1262" s="40"/>
      <c r="M1262" s="40"/>
      <c r="N1262" s="40"/>
      <c r="O1262" s="40"/>
      <c r="P1262" s="40"/>
      <c r="Q1262" s="40"/>
      <c r="R1262" s="40"/>
      <c r="S1262" s="40"/>
      <c r="T1262" s="40"/>
      <c r="U1262" s="40">
        <v>1</v>
      </c>
      <c r="V1262" s="40"/>
      <c r="W1262" s="40"/>
      <c r="X1262" s="40"/>
      <c r="Y1262" s="40"/>
      <c r="Z1262" s="40"/>
      <c r="AA1262" s="40"/>
      <c r="AB1262" s="40"/>
      <c r="AC1262" s="48"/>
      <c r="AD1262" s="34" t="s">
        <v>65</v>
      </c>
    </row>
    <row r="1263" spans="1:30" s="35" customFormat="1" x14ac:dyDescent="0.2">
      <c r="A1263" s="39" t="s">
        <v>175</v>
      </c>
      <c r="B1263" s="41" t="s">
        <v>53</v>
      </c>
      <c r="C1263" s="41"/>
      <c r="D1263" s="89">
        <v>2601225</v>
      </c>
      <c r="E1263" s="43" t="s">
        <v>169</v>
      </c>
      <c r="F1263" s="44">
        <v>3</v>
      </c>
      <c r="G1263" s="45">
        <f>+VLOOKUP(D1263,'Precios Repuestos'!$B$3:$F$192,5,FALSE)*F1263</f>
        <v>19.741298076923076</v>
      </c>
      <c r="H1263" s="87">
        <v>3</v>
      </c>
      <c r="I1263" s="46"/>
      <c r="J1263" s="40"/>
      <c r="K1263" s="40"/>
      <c r="L1263" s="40"/>
      <c r="M1263" s="40">
        <v>1</v>
      </c>
      <c r="N1263" s="40"/>
      <c r="O1263" s="40"/>
      <c r="P1263" s="40"/>
      <c r="Q1263" s="40">
        <v>1</v>
      </c>
      <c r="R1263" s="40"/>
      <c r="S1263" s="40"/>
      <c r="T1263" s="40"/>
      <c r="U1263" s="40">
        <v>1</v>
      </c>
      <c r="V1263" s="40"/>
      <c r="W1263" s="40"/>
      <c r="X1263" s="40"/>
      <c r="Y1263" s="40">
        <v>1</v>
      </c>
      <c r="Z1263" s="40"/>
      <c r="AA1263" s="40"/>
      <c r="AB1263" s="40"/>
      <c r="AC1263" s="40">
        <v>1</v>
      </c>
      <c r="AD1263" s="34" t="s">
        <v>67</v>
      </c>
    </row>
    <row r="1264" spans="1:30" s="35" customFormat="1" x14ac:dyDescent="0.2">
      <c r="A1264" s="39" t="s">
        <v>175</v>
      </c>
      <c r="B1264" s="41" t="s">
        <v>53</v>
      </c>
      <c r="C1264" s="41"/>
      <c r="D1264" s="89">
        <v>2601230</v>
      </c>
      <c r="E1264" s="43" t="s">
        <v>113</v>
      </c>
      <c r="F1264" s="44">
        <v>3</v>
      </c>
      <c r="G1264" s="45">
        <f>+VLOOKUP(D1264,'Precios Repuestos'!$B$3:$F$192,5,FALSE)*F1264</f>
        <v>20.216826923076923</v>
      </c>
      <c r="H1264" s="87">
        <v>3</v>
      </c>
      <c r="I1264" s="46"/>
      <c r="J1264" s="40"/>
      <c r="K1264" s="40"/>
      <c r="L1264" s="40"/>
      <c r="M1264" s="40">
        <v>1</v>
      </c>
      <c r="N1264" s="40"/>
      <c r="O1264" s="40"/>
      <c r="P1264" s="40"/>
      <c r="Q1264" s="40">
        <v>1</v>
      </c>
      <c r="R1264" s="40"/>
      <c r="S1264" s="40"/>
      <c r="T1264" s="40"/>
      <c r="U1264" s="40">
        <v>1</v>
      </c>
      <c r="V1264" s="40"/>
      <c r="W1264" s="40"/>
      <c r="X1264" s="40"/>
      <c r="Y1264" s="40">
        <v>1</v>
      </c>
      <c r="Z1264" s="40"/>
      <c r="AA1264" s="40"/>
      <c r="AB1264" s="40"/>
      <c r="AC1264" s="40">
        <v>1</v>
      </c>
      <c r="AD1264" s="34" t="s">
        <v>131</v>
      </c>
    </row>
    <row r="1265" spans="1:30" s="35" customFormat="1" x14ac:dyDescent="0.2">
      <c r="A1265" s="39" t="s">
        <v>175</v>
      </c>
      <c r="B1265" s="41" t="s">
        <v>53</v>
      </c>
      <c r="C1265" s="41"/>
      <c r="D1265" s="89" t="s">
        <v>68</v>
      </c>
      <c r="E1265" s="43" t="s">
        <v>69</v>
      </c>
      <c r="F1265" s="44">
        <v>4</v>
      </c>
      <c r="G1265" s="45">
        <f>+VLOOKUP(D1265,'Precios Repuestos'!$B$3:$F$192,5,FALSE)*F1265</f>
        <v>9.6</v>
      </c>
      <c r="H1265" s="87">
        <v>3</v>
      </c>
      <c r="I1265" s="46"/>
      <c r="J1265" s="40"/>
      <c r="K1265" s="40"/>
      <c r="L1265" s="40"/>
      <c r="M1265" s="40"/>
      <c r="N1265" s="40">
        <v>1</v>
      </c>
      <c r="O1265" s="40"/>
      <c r="P1265" s="40"/>
      <c r="Q1265" s="40"/>
      <c r="R1265" s="40">
        <v>1</v>
      </c>
      <c r="S1265" s="40"/>
      <c r="T1265" s="40"/>
      <c r="U1265" s="40"/>
      <c r="V1265" s="40">
        <v>1</v>
      </c>
      <c r="W1265" s="40"/>
      <c r="X1265" s="40"/>
      <c r="Y1265" s="40"/>
      <c r="Z1265" s="40">
        <v>1</v>
      </c>
      <c r="AA1265" s="40"/>
      <c r="AB1265" s="40"/>
      <c r="AC1265" s="40"/>
      <c r="AD1265" s="34" t="s">
        <v>19</v>
      </c>
    </row>
    <row r="1266" spans="1:30" s="35" customFormat="1" x14ac:dyDescent="0.2">
      <c r="A1266" s="39" t="s">
        <v>175</v>
      </c>
      <c r="B1266" s="41" t="s">
        <v>53</v>
      </c>
      <c r="C1266" s="41"/>
      <c r="D1266" s="89">
        <v>2601234</v>
      </c>
      <c r="E1266" s="43" t="s">
        <v>95</v>
      </c>
      <c r="F1266" s="44">
        <v>1</v>
      </c>
      <c r="G1266" s="45">
        <f>+VLOOKUP(D1266,'Precios Repuestos'!$B$3:$F$192,5,FALSE)*F1266</f>
        <v>9.3090384615384618</v>
      </c>
      <c r="H1266" s="87">
        <v>3</v>
      </c>
      <c r="I1266" s="46"/>
      <c r="J1266" s="40"/>
      <c r="K1266" s="40"/>
      <c r="L1266" s="40"/>
      <c r="M1266" s="40"/>
      <c r="N1266" s="40"/>
      <c r="O1266" s="40"/>
      <c r="P1266" s="40">
        <v>1</v>
      </c>
      <c r="Q1266" s="40"/>
      <c r="R1266" s="40"/>
      <c r="S1266" s="40"/>
      <c r="T1266" s="40"/>
      <c r="U1266" s="40"/>
      <c r="V1266" s="40">
        <v>1</v>
      </c>
      <c r="W1266" s="40"/>
      <c r="X1266" s="40"/>
      <c r="Y1266" s="40"/>
      <c r="Z1266" s="40"/>
      <c r="AA1266" s="40"/>
      <c r="AB1266" s="40">
        <v>1</v>
      </c>
      <c r="AC1266" s="40"/>
      <c r="AD1266" s="34" t="s">
        <v>96</v>
      </c>
    </row>
    <row r="1267" spans="1:30" s="35" customFormat="1" ht="12.75" x14ac:dyDescent="0.2">
      <c r="A1267" s="39" t="s">
        <v>175</v>
      </c>
      <c r="B1267" s="41" t="s">
        <v>53</v>
      </c>
      <c r="C1267" s="41"/>
      <c r="D1267" s="78" t="s">
        <v>71</v>
      </c>
      <c r="E1267" s="43" t="s">
        <v>72</v>
      </c>
      <c r="F1267" s="44">
        <v>2</v>
      </c>
      <c r="G1267" s="45">
        <f>+VLOOKUP(D1267,'Precios Repuestos'!$B$3:$F$192,5,FALSE)*F1267</f>
        <v>12</v>
      </c>
      <c r="H1267" s="87">
        <v>3</v>
      </c>
      <c r="I1267" s="46"/>
      <c r="J1267" s="40"/>
      <c r="K1267" s="40"/>
      <c r="L1267" s="40"/>
      <c r="M1267" s="40"/>
      <c r="N1267" s="40">
        <v>1</v>
      </c>
      <c r="O1267" s="40"/>
      <c r="P1267" s="40"/>
      <c r="Q1267" s="40"/>
      <c r="R1267" s="40"/>
      <c r="S1267" s="40">
        <v>1</v>
      </c>
      <c r="T1267" s="40"/>
      <c r="U1267" s="40"/>
      <c r="V1267" s="40"/>
      <c r="W1267" s="40"/>
      <c r="X1267" s="40">
        <v>1</v>
      </c>
      <c r="Y1267" s="40"/>
      <c r="Z1267" s="40"/>
      <c r="AA1267" s="40"/>
      <c r="AB1267" s="40"/>
      <c r="AC1267" s="40">
        <v>1</v>
      </c>
      <c r="AD1267" s="34" t="s">
        <v>47</v>
      </c>
    </row>
    <row r="1268" spans="1:30" s="35" customFormat="1" ht="12.75" x14ac:dyDescent="0.2">
      <c r="A1268" s="39" t="s">
        <v>175</v>
      </c>
      <c r="B1268" s="41" t="s">
        <v>53</v>
      </c>
      <c r="C1268" s="41"/>
      <c r="D1268" s="42">
        <v>88900181</v>
      </c>
      <c r="E1268" s="43" t="s">
        <v>73</v>
      </c>
      <c r="F1268" s="44">
        <v>1</v>
      </c>
      <c r="G1268" s="45">
        <f>+VLOOKUP(D1268,'Precios Repuestos'!$B$3:$F$192,5,FALSE)*F1268</f>
        <v>6.18</v>
      </c>
      <c r="H1268" s="87">
        <v>3</v>
      </c>
      <c r="I1268" s="46"/>
      <c r="J1268" s="40"/>
      <c r="K1268" s="40">
        <v>1</v>
      </c>
      <c r="L1268" s="40"/>
      <c r="M1268" s="40">
        <v>1</v>
      </c>
      <c r="N1268" s="40"/>
      <c r="O1268" s="40">
        <v>1</v>
      </c>
      <c r="P1268" s="40"/>
      <c r="Q1268" s="40">
        <v>1</v>
      </c>
      <c r="R1268" s="40"/>
      <c r="S1268" s="40">
        <v>1</v>
      </c>
      <c r="T1268" s="40"/>
      <c r="U1268" s="40">
        <v>1</v>
      </c>
      <c r="V1268" s="40"/>
      <c r="W1268" s="40">
        <v>1</v>
      </c>
      <c r="X1268" s="40"/>
      <c r="Y1268" s="40">
        <v>1</v>
      </c>
      <c r="Z1268" s="40"/>
      <c r="AA1268" s="40">
        <v>1</v>
      </c>
      <c r="AB1268" s="40"/>
      <c r="AC1268" s="40">
        <v>1</v>
      </c>
      <c r="AD1268" s="34" t="s">
        <v>13</v>
      </c>
    </row>
    <row r="1269" spans="1:30" s="35" customFormat="1" x14ac:dyDescent="0.2">
      <c r="A1269" s="39" t="s">
        <v>175</v>
      </c>
      <c r="B1269" s="41" t="s">
        <v>53</v>
      </c>
      <c r="C1269" s="41"/>
      <c r="D1269" s="89" t="s">
        <v>74</v>
      </c>
      <c r="E1269" s="43" t="s">
        <v>75</v>
      </c>
      <c r="F1269" s="44">
        <v>1</v>
      </c>
      <c r="G1269" s="45">
        <f>+VLOOKUP(D1269,'Precios Repuestos'!$B$3:$F$192,5,FALSE)*F1269</f>
        <v>5</v>
      </c>
      <c r="H1269" s="87">
        <v>3</v>
      </c>
      <c r="I1269" s="46"/>
      <c r="J1269" s="40"/>
      <c r="K1269" s="40"/>
      <c r="L1269" s="40"/>
      <c r="M1269" s="40"/>
      <c r="N1269" s="40">
        <v>1</v>
      </c>
      <c r="O1269" s="40"/>
      <c r="P1269" s="40"/>
      <c r="Q1269" s="40"/>
      <c r="R1269" s="40"/>
      <c r="S1269" s="40"/>
      <c r="T1269" s="40">
        <v>1</v>
      </c>
      <c r="U1269" s="40"/>
      <c r="V1269" s="40"/>
      <c r="W1269" s="40"/>
      <c r="X1269" s="40"/>
      <c r="Y1269" s="40"/>
      <c r="Z1269" s="40">
        <v>1</v>
      </c>
      <c r="AA1269" s="40"/>
      <c r="AB1269" s="40"/>
      <c r="AC1269" s="40"/>
      <c r="AD1269" s="34" t="s">
        <v>41</v>
      </c>
    </row>
    <row r="1270" spans="1:30" s="35" customFormat="1" x14ac:dyDescent="0.2">
      <c r="A1270" s="39" t="s">
        <v>175</v>
      </c>
      <c r="B1270" s="41" t="s">
        <v>53</v>
      </c>
      <c r="C1270" s="41"/>
      <c r="D1270" s="89" t="s">
        <v>76</v>
      </c>
      <c r="E1270" s="43" t="s">
        <v>77</v>
      </c>
      <c r="F1270" s="44">
        <v>1</v>
      </c>
      <c r="G1270" s="45">
        <f>+VLOOKUP(D1270,'Precios Repuestos'!$B$3:$F$192,5,FALSE)*F1270</f>
        <v>2</v>
      </c>
      <c r="H1270" s="87">
        <v>3</v>
      </c>
      <c r="I1270" s="46"/>
      <c r="J1270" s="40"/>
      <c r="K1270" s="40">
        <v>1</v>
      </c>
      <c r="L1270" s="40">
        <v>1</v>
      </c>
      <c r="M1270" s="40">
        <v>1</v>
      </c>
      <c r="N1270" s="40">
        <v>1</v>
      </c>
      <c r="O1270" s="40">
        <v>1</v>
      </c>
      <c r="P1270" s="40">
        <v>1</v>
      </c>
      <c r="Q1270" s="40">
        <v>1</v>
      </c>
      <c r="R1270" s="40">
        <v>1</v>
      </c>
      <c r="S1270" s="40">
        <v>1</v>
      </c>
      <c r="T1270" s="40">
        <v>1</v>
      </c>
      <c r="U1270" s="40">
        <v>1</v>
      </c>
      <c r="V1270" s="40">
        <v>1</v>
      </c>
      <c r="W1270" s="40">
        <v>1</v>
      </c>
      <c r="X1270" s="40">
        <v>1</v>
      </c>
      <c r="Y1270" s="40">
        <v>1</v>
      </c>
      <c r="Z1270" s="40">
        <v>1</v>
      </c>
      <c r="AA1270" s="40">
        <v>1</v>
      </c>
      <c r="AB1270" s="40">
        <v>1</v>
      </c>
      <c r="AC1270" s="40">
        <v>1</v>
      </c>
      <c r="AD1270" s="34" t="s">
        <v>78</v>
      </c>
    </row>
    <row r="1271" spans="1:30" s="35" customFormat="1" x14ac:dyDescent="0.2">
      <c r="A1271" s="50" t="s">
        <v>174</v>
      </c>
      <c r="B1271" s="52" t="s">
        <v>79</v>
      </c>
      <c r="C1271" s="52"/>
      <c r="D1271" s="85"/>
      <c r="E1271" s="54" t="s">
        <v>80</v>
      </c>
      <c r="F1271" s="44"/>
      <c r="G1271" s="90"/>
      <c r="H1271" s="87"/>
      <c r="I1271" s="32"/>
      <c r="J1271" s="55">
        <f>+SUMPRODUCT(J1228:J1252,$G1228:$G1252)</f>
        <v>16.55</v>
      </c>
      <c r="K1271" s="55">
        <f t="shared" ref="K1271:AC1271" si="131">+SUMPRODUCT(K1228:K1252,$G1228:$G1252)</f>
        <v>47.35</v>
      </c>
      <c r="L1271" s="55">
        <f t="shared" si="131"/>
        <v>21.55</v>
      </c>
      <c r="M1271" s="55">
        <f t="shared" si="131"/>
        <v>70.599999999999994</v>
      </c>
      <c r="N1271" s="55">
        <f t="shared" si="131"/>
        <v>61.3</v>
      </c>
      <c r="O1271" s="55">
        <f t="shared" si="131"/>
        <v>62.35</v>
      </c>
      <c r="P1271" s="55">
        <f t="shared" si="131"/>
        <v>54.55</v>
      </c>
      <c r="Q1271" s="55">
        <f t="shared" si="131"/>
        <v>70.599999999999994</v>
      </c>
      <c r="R1271" s="55">
        <f t="shared" si="131"/>
        <v>38.049999999999997</v>
      </c>
      <c r="S1271" s="55">
        <f t="shared" si="131"/>
        <v>62.35</v>
      </c>
      <c r="T1271" s="55">
        <f t="shared" si="131"/>
        <v>29.8</v>
      </c>
      <c r="U1271" s="55">
        <f t="shared" si="131"/>
        <v>92.75</v>
      </c>
      <c r="V1271" s="55">
        <f t="shared" si="131"/>
        <v>71.05</v>
      </c>
      <c r="W1271" s="55">
        <f t="shared" si="131"/>
        <v>138.85</v>
      </c>
      <c r="X1271" s="55">
        <f t="shared" si="131"/>
        <v>36.549999999999997</v>
      </c>
      <c r="Y1271" s="55">
        <f t="shared" si="131"/>
        <v>70.599999999999994</v>
      </c>
      <c r="Z1271" s="55">
        <f t="shared" si="131"/>
        <v>46.3</v>
      </c>
      <c r="AA1271" s="55">
        <f t="shared" si="131"/>
        <v>62.35</v>
      </c>
      <c r="AB1271" s="55">
        <f t="shared" si="131"/>
        <v>54.55</v>
      </c>
      <c r="AC1271" s="55">
        <f t="shared" si="131"/>
        <v>85.6</v>
      </c>
      <c r="AD1271" s="34"/>
    </row>
    <row r="1272" spans="1:30" s="35" customFormat="1" x14ac:dyDescent="0.2">
      <c r="A1272" s="50" t="s">
        <v>174</v>
      </c>
      <c r="B1272" s="52" t="s">
        <v>81</v>
      </c>
      <c r="C1272" s="52"/>
      <c r="D1272" s="85"/>
      <c r="E1272" s="54" t="s">
        <v>82</v>
      </c>
      <c r="F1272" s="44"/>
      <c r="G1272" s="90"/>
      <c r="H1272" s="87"/>
      <c r="I1272" s="32"/>
      <c r="J1272" s="55">
        <f>+SUMPRODUCT(J1253:J1270,$G1253:$G1270)</f>
        <v>43.882596153846151</v>
      </c>
      <c r="K1272" s="55">
        <f t="shared" ref="K1272:AC1272" si="132">+SUMPRODUCT(K1253:K1270,$G1253:$G1270)</f>
        <v>96.172596153846143</v>
      </c>
      <c r="L1272" s="55">
        <f t="shared" si="132"/>
        <v>62.292596153846148</v>
      </c>
      <c r="M1272" s="55">
        <f t="shared" si="132"/>
        <v>136.13072115384614</v>
      </c>
      <c r="N1272" s="55">
        <f t="shared" si="132"/>
        <v>88.892596153846142</v>
      </c>
      <c r="O1272" s="55">
        <f t="shared" si="132"/>
        <v>96.172596153846143</v>
      </c>
      <c r="P1272" s="55">
        <f t="shared" si="132"/>
        <v>71.601634615384611</v>
      </c>
      <c r="Q1272" s="55">
        <f t="shared" si="132"/>
        <v>136.13072115384614</v>
      </c>
      <c r="R1272" s="55">
        <f t="shared" si="132"/>
        <v>71.892596153846142</v>
      </c>
      <c r="S1272" s="55">
        <f t="shared" si="132"/>
        <v>108.17259615384614</v>
      </c>
      <c r="T1272" s="55">
        <f t="shared" si="132"/>
        <v>67.292596153846148</v>
      </c>
      <c r="U1272" s="55">
        <f t="shared" si="132"/>
        <v>173.75072115384614</v>
      </c>
      <c r="V1272" s="55">
        <f t="shared" si="132"/>
        <v>89.201634615384606</v>
      </c>
      <c r="W1272" s="55">
        <f t="shared" si="132"/>
        <v>401.92259615384614</v>
      </c>
      <c r="X1272" s="55">
        <f t="shared" si="132"/>
        <v>74.292596153846148</v>
      </c>
      <c r="Y1272" s="55">
        <f t="shared" si="132"/>
        <v>136.13072115384614</v>
      </c>
      <c r="Z1272" s="55">
        <f t="shared" si="132"/>
        <v>76.892596153846142</v>
      </c>
      <c r="AA1272" s="55">
        <f t="shared" si="132"/>
        <v>96.172596153846143</v>
      </c>
      <c r="AB1272" s="55">
        <f t="shared" si="132"/>
        <v>71.601634615384611</v>
      </c>
      <c r="AC1272" s="55">
        <f t="shared" si="132"/>
        <v>148.13072115384614</v>
      </c>
      <c r="AD1272" s="34"/>
    </row>
    <row r="1273" spans="1:30" s="35" customFormat="1" x14ac:dyDescent="0.2">
      <c r="A1273" s="50" t="s">
        <v>174</v>
      </c>
      <c r="B1273" s="52" t="s">
        <v>83</v>
      </c>
      <c r="C1273" s="52"/>
      <c r="D1273" s="85"/>
      <c r="E1273" s="54" t="s">
        <v>84</v>
      </c>
      <c r="F1273" s="44"/>
      <c r="G1273" s="90"/>
      <c r="H1273" s="87"/>
      <c r="I1273" s="32"/>
      <c r="J1273" s="56">
        <f>+J1272+J1271</f>
        <v>60.432596153846148</v>
      </c>
      <c r="K1273" s="56">
        <f t="shared" ref="K1273:AC1273" si="133">+K1272+K1271</f>
        <v>143.52259615384614</v>
      </c>
      <c r="L1273" s="56">
        <f t="shared" si="133"/>
        <v>83.842596153846145</v>
      </c>
      <c r="M1273" s="56">
        <f t="shared" si="133"/>
        <v>206.73072115384613</v>
      </c>
      <c r="N1273" s="56">
        <f t="shared" si="133"/>
        <v>150.19259615384613</v>
      </c>
      <c r="O1273" s="56">
        <f t="shared" si="133"/>
        <v>158.52259615384614</v>
      </c>
      <c r="P1273" s="56">
        <f t="shared" si="133"/>
        <v>126.15163461538461</v>
      </c>
      <c r="Q1273" s="56">
        <f t="shared" si="133"/>
        <v>206.73072115384613</v>
      </c>
      <c r="R1273" s="56">
        <f t="shared" si="133"/>
        <v>109.94259615384614</v>
      </c>
      <c r="S1273" s="56">
        <f t="shared" si="133"/>
        <v>170.52259615384614</v>
      </c>
      <c r="T1273" s="56">
        <f t="shared" si="133"/>
        <v>97.092596153846145</v>
      </c>
      <c r="U1273" s="56">
        <f t="shared" si="133"/>
        <v>266.50072115384614</v>
      </c>
      <c r="V1273" s="56">
        <f t="shared" si="133"/>
        <v>160.2516346153846</v>
      </c>
      <c r="W1273" s="56">
        <f t="shared" si="133"/>
        <v>540.77259615384617</v>
      </c>
      <c r="X1273" s="56">
        <f t="shared" si="133"/>
        <v>110.84259615384615</v>
      </c>
      <c r="Y1273" s="56">
        <f t="shared" si="133"/>
        <v>206.73072115384613</v>
      </c>
      <c r="Z1273" s="56">
        <f t="shared" si="133"/>
        <v>123.19259615384614</v>
      </c>
      <c r="AA1273" s="56">
        <f t="shared" si="133"/>
        <v>158.52259615384614</v>
      </c>
      <c r="AB1273" s="56">
        <f t="shared" si="133"/>
        <v>126.15163461538461</v>
      </c>
      <c r="AC1273" s="56">
        <f t="shared" si="133"/>
        <v>233.73072115384613</v>
      </c>
      <c r="AD1273" s="34"/>
    </row>
    <row r="1274" spans="1:30" s="35" customFormat="1" x14ac:dyDescent="0.2">
      <c r="A1274" s="57" t="s">
        <v>174</v>
      </c>
      <c r="B1274" s="52" t="s">
        <v>85</v>
      </c>
      <c r="C1274" s="52"/>
      <c r="D1274" s="85"/>
      <c r="E1274" s="58" t="s">
        <v>86</v>
      </c>
      <c r="F1274" s="44"/>
      <c r="G1274" s="90"/>
      <c r="H1274" s="87"/>
      <c r="I1274" s="32"/>
      <c r="J1274" s="59">
        <f>+J1273*$K$2</f>
        <v>67.68450769230769</v>
      </c>
      <c r="K1274" s="59">
        <f t="shared" ref="K1274:AC1274" si="134">+K1273*$K$2</f>
        <v>160.74530769230768</v>
      </c>
      <c r="L1274" s="59">
        <f t="shared" si="134"/>
        <v>93.903707692307691</v>
      </c>
      <c r="M1274" s="59">
        <f t="shared" si="134"/>
        <v>231.53840769230769</v>
      </c>
      <c r="N1274" s="59">
        <f t="shared" si="134"/>
        <v>168.21570769230769</v>
      </c>
      <c r="O1274" s="59">
        <f t="shared" si="134"/>
        <v>177.54530769230769</v>
      </c>
      <c r="P1274" s="59">
        <f t="shared" si="134"/>
        <v>141.28983076923078</v>
      </c>
      <c r="Q1274" s="59">
        <f t="shared" si="134"/>
        <v>231.53840769230769</v>
      </c>
      <c r="R1274" s="59">
        <f t="shared" si="134"/>
        <v>123.13570769230769</v>
      </c>
      <c r="S1274" s="59">
        <f t="shared" si="134"/>
        <v>190.98530769230769</v>
      </c>
      <c r="T1274" s="59">
        <f t="shared" si="134"/>
        <v>108.74370769230769</v>
      </c>
      <c r="U1274" s="59">
        <f t="shared" si="134"/>
        <v>298.48080769230774</v>
      </c>
      <c r="V1274" s="59">
        <f t="shared" si="134"/>
        <v>179.48183076923078</v>
      </c>
      <c r="W1274" s="59">
        <f t="shared" si="134"/>
        <v>605.66530769230781</v>
      </c>
      <c r="X1274" s="59">
        <f t="shared" si="134"/>
        <v>124.1437076923077</v>
      </c>
      <c r="Y1274" s="59">
        <f t="shared" si="134"/>
        <v>231.53840769230769</v>
      </c>
      <c r="Z1274" s="59">
        <f t="shared" si="134"/>
        <v>137.97570769230768</v>
      </c>
      <c r="AA1274" s="59">
        <f t="shared" si="134"/>
        <v>177.54530769230769</v>
      </c>
      <c r="AB1274" s="59">
        <f t="shared" si="134"/>
        <v>141.28983076923078</v>
      </c>
      <c r="AC1274" s="59">
        <f t="shared" si="134"/>
        <v>261.77840769230767</v>
      </c>
      <c r="AD1274" s="34"/>
    </row>
    <row r="1275" spans="1:30" s="35" customFormat="1" x14ac:dyDescent="0.2">
      <c r="A1275" s="50" t="s">
        <v>176</v>
      </c>
      <c r="B1275" s="69"/>
      <c r="C1275" s="69"/>
      <c r="D1275" s="85"/>
      <c r="E1275" s="69"/>
      <c r="F1275" s="71"/>
      <c r="G1275" s="86"/>
      <c r="H1275" s="87"/>
      <c r="I1275" s="32"/>
      <c r="J1275" s="51"/>
      <c r="K1275" s="51"/>
      <c r="L1275" s="51"/>
      <c r="M1275" s="51"/>
      <c r="N1275" s="51"/>
      <c r="O1275" s="51"/>
      <c r="P1275" s="51"/>
      <c r="Q1275" s="51"/>
      <c r="R1275" s="51"/>
      <c r="S1275" s="51"/>
      <c r="T1275" s="51"/>
      <c r="U1275" s="51"/>
      <c r="V1275" s="51"/>
      <c r="W1275" s="51"/>
      <c r="X1275" s="51"/>
      <c r="Y1275" s="51"/>
      <c r="Z1275" s="51"/>
      <c r="AA1275" s="51"/>
      <c r="AB1275" s="51"/>
      <c r="AC1275" s="51"/>
      <c r="AD1275" s="34"/>
    </row>
    <row r="1276" spans="1:30" s="35" customFormat="1" x14ac:dyDescent="0.2">
      <c r="A1276" s="25" t="s">
        <v>176</v>
      </c>
      <c r="B1276" s="27" t="s">
        <v>11</v>
      </c>
      <c r="C1276" s="27"/>
      <c r="D1276" s="88"/>
      <c r="E1276" s="29" t="s">
        <v>12</v>
      </c>
      <c r="F1276" s="30">
        <v>0.7</v>
      </c>
      <c r="G1276" s="31">
        <f t="shared" ref="G1276:G1300" si="135">+F1276*$F$2</f>
        <v>21</v>
      </c>
      <c r="H1276" s="87">
        <v>3</v>
      </c>
      <c r="I1276" s="33"/>
      <c r="J1276" s="26"/>
      <c r="K1276" s="26"/>
      <c r="L1276" s="26"/>
      <c r="M1276" s="26"/>
      <c r="N1276" s="26"/>
      <c r="O1276" s="26"/>
      <c r="P1276" s="26"/>
      <c r="Q1276" s="26"/>
      <c r="R1276" s="26"/>
      <c r="S1276" s="26"/>
      <c r="T1276" s="26"/>
      <c r="U1276" s="26"/>
      <c r="V1276" s="26"/>
      <c r="W1276" s="26"/>
      <c r="X1276" s="26"/>
      <c r="Y1276" s="26"/>
      <c r="Z1276" s="26"/>
      <c r="AA1276" s="26"/>
      <c r="AB1276" s="26"/>
      <c r="AC1276" s="26"/>
      <c r="AD1276" s="34" t="s">
        <v>14</v>
      </c>
    </row>
    <row r="1277" spans="1:30" s="35" customFormat="1" x14ac:dyDescent="0.2">
      <c r="A1277" s="25" t="s">
        <v>176</v>
      </c>
      <c r="B1277" s="27" t="s">
        <v>11</v>
      </c>
      <c r="C1277" s="27"/>
      <c r="D1277" s="88"/>
      <c r="E1277" s="29" t="s">
        <v>15</v>
      </c>
      <c r="F1277" s="30">
        <v>0.3</v>
      </c>
      <c r="G1277" s="31">
        <f t="shared" si="135"/>
        <v>9</v>
      </c>
      <c r="H1277" s="87">
        <v>3</v>
      </c>
      <c r="I1277" s="33"/>
      <c r="J1277" s="26"/>
      <c r="K1277" s="26"/>
      <c r="L1277" s="26"/>
      <c r="M1277" s="26"/>
      <c r="N1277" s="26"/>
      <c r="O1277" s="26"/>
      <c r="P1277" s="26"/>
      <c r="Q1277" s="26"/>
      <c r="R1277" s="26"/>
      <c r="S1277" s="26"/>
      <c r="T1277" s="26"/>
      <c r="U1277" s="26"/>
      <c r="V1277" s="26"/>
      <c r="W1277" s="26"/>
      <c r="X1277" s="26"/>
      <c r="Y1277" s="26"/>
      <c r="Z1277" s="26"/>
      <c r="AA1277" s="26"/>
      <c r="AB1277" s="26"/>
      <c r="AC1277" s="26"/>
      <c r="AD1277" s="34" t="s">
        <v>14</v>
      </c>
    </row>
    <row r="1278" spans="1:30" s="35" customFormat="1" x14ac:dyDescent="0.2">
      <c r="A1278" s="25" t="s">
        <v>176</v>
      </c>
      <c r="B1278" s="27" t="s">
        <v>11</v>
      </c>
      <c r="C1278" s="27"/>
      <c r="D1278" s="88"/>
      <c r="E1278" s="29" t="s">
        <v>16</v>
      </c>
      <c r="F1278" s="30">
        <v>0.16666666666666666</v>
      </c>
      <c r="G1278" s="31">
        <f t="shared" si="135"/>
        <v>5</v>
      </c>
      <c r="H1278" s="87">
        <v>3</v>
      </c>
      <c r="I1278" s="33"/>
      <c r="J1278" s="26"/>
      <c r="K1278" s="26"/>
      <c r="L1278" s="26">
        <v>1</v>
      </c>
      <c r="M1278" s="26"/>
      <c r="N1278" s="26">
        <v>1</v>
      </c>
      <c r="O1278" s="26"/>
      <c r="P1278" s="26">
        <v>1</v>
      </c>
      <c r="Q1278" s="26"/>
      <c r="R1278" s="26">
        <v>1</v>
      </c>
      <c r="S1278" s="26"/>
      <c r="T1278" s="26">
        <v>1</v>
      </c>
      <c r="U1278" s="26"/>
      <c r="V1278" s="26">
        <v>1</v>
      </c>
      <c r="W1278" s="26"/>
      <c r="X1278" s="26">
        <v>1</v>
      </c>
      <c r="Y1278" s="26"/>
      <c r="Z1278" s="26">
        <v>1</v>
      </c>
      <c r="AA1278" s="26"/>
      <c r="AB1278" s="26">
        <v>1</v>
      </c>
      <c r="AC1278" s="26"/>
      <c r="AD1278" s="34" t="s">
        <v>17</v>
      </c>
    </row>
    <row r="1279" spans="1:30" s="35" customFormat="1" x14ac:dyDescent="0.2">
      <c r="A1279" s="25" t="s">
        <v>176</v>
      </c>
      <c r="B1279" s="27" t="s">
        <v>11</v>
      </c>
      <c r="C1279" s="27"/>
      <c r="D1279" s="88"/>
      <c r="E1279" s="29" t="s">
        <v>18</v>
      </c>
      <c r="F1279" s="30">
        <v>0.55000000000000004</v>
      </c>
      <c r="G1279" s="31">
        <f t="shared" si="135"/>
        <v>16.5</v>
      </c>
      <c r="H1279" s="87">
        <v>3</v>
      </c>
      <c r="I1279" s="33"/>
      <c r="J1279" s="26"/>
      <c r="K1279" s="26"/>
      <c r="L1279" s="26"/>
      <c r="M1279" s="26"/>
      <c r="N1279" s="26">
        <v>1</v>
      </c>
      <c r="O1279" s="26"/>
      <c r="P1279" s="26"/>
      <c r="Q1279" s="26"/>
      <c r="R1279" s="26">
        <v>1</v>
      </c>
      <c r="S1279" s="26"/>
      <c r="T1279" s="26"/>
      <c r="U1279" s="26"/>
      <c r="V1279" s="26">
        <v>1</v>
      </c>
      <c r="W1279" s="26"/>
      <c r="X1279" s="26"/>
      <c r="Y1279" s="26"/>
      <c r="Z1279" s="26">
        <v>1</v>
      </c>
      <c r="AA1279" s="26"/>
      <c r="AB1279" s="26"/>
      <c r="AC1279" s="26"/>
      <c r="AD1279" s="34" t="s">
        <v>21</v>
      </c>
    </row>
    <row r="1280" spans="1:30" s="35" customFormat="1" x14ac:dyDescent="0.2">
      <c r="A1280" s="25" t="s">
        <v>176</v>
      </c>
      <c r="B1280" s="27" t="s">
        <v>11</v>
      </c>
      <c r="C1280" s="27"/>
      <c r="D1280" s="88"/>
      <c r="E1280" s="29" t="s">
        <v>116</v>
      </c>
      <c r="F1280" s="30">
        <v>1</v>
      </c>
      <c r="G1280" s="31">
        <f t="shared" si="135"/>
        <v>30</v>
      </c>
      <c r="H1280" s="87">
        <v>3</v>
      </c>
      <c r="I1280" s="33"/>
      <c r="J1280" s="26"/>
      <c r="K1280" s="26"/>
      <c r="L1280" s="26"/>
      <c r="M1280" s="26">
        <v>1</v>
      </c>
      <c r="N1280" s="26"/>
      <c r="O1280" s="26"/>
      <c r="P1280" s="26"/>
      <c r="Q1280" s="26">
        <v>1</v>
      </c>
      <c r="R1280" s="26"/>
      <c r="S1280" s="26"/>
      <c r="T1280" s="26"/>
      <c r="U1280" s="26">
        <v>1</v>
      </c>
      <c r="V1280" s="26"/>
      <c r="W1280" s="26"/>
      <c r="X1280" s="26"/>
      <c r="Y1280" s="26">
        <v>1</v>
      </c>
      <c r="Z1280" s="26"/>
      <c r="AA1280" s="26"/>
      <c r="AB1280" s="26"/>
      <c r="AC1280" s="26">
        <v>1</v>
      </c>
      <c r="AD1280" s="34" t="s">
        <v>35</v>
      </c>
    </row>
    <row r="1281" spans="1:30" s="35" customFormat="1" x14ac:dyDescent="0.2">
      <c r="A1281" s="25" t="s">
        <v>176</v>
      </c>
      <c r="B1281" s="27" t="s">
        <v>11</v>
      </c>
      <c r="C1281" s="27"/>
      <c r="D1281" s="88"/>
      <c r="E1281" s="29" t="s">
        <v>119</v>
      </c>
      <c r="F1281" s="30">
        <v>0.33333333333333331</v>
      </c>
      <c r="G1281" s="31">
        <f t="shared" si="135"/>
        <v>10</v>
      </c>
      <c r="H1281" s="87">
        <v>3</v>
      </c>
      <c r="I1281" s="33"/>
      <c r="J1281" s="26"/>
      <c r="K1281" s="26"/>
      <c r="L1281" s="26"/>
      <c r="M1281" s="26">
        <v>1</v>
      </c>
      <c r="N1281" s="26"/>
      <c r="O1281" s="26"/>
      <c r="P1281" s="26"/>
      <c r="Q1281" s="26">
        <v>1</v>
      </c>
      <c r="R1281" s="26"/>
      <c r="S1281" s="26"/>
      <c r="T1281" s="26"/>
      <c r="U1281" s="26">
        <v>1</v>
      </c>
      <c r="V1281" s="26"/>
      <c r="W1281" s="26"/>
      <c r="X1281" s="26"/>
      <c r="Y1281" s="26">
        <v>1</v>
      </c>
      <c r="Z1281" s="26"/>
      <c r="AA1281" s="26"/>
      <c r="AB1281" s="26"/>
      <c r="AC1281" s="26">
        <v>1</v>
      </c>
      <c r="AD1281" s="34" t="s">
        <v>35</v>
      </c>
    </row>
    <row r="1282" spans="1:30" s="35" customFormat="1" x14ac:dyDescent="0.2">
      <c r="A1282" s="25" t="s">
        <v>176</v>
      </c>
      <c r="B1282" s="27" t="s">
        <v>11</v>
      </c>
      <c r="C1282" s="27"/>
      <c r="D1282" s="88"/>
      <c r="E1282" s="29" t="s">
        <v>120</v>
      </c>
      <c r="F1282" s="30">
        <v>0.5</v>
      </c>
      <c r="G1282" s="31">
        <f t="shared" si="135"/>
        <v>15</v>
      </c>
      <c r="H1282" s="87">
        <v>3</v>
      </c>
      <c r="I1282" s="33"/>
      <c r="J1282" s="26"/>
      <c r="K1282" s="26"/>
      <c r="L1282" s="26"/>
      <c r="M1282" s="26">
        <v>1</v>
      </c>
      <c r="N1282" s="26"/>
      <c r="O1282" s="26"/>
      <c r="P1282" s="26"/>
      <c r="Q1282" s="26">
        <v>1</v>
      </c>
      <c r="R1282" s="26"/>
      <c r="S1282" s="26"/>
      <c r="T1282" s="26"/>
      <c r="U1282" s="26">
        <v>1</v>
      </c>
      <c r="V1282" s="26"/>
      <c r="W1282" s="26"/>
      <c r="X1282" s="26"/>
      <c r="Y1282" s="26">
        <v>1</v>
      </c>
      <c r="Z1282" s="26"/>
      <c r="AA1282" s="26"/>
      <c r="AB1282" s="26"/>
      <c r="AC1282" s="26">
        <v>1</v>
      </c>
      <c r="AD1282" s="34" t="s">
        <v>35</v>
      </c>
    </row>
    <row r="1283" spans="1:30" s="35" customFormat="1" x14ac:dyDescent="0.2">
      <c r="A1283" s="25" t="s">
        <v>176</v>
      </c>
      <c r="B1283" s="27" t="s">
        <v>11</v>
      </c>
      <c r="C1283" s="27"/>
      <c r="D1283" s="88"/>
      <c r="E1283" s="29" t="s">
        <v>121</v>
      </c>
      <c r="F1283" s="30">
        <v>0.33333333333333331</v>
      </c>
      <c r="G1283" s="31">
        <f t="shared" si="135"/>
        <v>10</v>
      </c>
      <c r="H1283" s="87">
        <v>3</v>
      </c>
      <c r="I1283" s="33"/>
      <c r="J1283" s="26"/>
      <c r="K1283" s="26"/>
      <c r="L1283" s="26"/>
      <c r="M1283" s="26"/>
      <c r="N1283" s="26"/>
      <c r="O1283" s="26"/>
      <c r="P1283" s="26"/>
      <c r="Q1283" s="26">
        <v>1</v>
      </c>
      <c r="R1283" s="26"/>
      <c r="S1283" s="26"/>
      <c r="T1283" s="26"/>
      <c r="U1283" s="26"/>
      <c r="V1283" s="26"/>
      <c r="W1283" s="26"/>
      <c r="X1283" s="26"/>
      <c r="Y1283" s="26">
        <v>1</v>
      </c>
      <c r="Z1283" s="26"/>
      <c r="AA1283" s="26"/>
      <c r="AB1283" s="26"/>
      <c r="AC1283" s="26"/>
      <c r="AD1283" s="34" t="s">
        <v>104</v>
      </c>
    </row>
    <row r="1284" spans="1:30" s="35" customFormat="1" x14ac:dyDescent="0.2">
      <c r="A1284" s="25" t="s">
        <v>176</v>
      </c>
      <c r="B1284" s="27" t="s">
        <v>11</v>
      </c>
      <c r="C1284" s="27"/>
      <c r="D1284" s="88"/>
      <c r="E1284" s="36" t="s">
        <v>24</v>
      </c>
      <c r="F1284" s="30">
        <v>0.35</v>
      </c>
      <c r="G1284" s="31">
        <f t="shared" si="135"/>
        <v>10.5</v>
      </c>
      <c r="H1284" s="87">
        <v>3</v>
      </c>
      <c r="I1284" s="33"/>
      <c r="J1284" s="26">
        <v>1</v>
      </c>
      <c r="K1284" s="26">
        <v>1</v>
      </c>
      <c r="L1284" s="26">
        <v>1</v>
      </c>
      <c r="M1284" s="26">
        <v>1</v>
      </c>
      <c r="N1284" s="26">
        <v>1</v>
      </c>
      <c r="O1284" s="26">
        <v>1</v>
      </c>
      <c r="P1284" s="26">
        <v>1</v>
      </c>
      <c r="Q1284" s="26">
        <v>1</v>
      </c>
      <c r="R1284" s="26">
        <v>1</v>
      </c>
      <c r="S1284" s="26">
        <v>1</v>
      </c>
      <c r="T1284" s="26">
        <v>1</v>
      </c>
      <c r="U1284" s="26">
        <v>1</v>
      </c>
      <c r="V1284" s="26">
        <v>1</v>
      </c>
      <c r="W1284" s="26">
        <v>1</v>
      </c>
      <c r="X1284" s="26">
        <v>1</v>
      </c>
      <c r="Y1284" s="26">
        <v>1</v>
      </c>
      <c r="Z1284" s="26">
        <v>1</v>
      </c>
      <c r="AA1284" s="26">
        <v>1</v>
      </c>
      <c r="AB1284" s="26">
        <v>1</v>
      </c>
      <c r="AC1284" s="26">
        <v>1</v>
      </c>
      <c r="AD1284" s="34" t="s">
        <v>25</v>
      </c>
    </row>
    <row r="1285" spans="1:30" s="35" customFormat="1" x14ac:dyDescent="0.2">
      <c r="A1285" s="25" t="s">
        <v>176</v>
      </c>
      <c r="B1285" s="27" t="s">
        <v>11</v>
      </c>
      <c r="C1285" s="27"/>
      <c r="D1285" s="88"/>
      <c r="E1285" s="29" t="s">
        <v>26</v>
      </c>
      <c r="F1285" s="30">
        <v>0.5</v>
      </c>
      <c r="G1285" s="31">
        <f t="shared" si="135"/>
        <v>15</v>
      </c>
      <c r="H1285" s="87">
        <v>3</v>
      </c>
      <c r="I1285" s="33"/>
      <c r="J1285" s="26"/>
      <c r="K1285" s="26"/>
      <c r="L1285" s="26"/>
      <c r="M1285" s="26"/>
      <c r="N1285" s="26"/>
      <c r="O1285" s="26"/>
      <c r="P1285" s="26"/>
      <c r="Q1285" s="26"/>
      <c r="R1285" s="26"/>
      <c r="S1285" s="26"/>
      <c r="T1285" s="26"/>
      <c r="U1285" s="26"/>
      <c r="V1285" s="26"/>
      <c r="W1285" s="26">
        <v>1</v>
      </c>
      <c r="X1285" s="26"/>
      <c r="Y1285" s="26"/>
      <c r="Z1285" s="26"/>
      <c r="AA1285" s="26"/>
      <c r="AB1285" s="26"/>
      <c r="AC1285" s="26"/>
      <c r="AD1285" s="34" t="s">
        <v>167</v>
      </c>
    </row>
    <row r="1286" spans="1:30" s="35" customFormat="1" x14ac:dyDescent="0.2">
      <c r="A1286" s="25" t="s">
        <v>176</v>
      </c>
      <c r="B1286" s="27" t="s">
        <v>11</v>
      </c>
      <c r="C1286" s="27"/>
      <c r="D1286" s="88"/>
      <c r="E1286" s="29" t="s">
        <v>28</v>
      </c>
      <c r="F1286" s="30">
        <v>1.5</v>
      </c>
      <c r="G1286" s="31">
        <f t="shared" si="135"/>
        <v>45</v>
      </c>
      <c r="H1286" s="87">
        <v>3</v>
      </c>
      <c r="I1286" s="33"/>
      <c r="J1286" s="26"/>
      <c r="K1286" s="26"/>
      <c r="L1286" s="26"/>
      <c r="M1286" s="26"/>
      <c r="N1286" s="26"/>
      <c r="O1286" s="26"/>
      <c r="P1286" s="26"/>
      <c r="Q1286" s="26"/>
      <c r="R1286" s="26"/>
      <c r="S1286" s="26"/>
      <c r="T1286" s="26"/>
      <c r="U1286" s="26"/>
      <c r="V1286" s="26"/>
      <c r="W1286" s="26">
        <v>1</v>
      </c>
      <c r="X1286" s="26"/>
      <c r="Y1286" s="26"/>
      <c r="Z1286" s="26"/>
      <c r="AA1286" s="26"/>
      <c r="AB1286" s="26"/>
      <c r="AC1286" s="26"/>
      <c r="AD1286" s="34" t="s">
        <v>167</v>
      </c>
    </row>
    <row r="1287" spans="1:30" s="35" customFormat="1" x14ac:dyDescent="0.2">
      <c r="A1287" s="25" t="s">
        <v>176</v>
      </c>
      <c r="B1287" s="27" t="s">
        <v>11</v>
      </c>
      <c r="C1287" s="27"/>
      <c r="D1287" s="88"/>
      <c r="E1287" s="83" t="s">
        <v>29</v>
      </c>
      <c r="F1287" s="30">
        <v>0.23833333333333337</v>
      </c>
      <c r="G1287" s="31">
        <f t="shared" si="135"/>
        <v>7.1500000000000012</v>
      </c>
      <c r="H1287" s="87">
        <v>3</v>
      </c>
      <c r="I1287" s="33"/>
      <c r="J1287" s="26"/>
      <c r="K1287" s="26"/>
      <c r="L1287" s="26"/>
      <c r="M1287" s="37"/>
      <c r="N1287" s="26"/>
      <c r="O1287" s="26"/>
      <c r="P1287" s="26"/>
      <c r="Q1287" s="26"/>
      <c r="R1287" s="26"/>
      <c r="S1287" s="26"/>
      <c r="T1287" s="37"/>
      <c r="U1287" s="26">
        <v>1</v>
      </c>
      <c r="V1287" s="37"/>
      <c r="W1287" s="26"/>
      <c r="X1287" s="37"/>
      <c r="Y1287" s="26"/>
      <c r="Z1287" s="37"/>
      <c r="AA1287" s="26"/>
      <c r="AB1287" s="37"/>
      <c r="AC1287" s="37"/>
      <c r="AD1287" s="34" t="s">
        <v>23</v>
      </c>
    </row>
    <row r="1288" spans="1:30" s="35" customFormat="1" x14ac:dyDescent="0.2">
      <c r="A1288" s="25" t="s">
        <v>176</v>
      </c>
      <c r="B1288" s="27" t="s">
        <v>11</v>
      </c>
      <c r="C1288" s="27"/>
      <c r="D1288" s="88"/>
      <c r="E1288" s="29" t="s">
        <v>31</v>
      </c>
      <c r="F1288" s="30">
        <v>0.12833333333333335</v>
      </c>
      <c r="G1288" s="31">
        <f t="shared" si="135"/>
        <v>3.8500000000000005</v>
      </c>
      <c r="H1288" s="87">
        <v>3</v>
      </c>
      <c r="I1288" s="33"/>
      <c r="J1288" s="26"/>
      <c r="K1288" s="26">
        <v>1</v>
      </c>
      <c r="L1288" s="26"/>
      <c r="M1288" s="26">
        <v>1</v>
      </c>
      <c r="N1288" s="26"/>
      <c r="O1288" s="26">
        <v>1</v>
      </c>
      <c r="P1288" s="26"/>
      <c r="Q1288" s="26">
        <v>1</v>
      </c>
      <c r="R1288" s="26"/>
      <c r="S1288" s="26">
        <v>1</v>
      </c>
      <c r="T1288" s="26"/>
      <c r="U1288" s="26">
        <v>1</v>
      </c>
      <c r="V1288" s="26"/>
      <c r="W1288" s="26">
        <v>1</v>
      </c>
      <c r="X1288" s="26"/>
      <c r="Y1288" s="26">
        <v>1</v>
      </c>
      <c r="Z1288" s="26"/>
      <c r="AA1288" s="26">
        <v>1</v>
      </c>
      <c r="AB1288" s="26"/>
      <c r="AC1288" s="26">
        <v>1</v>
      </c>
      <c r="AD1288" s="34" t="s">
        <v>13</v>
      </c>
    </row>
    <row r="1289" spans="1:30" s="35" customFormat="1" x14ac:dyDescent="0.2">
      <c r="A1289" s="25" t="s">
        <v>176</v>
      </c>
      <c r="B1289" s="27" t="s">
        <v>11</v>
      </c>
      <c r="C1289" s="27"/>
      <c r="D1289" s="88"/>
      <c r="E1289" s="29" t="s">
        <v>32</v>
      </c>
      <c r="F1289" s="30">
        <v>1.1000000000000001</v>
      </c>
      <c r="G1289" s="31">
        <f t="shared" si="135"/>
        <v>33</v>
      </c>
      <c r="H1289" s="87">
        <v>3</v>
      </c>
      <c r="I1289" s="33"/>
      <c r="J1289" s="26"/>
      <c r="K1289" s="26"/>
      <c r="L1289" s="26"/>
      <c r="M1289" s="26"/>
      <c r="N1289" s="26"/>
      <c r="O1289" s="26"/>
      <c r="P1289" s="26">
        <v>1</v>
      </c>
      <c r="Q1289" s="26"/>
      <c r="R1289" s="26"/>
      <c r="S1289" s="26"/>
      <c r="T1289" s="26"/>
      <c r="U1289" s="26"/>
      <c r="V1289" s="26">
        <v>1</v>
      </c>
      <c r="W1289" s="26"/>
      <c r="X1289" s="26"/>
      <c r="Y1289" s="26"/>
      <c r="Z1289" s="26"/>
      <c r="AA1289" s="26"/>
      <c r="AB1289" s="26">
        <v>1</v>
      </c>
      <c r="AC1289" s="26"/>
      <c r="AD1289" s="34" t="s">
        <v>20</v>
      </c>
    </row>
    <row r="1290" spans="1:30" s="35" customFormat="1" x14ac:dyDescent="0.2">
      <c r="A1290" s="25" t="s">
        <v>176</v>
      </c>
      <c r="B1290" s="27" t="s">
        <v>11</v>
      </c>
      <c r="C1290" s="27"/>
      <c r="D1290" s="88"/>
      <c r="E1290" s="38" t="s">
        <v>34</v>
      </c>
      <c r="F1290" s="30">
        <v>0</v>
      </c>
      <c r="G1290" s="31">
        <f t="shared" si="135"/>
        <v>0</v>
      </c>
      <c r="H1290" s="87">
        <v>3</v>
      </c>
      <c r="I1290" s="33"/>
      <c r="J1290" s="26"/>
      <c r="K1290" s="26"/>
      <c r="L1290" s="26"/>
      <c r="M1290" s="26"/>
      <c r="N1290" s="26"/>
      <c r="O1290" s="26"/>
      <c r="P1290" s="26"/>
      <c r="Q1290" s="26"/>
      <c r="R1290" s="26"/>
      <c r="S1290" s="26"/>
      <c r="T1290" s="26"/>
      <c r="U1290" s="26"/>
      <c r="V1290" s="26"/>
      <c r="W1290" s="26"/>
      <c r="X1290" s="26"/>
      <c r="Y1290" s="26"/>
      <c r="Z1290" s="26"/>
      <c r="AA1290" s="26"/>
      <c r="AB1290" s="26"/>
      <c r="AC1290" s="26"/>
      <c r="AD1290" s="34" t="s">
        <v>36</v>
      </c>
    </row>
    <row r="1291" spans="1:30" s="35" customFormat="1" x14ac:dyDescent="0.2">
      <c r="A1291" s="25" t="s">
        <v>176</v>
      </c>
      <c r="B1291" s="27" t="s">
        <v>11</v>
      </c>
      <c r="C1291" s="27"/>
      <c r="D1291" s="88"/>
      <c r="E1291" s="29" t="s">
        <v>37</v>
      </c>
      <c r="F1291" s="30">
        <v>0.55000000000000004</v>
      </c>
      <c r="G1291" s="31">
        <f t="shared" si="135"/>
        <v>16.5</v>
      </c>
      <c r="H1291" s="87">
        <v>3</v>
      </c>
      <c r="I1291" s="33"/>
      <c r="J1291" s="26"/>
      <c r="K1291" s="26"/>
      <c r="L1291" s="26"/>
      <c r="M1291" s="26"/>
      <c r="N1291" s="26"/>
      <c r="O1291" s="26"/>
      <c r="P1291" s="26"/>
      <c r="Q1291" s="26"/>
      <c r="R1291" s="26"/>
      <c r="S1291" s="26"/>
      <c r="T1291" s="26"/>
      <c r="U1291" s="26"/>
      <c r="V1291" s="26"/>
      <c r="W1291" s="26">
        <v>1</v>
      </c>
      <c r="X1291" s="26"/>
      <c r="Y1291" s="26"/>
      <c r="Z1291" s="26"/>
      <c r="AA1291" s="26"/>
      <c r="AB1291" s="26"/>
      <c r="AC1291" s="26"/>
      <c r="AD1291" s="34" t="s">
        <v>27</v>
      </c>
    </row>
    <row r="1292" spans="1:30" s="35" customFormat="1" x14ac:dyDescent="0.2">
      <c r="A1292" s="25" t="s">
        <v>176</v>
      </c>
      <c r="B1292" s="27" t="s">
        <v>11</v>
      </c>
      <c r="C1292" s="27"/>
      <c r="D1292" s="88"/>
      <c r="E1292" s="29" t="s">
        <v>38</v>
      </c>
      <c r="F1292" s="30">
        <v>0.5</v>
      </c>
      <c r="G1292" s="31">
        <f t="shared" si="135"/>
        <v>15</v>
      </c>
      <c r="H1292" s="87">
        <v>3</v>
      </c>
      <c r="I1292" s="33"/>
      <c r="J1292" s="26"/>
      <c r="K1292" s="26"/>
      <c r="L1292" s="26"/>
      <c r="M1292" s="26"/>
      <c r="N1292" s="26"/>
      <c r="O1292" s="26"/>
      <c r="P1292" s="26"/>
      <c r="Q1292" s="26"/>
      <c r="R1292" s="26"/>
      <c r="S1292" s="26"/>
      <c r="T1292" s="26"/>
      <c r="U1292" s="26"/>
      <c r="V1292" s="26"/>
      <c r="W1292" s="26">
        <v>1</v>
      </c>
      <c r="X1292" s="26"/>
      <c r="Y1292" s="26"/>
      <c r="Z1292" s="26"/>
      <c r="AA1292" s="26"/>
      <c r="AB1292" s="26"/>
      <c r="AC1292" s="26"/>
      <c r="AD1292" s="34" t="s">
        <v>167</v>
      </c>
    </row>
    <row r="1293" spans="1:30" s="35" customFormat="1" x14ac:dyDescent="0.2">
      <c r="A1293" s="25" t="s">
        <v>176</v>
      </c>
      <c r="B1293" s="27" t="s">
        <v>11</v>
      </c>
      <c r="C1293" s="27"/>
      <c r="D1293" s="88"/>
      <c r="E1293" s="29" t="s">
        <v>40</v>
      </c>
      <c r="F1293" s="30">
        <v>0.27500000000000002</v>
      </c>
      <c r="G1293" s="31">
        <f t="shared" si="135"/>
        <v>8.25</v>
      </c>
      <c r="H1293" s="87">
        <v>3</v>
      </c>
      <c r="I1293" s="33"/>
      <c r="J1293" s="26"/>
      <c r="K1293" s="26"/>
      <c r="L1293" s="26"/>
      <c r="M1293" s="26"/>
      <c r="N1293" s="26">
        <v>1</v>
      </c>
      <c r="O1293" s="26"/>
      <c r="P1293" s="26"/>
      <c r="Q1293" s="26"/>
      <c r="R1293" s="26"/>
      <c r="S1293" s="26"/>
      <c r="T1293" s="26">
        <v>1</v>
      </c>
      <c r="U1293" s="26"/>
      <c r="V1293" s="26"/>
      <c r="W1293" s="26"/>
      <c r="X1293" s="26"/>
      <c r="Y1293" s="26"/>
      <c r="Z1293" s="26">
        <v>1</v>
      </c>
      <c r="AA1293" s="26"/>
      <c r="AB1293" s="26"/>
      <c r="AC1293" s="26"/>
      <c r="AD1293" s="34" t="s">
        <v>41</v>
      </c>
    </row>
    <row r="1294" spans="1:30" s="35" customFormat="1" x14ac:dyDescent="0.2">
      <c r="A1294" s="25" t="s">
        <v>176</v>
      </c>
      <c r="B1294" s="27" t="s">
        <v>11</v>
      </c>
      <c r="C1294" s="27"/>
      <c r="D1294" s="88"/>
      <c r="E1294" s="29" t="s">
        <v>42</v>
      </c>
      <c r="F1294" s="30">
        <v>2</v>
      </c>
      <c r="G1294" s="31">
        <f t="shared" si="135"/>
        <v>60</v>
      </c>
      <c r="H1294" s="87">
        <v>3</v>
      </c>
      <c r="I1294" s="33"/>
      <c r="J1294" s="26"/>
      <c r="K1294" s="26"/>
      <c r="L1294" s="26"/>
      <c r="M1294" s="26"/>
      <c r="N1294" s="26"/>
      <c r="O1294" s="26"/>
      <c r="P1294" s="26"/>
      <c r="Q1294" s="26"/>
      <c r="R1294" s="26"/>
      <c r="S1294" s="26"/>
      <c r="T1294" s="26"/>
      <c r="U1294" s="26"/>
      <c r="V1294" s="26"/>
      <c r="W1294" s="26"/>
      <c r="X1294" s="26"/>
      <c r="Y1294" s="26"/>
      <c r="Z1294" s="26"/>
      <c r="AA1294" s="26"/>
      <c r="AB1294" s="26"/>
      <c r="AC1294" s="26"/>
      <c r="AD1294" s="34" t="s">
        <v>14</v>
      </c>
    </row>
    <row r="1295" spans="1:30" s="35" customFormat="1" x14ac:dyDescent="0.2">
      <c r="A1295" s="25" t="s">
        <v>176</v>
      </c>
      <c r="B1295" s="27" t="s">
        <v>11</v>
      </c>
      <c r="C1295" s="27"/>
      <c r="D1295" s="88"/>
      <c r="E1295" s="29" t="s">
        <v>43</v>
      </c>
      <c r="F1295" s="30">
        <v>0</v>
      </c>
      <c r="G1295" s="31">
        <f t="shared" si="135"/>
        <v>0</v>
      </c>
      <c r="H1295" s="87">
        <v>3</v>
      </c>
      <c r="I1295" s="33"/>
      <c r="J1295" s="26"/>
      <c r="K1295" s="26">
        <v>1</v>
      </c>
      <c r="L1295" s="26"/>
      <c r="M1295" s="26">
        <v>1</v>
      </c>
      <c r="N1295" s="26"/>
      <c r="O1295" s="26">
        <v>1</v>
      </c>
      <c r="P1295" s="26"/>
      <c r="Q1295" s="26">
        <v>1</v>
      </c>
      <c r="R1295" s="26"/>
      <c r="S1295" s="26">
        <v>1</v>
      </c>
      <c r="T1295" s="26"/>
      <c r="U1295" s="26">
        <v>1</v>
      </c>
      <c r="V1295" s="26"/>
      <c r="W1295" s="26">
        <v>1</v>
      </c>
      <c r="X1295" s="26"/>
      <c r="Y1295" s="26">
        <v>1</v>
      </c>
      <c r="Z1295" s="26"/>
      <c r="AA1295" s="26">
        <v>1</v>
      </c>
      <c r="AB1295" s="26"/>
      <c r="AC1295" s="26">
        <v>1</v>
      </c>
      <c r="AD1295" s="34" t="s">
        <v>44</v>
      </c>
    </row>
    <row r="1296" spans="1:30" s="35" customFormat="1" x14ac:dyDescent="0.2">
      <c r="A1296" s="25" t="s">
        <v>176</v>
      </c>
      <c r="B1296" s="27" t="s">
        <v>11</v>
      </c>
      <c r="C1296" s="27"/>
      <c r="D1296" s="88"/>
      <c r="E1296" s="29" t="s">
        <v>45</v>
      </c>
      <c r="F1296" s="30">
        <v>1.1000000000000001</v>
      </c>
      <c r="G1296" s="31">
        <f t="shared" si="135"/>
        <v>33</v>
      </c>
      <c r="H1296" s="87">
        <v>3</v>
      </c>
      <c r="I1296" s="33"/>
      <c r="J1296" s="26"/>
      <c r="K1296" s="26">
        <v>1</v>
      </c>
      <c r="L1296" s="26"/>
      <c r="M1296" s="26">
        <v>1</v>
      </c>
      <c r="N1296" s="26"/>
      <c r="O1296" s="26">
        <v>1</v>
      </c>
      <c r="P1296" s="26"/>
      <c r="Q1296" s="26">
        <v>1</v>
      </c>
      <c r="R1296" s="26"/>
      <c r="S1296" s="26">
        <v>1</v>
      </c>
      <c r="T1296" s="26"/>
      <c r="U1296" s="26">
        <v>1</v>
      </c>
      <c r="V1296" s="26"/>
      <c r="W1296" s="26">
        <v>1</v>
      </c>
      <c r="X1296" s="26"/>
      <c r="Y1296" s="26">
        <v>1</v>
      </c>
      <c r="Z1296" s="26"/>
      <c r="AA1296" s="26">
        <v>1</v>
      </c>
      <c r="AB1296" s="26"/>
      <c r="AC1296" s="26">
        <v>1</v>
      </c>
      <c r="AD1296" s="34" t="s">
        <v>13</v>
      </c>
    </row>
    <row r="1297" spans="1:30" s="35" customFormat="1" x14ac:dyDescent="0.2">
      <c r="A1297" s="25" t="s">
        <v>176</v>
      </c>
      <c r="B1297" s="27" t="s">
        <v>11</v>
      </c>
      <c r="C1297" s="27"/>
      <c r="D1297" s="88"/>
      <c r="E1297" s="29" t="s">
        <v>46</v>
      </c>
      <c r="F1297" s="30">
        <v>0.5</v>
      </c>
      <c r="G1297" s="31">
        <f t="shared" si="135"/>
        <v>15</v>
      </c>
      <c r="H1297" s="87">
        <v>3</v>
      </c>
      <c r="I1297" s="33"/>
      <c r="J1297" s="26"/>
      <c r="K1297" s="26"/>
      <c r="L1297" s="26"/>
      <c r="M1297" s="26"/>
      <c r="N1297" s="26">
        <v>1</v>
      </c>
      <c r="O1297" s="26"/>
      <c r="P1297" s="26"/>
      <c r="Q1297" s="26"/>
      <c r="R1297" s="26"/>
      <c r="S1297" s="26">
        <v>1</v>
      </c>
      <c r="T1297" s="26"/>
      <c r="U1297" s="26"/>
      <c r="V1297" s="26"/>
      <c r="W1297" s="26"/>
      <c r="X1297" s="26">
        <v>1</v>
      </c>
      <c r="Y1297" s="26"/>
      <c r="Z1297" s="26"/>
      <c r="AA1297" s="26"/>
      <c r="AB1297" s="26"/>
      <c r="AC1297" s="26">
        <v>1</v>
      </c>
      <c r="AD1297" s="34" t="s">
        <v>48</v>
      </c>
    </row>
    <row r="1298" spans="1:30" s="35" customFormat="1" x14ac:dyDescent="0.2">
      <c r="A1298" s="25" t="s">
        <v>176</v>
      </c>
      <c r="B1298" s="27" t="s">
        <v>11</v>
      </c>
      <c r="C1298" s="27"/>
      <c r="D1298" s="88"/>
      <c r="E1298" s="29" t="s">
        <v>133</v>
      </c>
      <c r="F1298" s="30">
        <v>0.5</v>
      </c>
      <c r="G1298" s="31">
        <f t="shared" si="135"/>
        <v>15</v>
      </c>
      <c r="H1298" s="87">
        <v>3</v>
      </c>
      <c r="I1298" s="33"/>
      <c r="J1298" s="26"/>
      <c r="K1298" s="26"/>
      <c r="L1298" s="26"/>
      <c r="M1298" s="26"/>
      <c r="N1298" s="26"/>
      <c r="O1298" s="26">
        <v>1</v>
      </c>
      <c r="P1298" s="26"/>
      <c r="Q1298" s="26"/>
      <c r="R1298" s="26"/>
      <c r="S1298" s="26"/>
      <c r="T1298" s="26"/>
      <c r="U1298" s="26">
        <v>1</v>
      </c>
      <c r="V1298" s="26"/>
      <c r="W1298" s="26"/>
      <c r="X1298" s="26"/>
      <c r="Y1298" s="26"/>
      <c r="Z1298" s="26"/>
      <c r="AA1298" s="26">
        <v>1</v>
      </c>
      <c r="AB1298" s="26"/>
      <c r="AC1298" s="26"/>
      <c r="AD1298" s="34" t="s">
        <v>168</v>
      </c>
    </row>
    <row r="1299" spans="1:30" s="35" customFormat="1" x14ac:dyDescent="0.2">
      <c r="A1299" s="25" t="s">
        <v>176</v>
      </c>
      <c r="B1299" s="27" t="s">
        <v>11</v>
      </c>
      <c r="C1299" s="27"/>
      <c r="D1299" s="88"/>
      <c r="E1299" s="29" t="s">
        <v>49</v>
      </c>
      <c r="F1299" s="30">
        <v>0.20166666666666666</v>
      </c>
      <c r="G1299" s="31">
        <f t="shared" si="135"/>
        <v>6.05</v>
      </c>
      <c r="H1299" s="87">
        <v>3</v>
      </c>
      <c r="I1299" s="33"/>
      <c r="J1299" s="26">
        <v>1</v>
      </c>
      <c r="K1299" s="26"/>
      <c r="L1299" s="26">
        <v>1</v>
      </c>
      <c r="M1299" s="26"/>
      <c r="N1299" s="26">
        <v>1</v>
      </c>
      <c r="O1299" s="26"/>
      <c r="P1299" s="26">
        <v>1</v>
      </c>
      <c r="Q1299" s="26"/>
      <c r="R1299" s="26">
        <v>1</v>
      </c>
      <c r="S1299" s="26"/>
      <c r="T1299" s="26">
        <v>1</v>
      </c>
      <c r="U1299" s="26"/>
      <c r="V1299" s="26">
        <v>1</v>
      </c>
      <c r="W1299" s="26"/>
      <c r="X1299" s="26">
        <v>1</v>
      </c>
      <c r="Y1299" s="26"/>
      <c r="Z1299" s="26">
        <v>1</v>
      </c>
      <c r="AA1299" s="26"/>
      <c r="AB1299" s="26">
        <v>1</v>
      </c>
      <c r="AC1299" s="26"/>
      <c r="AD1299" s="34" t="s">
        <v>50</v>
      </c>
    </row>
    <row r="1300" spans="1:30" s="35" customFormat="1" x14ac:dyDescent="0.2">
      <c r="A1300" s="25" t="s">
        <v>176</v>
      </c>
      <c r="B1300" s="27" t="s">
        <v>11</v>
      </c>
      <c r="C1300" s="27"/>
      <c r="D1300" s="88"/>
      <c r="E1300" s="29" t="s">
        <v>51</v>
      </c>
      <c r="F1300" s="30">
        <v>0.18333333333333335</v>
      </c>
      <c r="G1300" s="31">
        <f t="shared" si="135"/>
        <v>5.5</v>
      </c>
      <c r="H1300" s="87">
        <v>3</v>
      </c>
      <c r="I1300" s="33"/>
      <c r="J1300" s="26"/>
      <c r="K1300" s="26"/>
      <c r="L1300" s="26"/>
      <c r="M1300" s="26"/>
      <c r="N1300" s="26"/>
      <c r="O1300" s="26"/>
      <c r="P1300" s="26"/>
      <c r="Q1300" s="26"/>
      <c r="R1300" s="26"/>
      <c r="S1300" s="26"/>
      <c r="T1300" s="26"/>
      <c r="U1300" s="26"/>
      <c r="V1300" s="26"/>
      <c r="W1300" s="26"/>
      <c r="X1300" s="26"/>
      <c r="Y1300" s="26"/>
      <c r="Z1300" s="26"/>
      <c r="AA1300" s="26"/>
      <c r="AB1300" s="26"/>
      <c r="AC1300" s="26"/>
      <c r="AD1300" s="34" t="s">
        <v>14</v>
      </c>
    </row>
    <row r="1301" spans="1:30" s="35" customFormat="1" x14ac:dyDescent="0.2">
      <c r="A1301" s="39" t="s">
        <v>176</v>
      </c>
      <c r="B1301" s="41" t="s">
        <v>53</v>
      </c>
      <c r="C1301" s="41"/>
      <c r="D1301" s="89">
        <v>94456741</v>
      </c>
      <c r="E1301" s="43" t="s">
        <v>54</v>
      </c>
      <c r="F1301" s="44">
        <v>1</v>
      </c>
      <c r="G1301" s="45">
        <f>+VLOOKUP(D1301,'Precios Repuestos'!$B$3:$F$192,5,FALSE)*F1301</f>
        <v>4.4000000000000004</v>
      </c>
      <c r="H1301" s="87">
        <v>3</v>
      </c>
      <c r="I1301" s="46"/>
      <c r="J1301" s="40">
        <v>1</v>
      </c>
      <c r="K1301" s="40">
        <v>1</v>
      </c>
      <c r="L1301" s="40">
        <v>1</v>
      </c>
      <c r="M1301" s="40">
        <v>1</v>
      </c>
      <c r="N1301" s="40">
        <v>1</v>
      </c>
      <c r="O1301" s="40">
        <v>1</v>
      </c>
      <c r="P1301" s="40">
        <v>1</v>
      </c>
      <c r="Q1301" s="40">
        <v>1</v>
      </c>
      <c r="R1301" s="40">
        <v>1</v>
      </c>
      <c r="S1301" s="40">
        <v>1</v>
      </c>
      <c r="T1301" s="40">
        <v>1</v>
      </c>
      <c r="U1301" s="40">
        <v>1</v>
      </c>
      <c r="V1301" s="40">
        <v>1</v>
      </c>
      <c r="W1301" s="40">
        <v>1</v>
      </c>
      <c r="X1301" s="40">
        <v>1</v>
      </c>
      <c r="Y1301" s="40">
        <v>1</v>
      </c>
      <c r="Z1301" s="40">
        <v>1</v>
      </c>
      <c r="AA1301" s="40">
        <v>1</v>
      </c>
      <c r="AB1301" s="40">
        <v>1</v>
      </c>
      <c r="AC1301" s="40">
        <v>1</v>
      </c>
      <c r="AD1301" s="34" t="s">
        <v>25</v>
      </c>
    </row>
    <row r="1302" spans="1:30" s="35" customFormat="1" x14ac:dyDescent="0.2">
      <c r="A1302" s="39" t="s">
        <v>176</v>
      </c>
      <c r="B1302" s="41" t="s">
        <v>53</v>
      </c>
      <c r="C1302" s="41"/>
      <c r="D1302" s="89">
        <v>2601225</v>
      </c>
      <c r="E1302" s="43" t="s">
        <v>169</v>
      </c>
      <c r="F1302" s="44">
        <v>6</v>
      </c>
      <c r="G1302" s="45">
        <f>+VLOOKUP(D1302,'Precios Repuestos'!$B$3:$F$192,5,FALSE)*F1302</f>
        <v>39.482596153846153</v>
      </c>
      <c r="H1302" s="87">
        <v>3</v>
      </c>
      <c r="I1302" s="46"/>
      <c r="J1302" s="40">
        <v>1</v>
      </c>
      <c r="K1302" s="40">
        <v>1</v>
      </c>
      <c r="L1302" s="40">
        <v>1</v>
      </c>
      <c r="M1302" s="40">
        <v>1</v>
      </c>
      <c r="N1302" s="40">
        <v>1</v>
      </c>
      <c r="O1302" s="40">
        <v>1</v>
      </c>
      <c r="P1302" s="40">
        <v>1</v>
      </c>
      <c r="Q1302" s="40">
        <v>1</v>
      </c>
      <c r="R1302" s="40">
        <v>1</v>
      </c>
      <c r="S1302" s="40">
        <v>1</v>
      </c>
      <c r="T1302" s="40">
        <v>1</v>
      </c>
      <c r="U1302" s="40">
        <v>1</v>
      </c>
      <c r="V1302" s="40">
        <v>1</v>
      </c>
      <c r="W1302" s="40">
        <v>1</v>
      </c>
      <c r="X1302" s="40">
        <v>1</v>
      </c>
      <c r="Y1302" s="40">
        <v>1</v>
      </c>
      <c r="Z1302" s="40">
        <v>1</v>
      </c>
      <c r="AA1302" s="40">
        <v>1</v>
      </c>
      <c r="AB1302" s="40">
        <v>1</v>
      </c>
      <c r="AC1302" s="40">
        <v>1</v>
      </c>
      <c r="AD1302" s="34" t="s">
        <v>56</v>
      </c>
    </row>
    <row r="1303" spans="1:30" s="35" customFormat="1" x14ac:dyDescent="0.2">
      <c r="A1303" s="39" t="s">
        <v>176</v>
      </c>
      <c r="B1303" s="41" t="s">
        <v>53</v>
      </c>
      <c r="C1303" s="41"/>
      <c r="D1303" s="89">
        <v>93370527</v>
      </c>
      <c r="E1303" s="43" t="s">
        <v>57</v>
      </c>
      <c r="F1303" s="44">
        <v>1</v>
      </c>
      <c r="G1303" s="45">
        <f>+VLOOKUP(D1303,'Precios Repuestos'!$B$3:$F$192,5,FALSE)*F1303</f>
        <v>16.41</v>
      </c>
      <c r="H1303" s="87">
        <v>3</v>
      </c>
      <c r="I1303" s="46"/>
      <c r="J1303" s="40"/>
      <c r="K1303" s="40"/>
      <c r="L1303" s="40">
        <v>1</v>
      </c>
      <c r="M1303" s="40"/>
      <c r="N1303" s="40">
        <v>1</v>
      </c>
      <c r="O1303" s="40"/>
      <c r="P1303" s="40">
        <v>1</v>
      </c>
      <c r="Q1303" s="40"/>
      <c r="R1303" s="40">
        <v>1</v>
      </c>
      <c r="S1303" s="40"/>
      <c r="T1303" s="40">
        <v>1</v>
      </c>
      <c r="U1303" s="40"/>
      <c r="V1303" s="40">
        <v>1</v>
      </c>
      <c r="W1303" s="40"/>
      <c r="X1303" s="40">
        <v>1</v>
      </c>
      <c r="Y1303" s="40"/>
      <c r="Z1303" s="40">
        <v>1</v>
      </c>
      <c r="AA1303" s="40"/>
      <c r="AB1303" s="40">
        <v>1</v>
      </c>
      <c r="AC1303" s="40"/>
      <c r="AD1303" s="34" t="s">
        <v>17</v>
      </c>
    </row>
    <row r="1304" spans="1:30" s="35" customFormat="1" x14ac:dyDescent="0.2">
      <c r="A1304" s="39" t="s">
        <v>176</v>
      </c>
      <c r="B1304" s="41" t="s">
        <v>53</v>
      </c>
      <c r="C1304" s="41"/>
      <c r="D1304" s="89">
        <v>8973692930</v>
      </c>
      <c r="E1304" s="43" t="s">
        <v>58</v>
      </c>
      <c r="F1304" s="44">
        <v>1</v>
      </c>
      <c r="G1304" s="45">
        <f>+VLOOKUP(D1304,'Precios Repuestos'!$B$3:$F$192,5,FALSE)*F1304</f>
        <v>44.11</v>
      </c>
      <c r="H1304" s="87">
        <v>3</v>
      </c>
      <c r="I1304" s="46"/>
      <c r="J1304" s="40"/>
      <c r="K1304" s="40">
        <v>1</v>
      </c>
      <c r="L1304" s="40"/>
      <c r="M1304" s="40">
        <v>1</v>
      </c>
      <c r="N1304" s="40"/>
      <c r="O1304" s="40">
        <v>1</v>
      </c>
      <c r="P1304" s="40"/>
      <c r="Q1304" s="40">
        <v>1</v>
      </c>
      <c r="R1304" s="40"/>
      <c r="S1304" s="40">
        <v>1</v>
      </c>
      <c r="T1304" s="40"/>
      <c r="U1304" s="40">
        <v>1</v>
      </c>
      <c r="V1304" s="40"/>
      <c r="W1304" s="40">
        <v>1</v>
      </c>
      <c r="X1304" s="40"/>
      <c r="Y1304" s="40">
        <v>1</v>
      </c>
      <c r="Z1304" s="40"/>
      <c r="AA1304" s="40">
        <v>1</v>
      </c>
      <c r="AB1304" s="40"/>
      <c r="AC1304" s="40">
        <v>1</v>
      </c>
      <c r="AD1304" s="34" t="s">
        <v>13</v>
      </c>
    </row>
    <row r="1305" spans="1:30" s="35" customFormat="1" x14ac:dyDescent="0.2">
      <c r="A1305" s="39" t="s">
        <v>176</v>
      </c>
      <c r="B1305" s="41" t="s">
        <v>53</v>
      </c>
      <c r="C1305" s="41"/>
      <c r="D1305" s="91">
        <v>8971910361</v>
      </c>
      <c r="E1305" s="43" t="s">
        <v>111</v>
      </c>
      <c r="F1305" s="44">
        <v>1</v>
      </c>
      <c r="G1305" s="45">
        <f>+VLOOKUP(D1305,'Precios Repuestos'!$B$3:$F$192,5,FALSE)*F1305</f>
        <v>70.47</v>
      </c>
      <c r="H1305" s="87">
        <v>3</v>
      </c>
      <c r="I1305" s="46"/>
      <c r="J1305" s="40"/>
      <c r="K1305" s="40"/>
      <c r="L1305" s="40"/>
      <c r="M1305" s="40"/>
      <c r="N1305" s="40"/>
      <c r="O1305" s="40"/>
      <c r="P1305" s="40"/>
      <c r="Q1305" s="40"/>
      <c r="R1305" s="40"/>
      <c r="S1305" s="40"/>
      <c r="T1305" s="40"/>
      <c r="U1305" s="40"/>
      <c r="V1305" s="40"/>
      <c r="W1305" s="40">
        <v>1</v>
      </c>
      <c r="X1305" s="40"/>
      <c r="Y1305" s="40"/>
      <c r="Z1305" s="40"/>
      <c r="AA1305" s="40"/>
      <c r="AB1305" s="40"/>
      <c r="AC1305" s="40"/>
      <c r="AD1305" s="34" t="s">
        <v>27</v>
      </c>
    </row>
    <row r="1306" spans="1:30" s="35" customFormat="1" x14ac:dyDescent="0.2">
      <c r="A1306" s="39" t="s">
        <v>176</v>
      </c>
      <c r="B1306" s="41" t="s">
        <v>53</v>
      </c>
      <c r="C1306" s="41"/>
      <c r="D1306" s="89">
        <v>8971362561</v>
      </c>
      <c r="E1306" s="43" t="s">
        <v>112</v>
      </c>
      <c r="F1306" s="44">
        <v>1</v>
      </c>
      <c r="G1306" s="45">
        <f>+VLOOKUP(D1306,'Precios Repuestos'!$B$3:$F$192,5,FALSE)*F1306</f>
        <v>194.95</v>
      </c>
      <c r="H1306" s="87">
        <v>3</v>
      </c>
      <c r="I1306" s="46"/>
      <c r="J1306" s="40"/>
      <c r="K1306" s="40"/>
      <c r="L1306" s="40"/>
      <c r="M1306" s="40"/>
      <c r="N1306" s="40"/>
      <c r="O1306" s="40"/>
      <c r="P1306" s="40"/>
      <c r="Q1306" s="40"/>
      <c r="R1306" s="40"/>
      <c r="S1306" s="40"/>
      <c r="T1306" s="40"/>
      <c r="U1306" s="40"/>
      <c r="V1306" s="40"/>
      <c r="W1306" s="40">
        <v>1</v>
      </c>
      <c r="X1306" s="40"/>
      <c r="Y1306" s="40"/>
      <c r="Z1306" s="40"/>
      <c r="AA1306" s="40"/>
      <c r="AB1306" s="40"/>
      <c r="AC1306" s="40"/>
      <c r="AD1306" s="34" t="s">
        <v>27</v>
      </c>
    </row>
    <row r="1307" spans="1:30" s="35" customFormat="1" x14ac:dyDescent="0.2">
      <c r="A1307" s="39" t="s">
        <v>176</v>
      </c>
      <c r="B1307" s="41" t="s">
        <v>53</v>
      </c>
      <c r="C1307" s="41"/>
      <c r="D1307" s="89">
        <v>8973628940</v>
      </c>
      <c r="E1307" s="43" t="s">
        <v>60</v>
      </c>
      <c r="F1307" s="44">
        <v>1</v>
      </c>
      <c r="G1307" s="45">
        <f>+VLOOKUP(D1307,'Precios Repuestos'!$B$3:$F$192,5,FALSE)*F1307</f>
        <v>21.03</v>
      </c>
      <c r="H1307" s="87">
        <v>3</v>
      </c>
      <c r="I1307" s="46"/>
      <c r="J1307" s="40"/>
      <c r="K1307" s="40"/>
      <c r="L1307" s="40"/>
      <c r="M1307" s="40"/>
      <c r="N1307" s="40"/>
      <c r="O1307" s="40"/>
      <c r="P1307" s="40"/>
      <c r="Q1307" s="40"/>
      <c r="R1307" s="40"/>
      <c r="S1307" s="40"/>
      <c r="T1307" s="40"/>
      <c r="U1307" s="40"/>
      <c r="V1307" s="40"/>
      <c r="W1307" s="40">
        <v>1</v>
      </c>
      <c r="X1307" s="40"/>
      <c r="Y1307" s="40"/>
      <c r="Z1307" s="40"/>
      <c r="AA1307" s="40"/>
      <c r="AB1307" s="40"/>
      <c r="AC1307" s="40"/>
      <c r="AD1307" s="34" t="s">
        <v>27</v>
      </c>
    </row>
    <row r="1308" spans="1:30" s="35" customFormat="1" x14ac:dyDescent="0.2">
      <c r="A1308" s="39" t="s">
        <v>176</v>
      </c>
      <c r="B1308" s="41" t="s">
        <v>53</v>
      </c>
      <c r="C1308" s="41"/>
      <c r="D1308" s="89" t="s">
        <v>61</v>
      </c>
      <c r="E1308" s="29" t="s">
        <v>62</v>
      </c>
      <c r="F1308" s="44">
        <v>2</v>
      </c>
      <c r="G1308" s="45">
        <f>+VLOOKUP(D1308,'Precios Repuestos'!$B$3:$F$192,5,FALSE)*F1308</f>
        <v>8</v>
      </c>
      <c r="H1308" s="87">
        <v>3</v>
      </c>
      <c r="I1308" s="46"/>
      <c r="J1308" s="40"/>
      <c r="K1308" s="40"/>
      <c r="L1308" s="40"/>
      <c r="M1308" s="40"/>
      <c r="N1308" s="40"/>
      <c r="O1308" s="40"/>
      <c r="P1308" s="40"/>
      <c r="Q1308" s="40"/>
      <c r="R1308" s="40"/>
      <c r="S1308" s="40"/>
      <c r="T1308" s="40"/>
      <c r="U1308" s="40"/>
      <c r="V1308" s="40">
        <v>1</v>
      </c>
      <c r="W1308" s="40"/>
      <c r="X1308" s="40"/>
      <c r="Y1308" s="40"/>
      <c r="Z1308" s="40"/>
      <c r="AA1308" s="40"/>
      <c r="AB1308" s="40"/>
      <c r="AC1308" s="40"/>
      <c r="AD1308" s="34" t="s">
        <v>27</v>
      </c>
    </row>
    <row r="1309" spans="1:30" s="35" customFormat="1" x14ac:dyDescent="0.2">
      <c r="A1309" s="39" t="s">
        <v>176</v>
      </c>
      <c r="B1309" s="41" t="s">
        <v>53</v>
      </c>
      <c r="C1309" s="41"/>
      <c r="D1309" s="89">
        <v>8971305600</v>
      </c>
      <c r="E1309" s="43" t="s">
        <v>63</v>
      </c>
      <c r="F1309" s="44">
        <v>1</v>
      </c>
      <c r="G1309" s="45">
        <f>+VLOOKUP(D1309,'Precios Repuestos'!$B$3:$F$192,5,FALSE)*F1309</f>
        <v>19.3</v>
      </c>
      <c r="H1309" s="87">
        <v>3</v>
      </c>
      <c r="I1309" s="46"/>
      <c r="J1309" s="40"/>
      <c r="K1309" s="40"/>
      <c r="L1309" s="40"/>
      <c r="M1309" s="40"/>
      <c r="N1309" s="40"/>
      <c r="O1309" s="40"/>
      <c r="P1309" s="40"/>
      <c r="Q1309" s="40"/>
      <c r="R1309" s="40"/>
      <c r="S1309" s="40"/>
      <c r="T1309" s="40"/>
      <c r="U1309" s="40"/>
      <c r="V1309" s="40"/>
      <c r="W1309" s="40">
        <v>1</v>
      </c>
      <c r="X1309" s="40"/>
      <c r="Y1309" s="40"/>
      <c r="Z1309" s="40"/>
      <c r="AA1309" s="40"/>
      <c r="AB1309" s="40"/>
      <c r="AC1309" s="40"/>
      <c r="AD1309" s="34" t="s">
        <v>173</v>
      </c>
    </row>
    <row r="1310" spans="1:30" s="35" customFormat="1" x14ac:dyDescent="0.2">
      <c r="A1310" s="39" t="s">
        <v>176</v>
      </c>
      <c r="B1310" s="41" t="s">
        <v>53</v>
      </c>
      <c r="C1310" s="41"/>
      <c r="D1310" s="89">
        <v>8971259690</v>
      </c>
      <c r="E1310" s="84" t="s">
        <v>147</v>
      </c>
      <c r="F1310" s="44">
        <v>6</v>
      </c>
      <c r="G1310" s="45">
        <f>+VLOOKUP(D1310,'Precios Repuestos'!$B$3:$F$192,5,FALSE)*F1310</f>
        <v>37.619999999999997</v>
      </c>
      <c r="H1310" s="87">
        <v>3</v>
      </c>
      <c r="I1310" s="46"/>
      <c r="J1310" s="40"/>
      <c r="K1310" s="40"/>
      <c r="L1310" s="40"/>
      <c r="M1310" s="40"/>
      <c r="N1310" s="40"/>
      <c r="O1310" s="40"/>
      <c r="P1310" s="40"/>
      <c r="Q1310" s="40"/>
      <c r="R1310" s="40"/>
      <c r="S1310" s="40"/>
      <c r="T1310" s="40"/>
      <c r="U1310" s="40">
        <v>1</v>
      </c>
      <c r="V1310" s="40"/>
      <c r="W1310" s="40"/>
      <c r="X1310" s="40"/>
      <c r="Y1310" s="40"/>
      <c r="Z1310" s="40"/>
      <c r="AA1310" s="40"/>
      <c r="AB1310" s="40"/>
      <c r="AC1310" s="48"/>
      <c r="AD1310" s="34" t="s">
        <v>65</v>
      </c>
    </row>
    <row r="1311" spans="1:30" s="35" customFormat="1" x14ac:dyDescent="0.2">
      <c r="A1311" s="39" t="s">
        <v>176</v>
      </c>
      <c r="B1311" s="41" t="s">
        <v>53</v>
      </c>
      <c r="C1311" s="41"/>
      <c r="D1311" s="89">
        <v>2601234</v>
      </c>
      <c r="E1311" s="43" t="s">
        <v>95</v>
      </c>
      <c r="F1311" s="44">
        <v>3</v>
      </c>
      <c r="G1311" s="45">
        <f>+VLOOKUP(D1311,'Precios Repuestos'!$B$3:$F$192,5,FALSE)*F1311</f>
        <v>27.927115384615384</v>
      </c>
      <c r="H1311" s="87">
        <v>3</v>
      </c>
      <c r="I1311" s="46"/>
      <c r="J1311" s="40"/>
      <c r="K1311" s="40"/>
      <c r="L1311" s="40"/>
      <c r="M1311" s="40">
        <v>1</v>
      </c>
      <c r="N1311" s="40"/>
      <c r="O1311" s="40"/>
      <c r="P1311" s="40"/>
      <c r="Q1311" s="40">
        <v>1</v>
      </c>
      <c r="R1311" s="40"/>
      <c r="S1311" s="40"/>
      <c r="T1311" s="40"/>
      <c r="U1311" s="40">
        <v>1</v>
      </c>
      <c r="V1311" s="40"/>
      <c r="W1311" s="40"/>
      <c r="X1311" s="40"/>
      <c r="Y1311" s="40">
        <v>1</v>
      </c>
      <c r="Z1311" s="40"/>
      <c r="AA1311" s="40"/>
      <c r="AB1311" s="40"/>
      <c r="AC1311" s="40">
        <v>1</v>
      </c>
      <c r="AD1311" s="34" t="s">
        <v>67</v>
      </c>
    </row>
    <row r="1312" spans="1:30" s="35" customFormat="1" x14ac:dyDescent="0.2">
      <c r="A1312" s="39" t="s">
        <v>176</v>
      </c>
      <c r="B1312" s="41" t="s">
        <v>53</v>
      </c>
      <c r="C1312" s="41"/>
      <c r="D1312" s="89">
        <v>2601230</v>
      </c>
      <c r="E1312" s="43" t="s">
        <v>113</v>
      </c>
      <c r="F1312" s="44">
        <v>3</v>
      </c>
      <c r="G1312" s="45">
        <f>+VLOOKUP(D1312,'Precios Repuestos'!$B$3:$F$192,5,FALSE)*F1312</f>
        <v>20.216826923076923</v>
      </c>
      <c r="H1312" s="87">
        <v>3</v>
      </c>
      <c r="I1312" s="46"/>
      <c r="J1312" s="40"/>
      <c r="K1312" s="40"/>
      <c r="L1312" s="40"/>
      <c r="M1312" s="40">
        <v>1</v>
      </c>
      <c r="N1312" s="40"/>
      <c r="O1312" s="40"/>
      <c r="P1312" s="40"/>
      <c r="Q1312" s="40">
        <v>1</v>
      </c>
      <c r="R1312" s="40"/>
      <c r="S1312" s="40"/>
      <c r="T1312" s="40"/>
      <c r="U1312" s="40">
        <v>1</v>
      </c>
      <c r="V1312" s="40"/>
      <c r="W1312" s="40"/>
      <c r="X1312" s="40"/>
      <c r="Y1312" s="40">
        <v>1</v>
      </c>
      <c r="Z1312" s="40"/>
      <c r="AA1312" s="40"/>
      <c r="AB1312" s="40"/>
      <c r="AC1312" s="40">
        <v>1</v>
      </c>
      <c r="AD1312" s="34" t="s">
        <v>129</v>
      </c>
    </row>
    <row r="1313" spans="1:30" s="35" customFormat="1" x14ac:dyDescent="0.2">
      <c r="A1313" s="39" t="s">
        <v>176</v>
      </c>
      <c r="B1313" s="41" t="s">
        <v>53</v>
      </c>
      <c r="C1313" s="41"/>
      <c r="D1313" s="89">
        <v>2601230</v>
      </c>
      <c r="E1313" s="43" t="s">
        <v>113</v>
      </c>
      <c r="F1313" s="44">
        <v>2</v>
      </c>
      <c r="G1313" s="45">
        <f>+VLOOKUP(D1313,'Precios Repuestos'!$B$3:$F$192,5,FALSE)*F1313</f>
        <v>13.477884615384616</v>
      </c>
      <c r="H1313" s="87">
        <v>3</v>
      </c>
      <c r="I1313" s="46"/>
      <c r="J1313" s="40"/>
      <c r="K1313" s="40"/>
      <c r="L1313" s="40"/>
      <c r="M1313" s="40"/>
      <c r="N1313" s="40"/>
      <c r="O1313" s="40"/>
      <c r="P1313" s="40"/>
      <c r="Q1313" s="40">
        <v>1</v>
      </c>
      <c r="R1313" s="40"/>
      <c r="S1313" s="40"/>
      <c r="T1313" s="40"/>
      <c r="U1313" s="40"/>
      <c r="V1313" s="40"/>
      <c r="W1313" s="40"/>
      <c r="X1313" s="40"/>
      <c r="Y1313" s="40">
        <v>1</v>
      </c>
      <c r="Z1313" s="40"/>
      <c r="AA1313" s="40"/>
      <c r="AB1313" s="40"/>
      <c r="AC1313" s="40"/>
      <c r="AD1313" s="34" t="s">
        <v>130</v>
      </c>
    </row>
    <row r="1314" spans="1:30" s="35" customFormat="1" x14ac:dyDescent="0.2">
      <c r="A1314" s="39" t="s">
        <v>176</v>
      </c>
      <c r="B1314" s="41" t="s">
        <v>53</v>
      </c>
      <c r="C1314" s="41"/>
      <c r="D1314" s="89">
        <v>2601230</v>
      </c>
      <c r="E1314" s="43" t="s">
        <v>113</v>
      </c>
      <c r="F1314" s="44">
        <v>2</v>
      </c>
      <c r="G1314" s="45">
        <f>+VLOOKUP(D1314,'Precios Repuestos'!$B$3:$F$192,5,FALSE)*F1314</f>
        <v>13.477884615384616</v>
      </c>
      <c r="H1314" s="87">
        <v>3</v>
      </c>
      <c r="I1314" s="46"/>
      <c r="J1314" s="40"/>
      <c r="K1314" s="40"/>
      <c r="L1314" s="40"/>
      <c r="M1314" s="40">
        <v>1</v>
      </c>
      <c r="N1314" s="40"/>
      <c r="O1314" s="40"/>
      <c r="P1314" s="40"/>
      <c r="Q1314" s="40">
        <v>1</v>
      </c>
      <c r="R1314" s="40"/>
      <c r="S1314" s="40"/>
      <c r="T1314" s="40"/>
      <c r="U1314" s="40">
        <v>1</v>
      </c>
      <c r="V1314" s="40"/>
      <c r="W1314" s="40"/>
      <c r="X1314" s="40"/>
      <c r="Y1314" s="40">
        <v>1</v>
      </c>
      <c r="Z1314" s="40"/>
      <c r="AA1314" s="40"/>
      <c r="AB1314" s="40"/>
      <c r="AC1314" s="40">
        <v>1</v>
      </c>
      <c r="AD1314" s="34" t="s">
        <v>131</v>
      </c>
    </row>
    <row r="1315" spans="1:30" s="35" customFormat="1" x14ac:dyDescent="0.2">
      <c r="A1315" s="39" t="s">
        <v>176</v>
      </c>
      <c r="B1315" s="41" t="s">
        <v>53</v>
      </c>
      <c r="C1315" s="41"/>
      <c r="D1315" s="89" t="s">
        <v>68</v>
      </c>
      <c r="E1315" s="43" t="s">
        <v>69</v>
      </c>
      <c r="F1315" s="44">
        <v>4</v>
      </c>
      <c r="G1315" s="45">
        <f>+VLOOKUP(D1315,'Precios Repuestos'!$B$3:$F$192,5,FALSE)*F1315</f>
        <v>9.6</v>
      </c>
      <c r="H1315" s="87">
        <v>3</v>
      </c>
      <c r="I1315" s="46"/>
      <c r="J1315" s="40"/>
      <c r="K1315" s="40"/>
      <c r="L1315" s="40"/>
      <c r="M1315" s="40"/>
      <c r="N1315" s="40">
        <v>1</v>
      </c>
      <c r="O1315" s="40"/>
      <c r="P1315" s="40"/>
      <c r="Q1315" s="40"/>
      <c r="R1315" s="40">
        <v>1</v>
      </c>
      <c r="S1315" s="40"/>
      <c r="T1315" s="40"/>
      <c r="U1315" s="40"/>
      <c r="V1315" s="40">
        <v>1</v>
      </c>
      <c r="W1315" s="40"/>
      <c r="X1315" s="40"/>
      <c r="Y1315" s="40"/>
      <c r="Z1315" s="40">
        <v>1</v>
      </c>
      <c r="AA1315" s="40"/>
      <c r="AB1315" s="40"/>
      <c r="AC1315" s="40"/>
      <c r="AD1315" s="34" t="s">
        <v>19</v>
      </c>
    </row>
    <row r="1316" spans="1:30" s="35" customFormat="1" x14ac:dyDescent="0.2">
      <c r="A1316" s="39" t="s">
        <v>176</v>
      </c>
      <c r="B1316" s="41" t="s">
        <v>53</v>
      </c>
      <c r="C1316" s="41"/>
      <c r="D1316" s="89">
        <v>2601234</v>
      </c>
      <c r="E1316" s="43" t="s">
        <v>95</v>
      </c>
      <c r="F1316" s="44">
        <v>1</v>
      </c>
      <c r="G1316" s="45">
        <f>+VLOOKUP(D1316,'Precios Repuestos'!$B$3:$F$192,5,FALSE)*F1316</f>
        <v>9.3090384615384618</v>
      </c>
      <c r="H1316" s="87">
        <v>3</v>
      </c>
      <c r="I1316" s="46"/>
      <c r="J1316" s="40"/>
      <c r="K1316" s="40"/>
      <c r="L1316" s="40"/>
      <c r="M1316" s="40"/>
      <c r="N1316" s="40"/>
      <c r="O1316" s="40"/>
      <c r="P1316" s="40">
        <v>1</v>
      </c>
      <c r="Q1316" s="40"/>
      <c r="R1316" s="40"/>
      <c r="S1316" s="40"/>
      <c r="T1316" s="40"/>
      <c r="U1316" s="40"/>
      <c r="V1316" s="40">
        <v>1</v>
      </c>
      <c r="W1316" s="40"/>
      <c r="X1316" s="40"/>
      <c r="Y1316" s="40"/>
      <c r="Z1316" s="40"/>
      <c r="AA1316" s="40"/>
      <c r="AB1316" s="40">
        <v>1</v>
      </c>
      <c r="AC1316" s="40"/>
      <c r="AD1316" s="34" t="s">
        <v>96</v>
      </c>
    </row>
    <row r="1317" spans="1:30" s="35" customFormat="1" ht="12.75" x14ac:dyDescent="0.2">
      <c r="A1317" s="39" t="s">
        <v>176</v>
      </c>
      <c r="B1317" s="41" t="s">
        <v>53</v>
      </c>
      <c r="C1317" s="41"/>
      <c r="D1317" s="78" t="s">
        <v>71</v>
      </c>
      <c r="E1317" s="43" t="s">
        <v>72</v>
      </c>
      <c r="F1317" s="44">
        <v>2</v>
      </c>
      <c r="G1317" s="45">
        <f>+VLOOKUP(D1317,'Precios Repuestos'!$B$3:$F$192,5,FALSE)*F1317</f>
        <v>12</v>
      </c>
      <c r="H1317" s="87">
        <v>3</v>
      </c>
      <c r="I1317" s="46"/>
      <c r="J1317" s="40"/>
      <c r="K1317" s="40"/>
      <c r="L1317" s="40"/>
      <c r="M1317" s="40"/>
      <c r="N1317" s="40">
        <v>1</v>
      </c>
      <c r="O1317" s="40"/>
      <c r="P1317" s="40"/>
      <c r="Q1317" s="40"/>
      <c r="R1317" s="40"/>
      <c r="S1317" s="40">
        <v>1</v>
      </c>
      <c r="T1317" s="40"/>
      <c r="U1317" s="40"/>
      <c r="V1317" s="40"/>
      <c r="W1317" s="40"/>
      <c r="X1317" s="40">
        <v>1</v>
      </c>
      <c r="Y1317" s="40"/>
      <c r="Z1317" s="40"/>
      <c r="AA1317" s="40"/>
      <c r="AB1317" s="40"/>
      <c r="AC1317" s="40">
        <v>1</v>
      </c>
      <c r="AD1317" s="34" t="s">
        <v>47</v>
      </c>
    </row>
    <row r="1318" spans="1:30" s="35" customFormat="1" ht="12.75" x14ac:dyDescent="0.2">
      <c r="A1318" s="39" t="s">
        <v>176</v>
      </c>
      <c r="B1318" s="41" t="s">
        <v>53</v>
      </c>
      <c r="C1318" s="41"/>
      <c r="D1318" s="42">
        <v>88900181</v>
      </c>
      <c r="E1318" s="43" t="s">
        <v>73</v>
      </c>
      <c r="F1318" s="44">
        <v>1</v>
      </c>
      <c r="G1318" s="45">
        <f>+VLOOKUP(D1318,'Precios Repuestos'!$B$3:$F$192,5,FALSE)*F1318</f>
        <v>6.18</v>
      </c>
      <c r="H1318" s="87">
        <v>3</v>
      </c>
      <c r="I1318" s="46"/>
      <c r="J1318" s="40"/>
      <c r="K1318" s="40">
        <v>1</v>
      </c>
      <c r="L1318" s="40"/>
      <c r="M1318" s="40">
        <v>1</v>
      </c>
      <c r="N1318" s="40"/>
      <c r="O1318" s="40">
        <v>1</v>
      </c>
      <c r="P1318" s="40"/>
      <c r="Q1318" s="40">
        <v>1</v>
      </c>
      <c r="R1318" s="40"/>
      <c r="S1318" s="40">
        <v>1</v>
      </c>
      <c r="T1318" s="40"/>
      <c r="U1318" s="40">
        <v>1</v>
      </c>
      <c r="V1318" s="40"/>
      <c r="W1318" s="40">
        <v>1</v>
      </c>
      <c r="X1318" s="40"/>
      <c r="Y1318" s="40">
        <v>1</v>
      </c>
      <c r="Z1318" s="40"/>
      <c r="AA1318" s="40">
        <v>1</v>
      </c>
      <c r="AB1318" s="40"/>
      <c r="AC1318" s="40">
        <v>1</v>
      </c>
      <c r="AD1318" s="34" t="s">
        <v>13</v>
      </c>
    </row>
    <row r="1319" spans="1:30" s="35" customFormat="1" x14ac:dyDescent="0.2">
      <c r="A1319" s="39" t="s">
        <v>176</v>
      </c>
      <c r="B1319" s="41" t="s">
        <v>53</v>
      </c>
      <c r="C1319" s="41"/>
      <c r="D1319" s="89" t="s">
        <v>74</v>
      </c>
      <c r="E1319" s="43" t="s">
        <v>75</v>
      </c>
      <c r="F1319" s="44">
        <v>1</v>
      </c>
      <c r="G1319" s="45">
        <f>+VLOOKUP(D1319,'Precios Repuestos'!$B$3:$F$192,5,FALSE)*F1319</f>
        <v>5</v>
      </c>
      <c r="H1319" s="87">
        <v>3</v>
      </c>
      <c r="I1319" s="46"/>
      <c r="J1319" s="40"/>
      <c r="K1319" s="40"/>
      <c r="L1319" s="40"/>
      <c r="M1319" s="40"/>
      <c r="N1319" s="40">
        <v>1</v>
      </c>
      <c r="O1319" s="40"/>
      <c r="P1319" s="40"/>
      <c r="Q1319" s="40"/>
      <c r="R1319" s="40"/>
      <c r="S1319" s="40"/>
      <c r="T1319" s="40">
        <v>1</v>
      </c>
      <c r="U1319" s="40"/>
      <c r="V1319" s="40"/>
      <c r="W1319" s="40"/>
      <c r="X1319" s="40"/>
      <c r="Y1319" s="40"/>
      <c r="Z1319" s="40">
        <v>1</v>
      </c>
      <c r="AA1319" s="40"/>
      <c r="AB1319" s="40"/>
      <c r="AC1319" s="40"/>
      <c r="AD1319" s="34" t="s">
        <v>41</v>
      </c>
    </row>
    <row r="1320" spans="1:30" s="35" customFormat="1" x14ac:dyDescent="0.2">
      <c r="A1320" s="39" t="s">
        <v>176</v>
      </c>
      <c r="B1320" s="41" t="s">
        <v>53</v>
      </c>
      <c r="C1320" s="41"/>
      <c r="D1320" s="89" t="s">
        <v>76</v>
      </c>
      <c r="E1320" s="43" t="s">
        <v>77</v>
      </c>
      <c r="F1320" s="44">
        <v>1</v>
      </c>
      <c r="G1320" s="45">
        <f>+VLOOKUP(D1320,'Precios Repuestos'!$B$3:$F$192,5,FALSE)*F1320</f>
        <v>2</v>
      </c>
      <c r="H1320" s="87">
        <v>3</v>
      </c>
      <c r="I1320" s="46"/>
      <c r="J1320" s="40"/>
      <c r="K1320" s="40">
        <v>1</v>
      </c>
      <c r="L1320" s="40">
        <v>1</v>
      </c>
      <c r="M1320" s="40">
        <v>1</v>
      </c>
      <c r="N1320" s="40">
        <v>1</v>
      </c>
      <c r="O1320" s="40">
        <v>1</v>
      </c>
      <c r="P1320" s="40">
        <v>1</v>
      </c>
      <c r="Q1320" s="40">
        <v>1</v>
      </c>
      <c r="R1320" s="40">
        <v>1</v>
      </c>
      <c r="S1320" s="40">
        <v>1</v>
      </c>
      <c r="T1320" s="40">
        <v>1</v>
      </c>
      <c r="U1320" s="40">
        <v>1</v>
      </c>
      <c r="V1320" s="40">
        <v>1</v>
      </c>
      <c r="W1320" s="40">
        <v>1</v>
      </c>
      <c r="X1320" s="40">
        <v>1</v>
      </c>
      <c r="Y1320" s="40">
        <v>1</v>
      </c>
      <c r="Z1320" s="40">
        <v>1</v>
      </c>
      <c r="AA1320" s="40">
        <v>1</v>
      </c>
      <c r="AB1320" s="40">
        <v>1</v>
      </c>
      <c r="AC1320" s="40">
        <v>1</v>
      </c>
      <c r="AD1320" s="34" t="s">
        <v>78</v>
      </c>
    </row>
    <row r="1321" spans="1:30" s="35" customFormat="1" x14ac:dyDescent="0.2">
      <c r="A1321" s="50" t="s">
        <v>176</v>
      </c>
      <c r="B1321" s="52" t="s">
        <v>79</v>
      </c>
      <c r="C1321" s="52"/>
      <c r="D1321" s="85"/>
      <c r="E1321" s="54" t="s">
        <v>80</v>
      </c>
      <c r="F1321" s="44"/>
      <c r="G1321" s="90"/>
      <c r="H1321" s="87"/>
      <c r="I1321" s="32"/>
      <c r="J1321" s="55">
        <f>+SUMPRODUCT(J1276:J1300,$G1276:$G1300)</f>
        <v>16.55</v>
      </c>
      <c r="K1321" s="55">
        <f t="shared" ref="K1321:AC1321" si="136">+SUMPRODUCT(K1276:K1300,$G1276:$G1300)</f>
        <v>47.35</v>
      </c>
      <c r="L1321" s="55">
        <f t="shared" si="136"/>
        <v>21.55</v>
      </c>
      <c r="M1321" s="55">
        <f t="shared" si="136"/>
        <v>102.35</v>
      </c>
      <c r="N1321" s="55">
        <f t="shared" si="136"/>
        <v>61.3</v>
      </c>
      <c r="O1321" s="55">
        <f t="shared" si="136"/>
        <v>62.35</v>
      </c>
      <c r="P1321" s="55">
        <f t="shared" si="136"/>
        <v>54.55</v>
      </c>
      <c r="Q1321" s="55">
        <f t="shared" si="136"/>
        <v>112.35</v>
      </c>
      <c r="R1321" s="55">
        <f t="shared" si="136"/>
        <v>38.049999999999997</v>
      </c>
      <c r="S1321" s="55">
        <f t="shared" si="136"/>
        <v>62.35</v>
      </c>
      <c r="T1321" s="55">
        <f t="shared" si="136"/>
        <v>29.8</v>
      </c>
      <c r="U1321" s="55">
        <f t="shared" si="136"/>
        <v>124.5</v>
      </c>
      <c r="V1321" s="55">
        <f t="shared" si="136"/>
        <v>71.05</v>
      </c>
      <c r="W1321" s="55">
        <f t="shared" si="136"/>
        <v>138.85</v>
      </c>
      <c r="X1321" s="55">
        <f t="shared" si="136"/>
        <v>36.549999999999997</v>
      </c>
      <c r="Y1321" s="55">
        <f t="shared" si="136"/>
        <v>112.35</v>
      </c>
      <c r="Z1321" s="55">
        <f t="shared" si="136"/>
        <v>46.3</v>
      </c>
      <c r="AA1321" s="55">
        <f t="shared" si="136"/>
        <v>62.35</v>
      </c>
      <c r="AB1321" s="55">
        <f t="shared" si="136"/>
        <v>54.55</v>
      </c>
      <c r="AC1321" s="55">
        <f t="shared" si="136"/>
        <v>117.35</v>
      </c>
      <c r="AD1321" s="34"/>
    </row>
    <row r="1322" spans="1:30" s="35" customFormat="1" x14ac:dyDescent="0.2">
      <c r="A1322" s="50" t="s">
        <v>176</v>
      </c>
      <c r="B1322" s="52" t="s">
        <v>81</v>
      </c>
      <c r="C1322" s="52"/>
      <c r="D1322" s="85"/>
      <c r="E1322" s="54" t="s">
        <v>82</v>
      </c>
      <c r="F1322" s="44"/>
      <c r="G1322" s="90"/>
      <c r="H1322" s="87"/>
      <c r="I1322" s="32"/>
      <c r="J1322" s="55">
        <f>+SUMPRODUCT(J1301:J1320,$G1301:$G1320)</f>
        <v>43.882596153846151</v>
      </c>
      <c r="K1322" s="55">
        <f t="shared" ref="K1322:AC1322" si="137">+SUMPRODUCT(K1301:K1320,$G1301:$G1320)</f>
        <v>96.172596153846143</v>
      </c>
      <c r="L1322" s="55">
        <f t="shared" si="137"/>
        <v>62.292596153846148</v>
      </c>
      <c r="M1322" s="55">
        <f t="shared" si="137"/>
        <v>157.7944230769231</v>
      </c>
      <c r="N1322" s="55">
        <f t="shared" si="137"/>
        <v>88.892596153846142</v>
      </c>
      <c r="O1322" s="55">
        <f t="shared" si="137"/>
        <v>96.172596153846143</v>
      </c>
      <c r="P1322" s="55">
        <f t="shared" si="137"/>
        <v>71.601634615384611</v>
      </c>
      <c r="Q1322" s="55">
        <f t="shared" si="137"/>
        <v>171.27230769230772</v>
      </c>
      <c r="R1322" s="55">
        <f t="shared" si="137"/>
        <v>71.892596153846142</v>
      </c>
      <c r="S1322" s="55">
        <f t="shared" si="137"/>
        <v>108.17259615384614</v>
      </c>
      <c r="T1322" s="55">
        <f t="shared" si="137"/>
        <v>67.292596153846148</v>
      </c>
      <c r="U1322" s="55">
        <f t="shared" si="137"/>
        <v>195.41442307692307</v>
      </c>
      <c r="V1322" s="55">
        <f t="shared" si="137"/>
        <v>89.201634615384606</v>
      </c>
      <c r="W1322" s="55">
        <f t="shared" si="137"/>
        <v>401.92259615384614</v>
      </c>
      <c r="X1322" s="55">
        <f t="shared" si="137"/>
        <v>74.292596153846148</v>
      </c>
      <c r="Y1322" s="55">
        <f t="shared" si="137"/>
        <v>171.27230769230772</v>
      </c>
      <c r="Z1322" s="55">
        <f t="shared" si="137"/>
        <v>76.892596153846142</v>
      </c>
      <c r="AA1322" s="55">
        <f t="shared" si="137"/>
        <v>96.172596153846143</v>
      </c>
      <c r="AB1322" s="55">
        <f t="shared" si="137"/>
        <v>71.601634615384611</v>
      </c>
      <c r="AC1322" s="55">
        <f t="shared" si="137"/>
        <v>169.7944230769231</v>
      </c>
      <c r="AD1322" s="34"/>
    </row>
    <row r="1323" spans="1:30" s="35" customFormat="1" x14ac:dyDescent="0.2">
      <c r="A1323" s="50" t="s">
        <v>176</v>
      </c>
      <c r="B1323" s="52" t="s">
        <v>83</v>
      </c>
      <c r="C1323" s="52"/>
      <c r="D1323" s="85"/>
      <c r="E1323" s="54" t="s">
        <v>84</v>
      </c>
      <c r="F1323" s="44"/>
      <c r="G1323" s="90"/>
      <c r="H1323" s="87"/>
      <c r="I1323" s="32"/>
      <c r="J1323" s="56">
        <f>+J1322+J1321</f>
        <v>60.432596153846148</v>
      </c>
      <c r="K1323" s="56">
        <f t="shared" ref="K1323:AC1323" si="138">+K1322+K1321</f>
        <v>143.52259615384614</v>
      </c>
      <c r="L1323" s="56">
        <f t="shared" si="138"/>
        <v>83.842596153846145</v>
      </c>
      <c r="M1323" s="56">
        <f t="shared" si="138"/>
        <v>260.14442307692309</v>
      </c>
      <c r="N1323" s="56">
        <f t="shared" si="138"/>
        <v>150.19259615384613</v>
      </c>
      <c r="O1323" s="56">
        <f t="shared" si="138"/>
        <v>158.52259615384614</v>
      </c>
      <c r="P1323" s="56">
        <f t="shared" si="138"/>
        <v>126.15163461538461</v>
      </c>
      <c r="Q1323" s="56">
        <f t="shared" si="138"/>
        <v>283.62230769230769</v>
      </c>
      <c r="R1323" s="56">
        <f t="shared" si="138"/>
        <v>109.94259615384614</v>
      </c>
      <c r="S1323" s="56">
        <f t="shared" si="138"/>
        <v>170.52259615384614</v>
      </c>
      <c r="T1323" s="56">
        <f t="shared" si="138"/>
        <v>97.092596153846145</v>
      </c>
      <c r="U1323" s="56">
        <f t="shared" si="138"/>
        <v>319.91442307692307</v>
      </c>
      <c r="V1323" s="56">
        <f t="shared" si="138"/>
        <v>160.2516346153846</v>
      </c>
      <c r="W1323" s="56">
        <f t="shared" si="138"/>
        <v>540.77259615384617</v>
      </c>
      <c r="X1323" s="56">
        <f t="shared" si="138"/>
        <v>110.84259615384615</v>
      </c>
      <c r="Y1323" s="56">
        <f t="shared" si="138"/>
        <v>283.62230769230769</v>
      </c>
      <c r="Z1323" s="56">
        <f t="shared" si="138"/>
        <v>123.19259615384614</v>
      </c>
      <c r="AA1323" s="56">
        <f t="shared" si="138"/>
        <v>158.52259615384614</v>
      </c>
      <c r="AB1323" s="56">
        <f t="shared" si="138"/>
        <v>126.15163461538461</v>
      </c>
      <c r="AC1323" s="56">
        <f t="shared" si="138"/>
        <v>287.14442307692309</v>
      </c>
      <c r="AD1323" s="34"/>
    </row>
    <row r="1324" spans="1:30" s="35" customFormat="1" x14ac:dyDescent="0.2">
      <c r="A1324" s="57" t="s">
        <v>176</v>
      </c>
      <c r="B1324" s="52" t="s">
        <v>85</v>
      </c>
      <c r="C1324" s="52"/>
      <c r="D1324" s="85"/>
      <c r="E1324" s="58" t="s">
        <v>86</v>
      </c>
      <c r="F1324" s="44"/>
      <c r="G1324" s="90"/>
      <c r="H1324" s="87"/>
      <c r="I1324" s="32"/>
      <c r="J1324" s="59">
        <f>+J1323*$K$2</f>
        <v>67.68450769230769</v>
      </c>
      <c r="K1324" s="59">
        <f t="shared" ref="K1324:AC1324" si="139">+K1323*$K$2</f>
        <v>160.74530769230768</v>
      </c>
      <c r="L1324" s="59">
        <f t="shared" si="139"/>
        <v>93.903707692307691</v>
      </c>
      <c r="M1324" s="59">
        <f t="shared" si="139"/>
        <v>291.36175384615387</v>
      </c>
      <c r="N1324" s="59">
        <f t="shared" si="139"/>
        <v>168.21570769230769</v>
      </c>
      <c r="O1324" s="59">
        <f t="shared" si="139"/>
        <v>177.54530769230769</v>
      </c>
      <c r="P1324" s="59">
        <f t="shared" si="139"/>
        <v>141.28983076923078</v>
      </c>
      <c r="Q1324" s="59">
        <f t="shared" si="139"/>
        <v>317.65698461538466</v>
      </c>
      <c r="R1324" s="59">
        <f t="shared" si="139"/>
        <v>123.13570769230769</v>
      </c>
      <c r="S1324" s="59">
        <f t="shared" si="139"/>
        <v>190.98530769230769</v>
      </c>
      <c r="T1324" s="59">
        <f t="shared" si="139"/>
        <v>108.74370769230769</v>
      </c>
      <c r="U1324" s="59">
        <f t="shared" si="139"/>
        <v>358.30415384615389</v>
      </c>
      <c r="V1324" s="59">
        <f t="shared" si="139"/>
        <v>179.48183076923078</v>
      </c>
      <c r="W1324" s="59">
        <f t="shared" si="139"/>
        <v>605.66530769230781</v>
      </c>
      <c r="X1324" s="59">
        <f t="shared" si="139"/>
        <v>124.1437076923077</v>
      </c>
      <c r="Y1324" s="59">
        <f t="shared" si="139"/>
        <v>317.65698461538466</v>
      </c>
      <c r="Z1324" s="59">
        <f t="shared" si="139"/>
        <v>137.97570769230768</v>
      </c>
      <c r="AA1324" s="59">
        <f t="shared" si="139"/>
        <v>177.54530769230769</v>
      </c>
      <c r="AB1324" s="59">
        <f t="shared" si="139"/>
        <v>141.28983076923078</v>
      </c>
      <c r="AC1324" s="59">
        <f t="shared" si="139"/>
        <v>321.60175384615388</v>
      </c>
      <c r="AD1324" s="34"/>
    </row>
    <row r="1325" spans="1:30" s="35" customFormat="1" x14ac:dyDescent="0.2">
      <c r="A1325" s="50" t="s">
        <v>177</v>
      </c>
      <c r="B1325" s="69"/>
      <c r="C1325" s="69"/>
      <c r="D1325" s="85"/>
      <c r="E1325" s="69"/>
      <c r="F1325" s="71"/>
      <c r="G1325" s="86"/>
      <c r="H1325" s="87"/>
      <c r="I1325" s="32"/>
      <c r="J1325" s="51"/>
      <c r="K1325" s="51"/>
      <c r="L1325" s="51"/>
      <c r="M1325" s="51"/>
      <c r="N1325" s="51"/>
      <c r="O1325" s="51"/>
      <c r="P1325" s="51"/>
      <c r="Q1325" s="51"/>
      <c r="R1325" s="51"/>
      <c r="S1325" s="51"/>
      <c r="T1325" s="51"/>
      <c r="U1325" s="51"/>
      <c r="V1325" s="51"/>
      <c r="W1325" s="51"/>
      <c r="X1325" s="51"/>
      <c r="Y1325" s="51"/>
      <c r="Z1325" s="51"/>
      <c r="AA1325" s="51"/>
      <c r="AB1325" s="51"/>
      <c r="AC1325" s="51"/>
      <c r="AD1325" s="34"/>
    </row>
    <row r="1326" spans="1:30" s="35" customFormat="1" x14ac:dyDescent="0.2">
      <c r="A1326" s="25" t="s">
        <v>177</v>
      </c>
      <c r="B1326" s="27" t="s">
        <v>11</v>
      </c>
      <c r="C1326" s="27"/>
      <c r="D1326" s="88"/>
      <c r="E1326" s="29" t="s">
        <v>12</v>
      </c>
      <c r="F1326" s="30">
        <v>0.7</v>
      </c>
      <c r="G1326" s="31">
        <f t="shared" ref="G1326:G1351" si="140">+F1326*$F$2</f>
        <v>21</v>
      </c>
      <c r="H1326" s="87">
        <v>4</v>
      </c>
      <c r="I1326" s="33"/>
      <c r="J1326" s="26"/>
      <c r="K1326" s="26"/>
      <c r="L1326" s="26"/>
      <c r="M1326" s="26"/>
      <c r="N1326" s="26"/>
      <c r="O1326" s="26"/>
      <c r="P1326" s="26"/>
      <c r="Q1326" s="26"/>
      <c r="R1326" s="26"/>
      <c r="S1326" s="26"/>
      <c r="T1326" s="26"/>
      <c r="U1326" s="26"/>
      <c r="V1326" s="26"/>
      <c r="W1326" s="26"/>
      <c r="X1326" s="26"/>
      <c r="Y1326" s="26"/>
      <c r="Z1326" s="26"/>
      <c r="AA1326" s="26"/>
      <c r="AB1326" s="26"/>
      <c r="AC1326" s="26"/>
      <c r="AD1326" s="34" t="s">
        <v>14</v>
      </c>
    </row>
    <row r="1327" spans="1:30" s="35" customFormat="1" x14ac:dyDescent="0.2">
      <c r="A1327" s="25" t="s">
        <v>177</v>
      </c>
      <c r="B1327" s="27" t="s">
        <v>11</v>
      </c>
      <c r="C1327" s="27"/>
      <c r="D1327" s="88"/>
      <c r="E1327" s="29" t="s">
        <v>15</v>
      </c>
      <c r="F1327" s="30">
        <v>0.3</v>
      </c>
      <c r="G1327" s="31">
        <f t="shared" si="140"/>
        <v>9</v>
      </c>
      <c r="H1327" s="87">
        <v>4</v>
      </c>
      <c r="I1327" s="33"/>
      <c r="J1327" s="26"/>
      <c r="K1327" s="26"/>
      <c r="L1327" s="26"/>
      <c r="M1327" s="26"/>
      <c r="N1327" s="26"/>
      <c r="O1327" s="26"/>
      <c r="P1327" s="26"/>
      <c r="Q1327" s="26"/>
      <c r="R1327" s="26"/>
      <c r="S1327" s="26"/>
      <c r="T1327" s="26"/>
      <c r="U1327" s="26"/>
      <c r="V1327" s="26"/>
      <c r="W1327" s="26"/>
      <c r="X1327" s="26"/>
      <c r="Y1327" s="26"/>
      <c r="Z1327" s="26"/>
      <c r="AA1327" s="26"/>
      <c r="AB1327" s="26"/>
      <c r="AC1327" s="26"/>
      <c r="AD1327" s="34" t="s">
        <v>14</v>
      </c>
    </row>
    <row r="1328" spans="1:30" s="35" customFormat="1" x14ac:dyDescent="0.2">
      <c r="A1328" s="25" t="s">
        <v>177</v>
      </c>
      <c r="B1328" s="27" t="s">
        <v>11</v>
      </c>
      <c r="C1328" s="27"/>
      <c r="D1328" s="88"/>
      <c r="E1328" s="29" t="s">
        <v>16</v>
      </c>
      <c r="F1328" s="30">
        <v>0.18333333333333335</v>
      </c>
      <c r="G1328" s="31">
        <f t="shared" si="140"/>
        <v>5.5</v>
      </c>
      <c r="H1328" s="87">
        <v>4</v>
      </c>
      <c r="I1328" s="33"/>
      <c r="J1328" s="26">
        <v>1</v>
      </c>
      <c r="K1328" s="26">
        <v>1</v>
      </c>
      <c r="L1328" s="26">
        <v>1</v>
      </c>
      <c r="M1328" s="26">
        <v>1</v>
      </c>
      <c r="N1328" s="26">
        <v>1</v>
      </c>
      <c r="O1328" s="26">
        <v>1</v>
      </c>
      <c r="P1328" s="26">
        <v>1</v>
      </c>
      <c r="Q1328" s="26">
        <v>1</v>
      </c>
      <c r="R1328" s="26">
        <v>1</v>
      </c>
      <c r="S1328" s="26">
        <v>1</v>
      </c>
      <c r="T1328" s="26">
        <v>1</v>
      </c>
      <c r="U1328" s="26">
        <v>1</v>
      </c>
      <c r="V1328" s="26">
        <v>1</v>
      </c>
      <c r="W1328" s="26">
        <v>1</v>
      </c>
      <c r="X1328" s="26">
        <v>1</v>
      </c>
      <c r="Y1328" s="26">
        <v>1</v>
      </c>
      <c r="Z1328" s="26">
        <v>1</v>
      </c>
      <c r="AA1328" s="26">
        <v>1</v>
      </c>
      <c r="AB1328" s="26">
        <v>1</v>
      </c>
      <c r="AC1328" s="26">
        <v>1</v>
      </c>
      <c r="AD1328" s="34" t="s">
        <v>25</v>
      </c>
    </row>
    <row r="1329" spans="1:30" s="35" customFormat="1" x14ac:dyDescent="0.2">
      <c r="A1329" s="25" t="s">
        <v>177</v>
      </c>
      <c r="B1329" s="27" t="s">
        <v>11</v>
      </c>
      <c r="C1329" s="27"/>
      <c r="D1329" s="88"/>
      <c r="E1329" s="29" t="s">
        <v>18</v>
      </c>
      <c r="F1329" s="30">
        <v>0.55000000000000004</v>
      </c>
      <c r="G1329" s="31">
        <f t="shared" si="140"/>
        <v>16.5</v>
      </c>
      <c r="H1329" s="87">
        <v>4</v>
      </c>
      <c r="I1329" s="33"/>
      <c r="J1329" s="26"/>
      <c r="K1329" s="26"/>
      <c r="L1329" s="26"/>
      <c r="M1329" s="26"/>
      <c r="N1329" s="26">
        <v>1</v>
      </c>
      <c r="O1329" s="26"/>
      <c r="P1329" s="26"/>
      <c r="Q1329" s="26"/>
      <c r="R1329" s="26">
        <v>1</v>
      </c>
      <c r="S1329" s="26"/>
      <c r="T1329" s="26"/>
      <c r="U1329" s="26"/>
      <c r="V1329" s="26">
        <v>1</v>
      </c>
      <c r="W1329" s="26"/>
      <c r="X1329" s="26"/>
      <c r="Y1329" s="26"/>
      <c r="Z1329" s="26">
        <v>1</v>
      </c>
      <c r="AA1329" s="26"/>
      <c r="AB1329" s="26"/>
      <c r="AC1329" s="26"/>
      <c r="AD1329" s="34" t="s">
        <v>21</v>
      </c>
    </row>
    <row r="1330" spans="1:30" s="35" customFormat="1" x14ac:dyDescent="0.2">
      <c r="A1330" s="25" t="s">
        <v>177</v>
      </c>
      <c r="B1330" s="27" t="s">
        <v>11</v>
      </c>
      <c r="C1330" s="27"/>
      <c r="D1330" s="88"/>
      <c r="E1330" s="29" t="s">
        <v>22</v>
      </c>
      <c r="F1330" s="30">
        <v>0.27500000000000002</v>
      </c>
      <c r="G1330" s="31">
        <f t="shared" si="140"/>
        <v>8.25</v>
      </c>
      <c r="H1330" s="87">
        <v>4</v>
      </c>
      <c r="I1330" s="33"/>
      <c r="J1330" s="26"/>
      <c r="K1330" s="26"/>
      <c r="L1330" s="26"/>
      <c r="M1330" s="26">
        <v>1</v>
      </c>
      <c r="N1330" s="26"/>
      <c r="O1330" s="26"/>
      <c r="P1330" s="26"/>
      <c r="Q1330" s="26">
        <v>1</v>
      </c>
      <c r="R1330" s="26"/>
      <c r="S1330" s="26"/>
      <c r="T1330" s="26"/>
      <c r="U1330" s="26">
        <v>1</v>
      </c>
      <c r="V1330" s="26"/>
      <c r="W1330" s="26"/>
      <c r="X1330" s="26"/>
      <c r="Y1330" s="26">
        <v>1</v>
      </c>
      <c r="Z1330" s="26"/>
      <c r="AA1330" s="26"/>
      <c r="AB1330" s="26"/>
      <c r="AC1330" s="26">
        <v>1</v>
      </c>
      <c r="AD1330" s="34" t="s">
        <v>35</v>
      </c>
    </row>
    <row r="1331" spans="1:30" s="35" customFormat="1" x14ac:dyDescent="0.2">
      <c r="A1331" s="25" t="s">
        <v>177</v>
      </c>
      <c r="B1331" s="27" t="s">
        <v>11</v>
      </c>
      <c r="C1331" s="27"/>
      <c r="D1331" s="88"/>
      <c r="E1331" s="38" t="s">
        <v>119</v>
      </c>
      <c r="F1331" s="30">
        <v>0</v>
      </c>
      <c r="G1331" s="31">
        <f t="shared" si="140"/>
        <v>0</v>
      </c>
      <c r="H1331" s="87">
        <v>4</v>
      </c>
      <c r="I1331" s="33"/>
      <c r="J1331" s="26"/>
      <c r="K1331" s="26"/>
      <c r="L1331" s="26"/>
      <c r="M1331" s="26"/>
      <c r="N1331" s="26"/>
      <c r="O1331" s="26"/>
      <c r="P1331" s="26"/>
      <c r="Q1331" s="26"/>
      <c r="R1331" s="26"/>
      <c r="S1331" s="26"/>
      <c r="T1331" s="26"/>
      <c r="U1331" s="26"/>
      <c r="V1331" s="26"/>
      <c r="W1331" s="26"/>
      <c r="X1331" s="26"/>
      <c r="Y1331" s="26"/>
      <c r="Z1331" s="26"/>
      <c r="AA1331" s="26"/>
      <c r="AB1331" s="26"/>
      <c r="AC1331" s="26"/>
      <c r="AD1331" s="34" t="s">
        <v>142</v>
      </c>
    </row>
    <row r="1332" spans="1:30" s="35" customFormat="1" x14ac:dyDescent="0.2">
      <c r="A1332" s="25" t="s">
        <v>177</v>
      </c>
      <c r="B1332" s="27" t="s">
        <v>11</v>
      </c>
      <c r="C1332" s="27"/>
      <c r="D1332" s="88"/>
      <c r="E1332" s="29" t="s">
        <v>120</v>
      </c>
      <c r="F1332" s="30">
        <v>0.5</v>
      </c>
      <c r="G1332" s="31">
        <f t="shared" si="140"/>
        <v>15</v>
      </c>
      <c r="H1332" s="87">
        <v>4</v>
      </c>
      <c r="I1332" s="33"/>
      <c r="J1332" s="26"/>
      <c r="K1332" s="26"/>
      <c r="L1332" s="26"/>
      <c r="M1332" s="26">
        <v>1</v>
      </c>
      <c r="N1332" s="26"/>
      <c r="O1332" s="26"/>
      <c r="P1332" s="26"/>
      <c r="Q1332" s="26">
        <v>1</v>
      </c>
      <c r="R1332" s="26"/>
      <c r="S1332" s="26"/>
      <c r="T1332" s="26"/>
      <c r="U1332" s="26">
        <v>1</v>
      </c>
      <c r="V1332" s="26"/>
      <c r="W1332" s="26"/>
      <c r="X1332" s="26"/>
      <c r="Y1332" s="26">
        <v>1</v>
      </c>
      <c r="Z1332" s="26"/>
      <c r="AA1332" s="26"/>
      <c r="AB1332" s="26"/>
      <c r="AC1332" s="26">
        <v>1</v>
      </c>
      <c r="AD1332" s="34" t="s">
        <v>35</v>
      </c>
    </row>
    <row r="1333" spans="1:30" s="35" customFormat="1" x14ac:dyDescent="0.2">
      <c r="A1333" s="25" t="s">
        <v>177</v>
      </c>
      <c r="B1333" s="27" t="s">
        <v>11</v>
      </c>
      <c r="C1333" s="27"/>
      <c r="D1333" s="88"/>
      <c r="E1333" s="38" t="s">
        <v>121</v>
      </c>
      <c r="F1333" s="30">
        <v>0</v>
      </c>
      <c r="G1333" s="31">
        <f t="shared" si="140"/>
        <v>0</v>
      </c>
      <c r="H1333" s="87">
        <v>4</v>
      </c>
      <c r="I1333" s="33"/>
      <c r="J1333" s="26"/>
      <c r="K1333" s="26"/>
      <c r="L1333" s="26"/>
      <c r="M1333" s="26"/>
      <c r="N1333" s="26"/>
      <c r="O1333" s="26"/>
      <c r="P1333" s="26"/>
      <c r="Q1333" s="26"/>
      <c r="R1333" s="26"/>
      <c r="S1333" s="26"/>
      <c r="T1333" s="26"/>
      <c r="U1333" s="26"/>
      <c r="V1333" s="26"/>
      <c r="W1333" s="26"/>
      <c r="X1333" s="26"/>
      <c r="Y1333" s="26"/>
      <c r="Z1333" s="26"/>
      <c r="AA1333" s="26"/>
      <c r="AB1333" s="26"/>
      <c r="AC1333" s="26"/>
      <c r="AD1333" s="34" t="s">
        <v>143</v>
      </c>
    </row>
    <row r="1334" spans="1:30" s="35" customFormat="1" x14ac:dyDescent="0.2">
      <c r="A1334" s="25" t="s">
        <v>177</v>
      </c>
      <c r="B1334" s="27" t="s">
        <v>11</v>
      </c>
      <c r="C1334" s="27"/>
      <c r="D1334" s="88"/>
      <c r="E1334" s="36" t="s">
        <v>24</v>
      </c>
      <c r="F1334" s="30">
        <v>0.35</v>
      </c>
      <c r="G1334" s="31">
        <f t="shared" si="140"/>
        <v>10.5</v>
      </c>
      <c r="H1334" s="87">
        <v>4</v>
      </c>
      <c r="I1334" s="33"/>
      <c r="J1334" s="26">
        <v>1</v>
      </c>
      <c r="K1334" s="26">
        <v>1</v>
      </c>
      <c r="L1334" s="26">
        <v>1</v>
      </c>
      <c r="M1334" s="26">
        <v>1</v>
      </c>
      <c r="N1334" s="26">
        <v>1</v>
      </c>
      <c r="O1334" s="26">
        <v>1</v>
      </c>
      <c r="P1334" s="26">
        <v>1</v>
      </c>
      <c r="Q1334" s="26">
        <v>1</v>
      </c>
      <c r="R1334" s="26">
        <v>1</v>
      </c>
      <c r="S1334" s="26">
        <v>1</v>
      </c>
      <c r="T1334" s="26">
        <v>1</v>
      </c>
      <c r="U1334" s="26">
        <v>1</v>
      </c>
      <c r="V1334" s="26">
        <v>1</v>
      </c>
      <c r="W1334" s="26">
        <v>1</v>
      </c>
      <c r="X1334" s="26">
        <v>1</v>
      </c>
      <c r="Y1334" s="26">
        <v>1</v>
      </c>
      <c r="Z1334" s="26">
        <v>1</v>
      </c>
      <c r="AA1334" s="26">
        <v>1</v>
      </c>
      <c r="AB1334" s="26">
        <v>1</v>
      </c>
      <c r="AC1334" s="26">
        <v>1</v>
      </c>
      <c r="AD1334" s="34" t="s">
        <v>25</v>
      </c>
    </row>
    <row r="1335" spans="1:30" s="35" customFormat="1" x14ac:dyDescent="0.2">
      <c r="A1335" s="25" t="s">
        <v>177</v>
      </c>
      <c r="B1335" s="27" t="s">
        <v>11</v>
      </c>
      <c r="C1335" s="27"/>
      <c r="D1335" s="88"/>
      <c r="E1335" s="29" t="s">
        <v>26</v>
      </c>
      <c r="F1335" s="30">
        <v>0.5</v>
      </c>
      <c r="G1335" s="31">
        <f t="shared" si="140"/>
        <v>15</v>
      </c>
      <c r="H1335" s="87">
        <v>4</v>
      </c>
      <c r="I1335" s="33"/>
      <c r="J1335" s="26"/>
      <c r="K1335" s="26"/>
      <c r="L1335" s="26"/>
      <c r="M1335" s="26"/>
      <c r="N1335" s="26"/>
      <c r="O1335" s="26"/>
      <c r="P1335" s="26"/>
      <c r="Q1335" s="26"/>
      <c r="R1335" s="26"/>
      <c r="S1335" s="26"/>
      <c r="T1335" s="26"/>
      <c r="U1335" s="26"/>
      <c r="V1335" s="26">
        <v>1</v>
      </c>
      <c r="W1335" s="26"/>
      <c r="X1335" s="26"/>
      <c r="Y1335" s="26"/>
      <c r="Z1335" s="26"/>
      <c r="AA1335" s="26"/>
      <c r="AB1335" s="26"/>
      <c r="AC1335" s="26"/>
      <c r="AD1335" s="34" t="s">
        <v>27</v>
      </c>
    </row>
    <row r="1336" spans="1:30" s="35" customFormat="1" x14ac:dyDescent="0.2">
      <c r="A1336" s="25" t="s">
        <v>177</v>
      </c>
      <c r="B1336" s="27" t="s">
        <v>11</v>
      </c>
      <c r="C1336" s="27"/>
      <c r="D1336" s="88"/>
      <c r="E1336" s="38" t="s">
        <v>28</v>
      </c>
      <c r="F1336" s="30">
        <v>1.5</v>
      </c>
      <c r="G1336" s="31">
        <f t="shared" si="140"/>
        <v>45</v>
      </c>
      <c r="H1336" s="87">
        <v>4</v>
      </c>
      <c r="I1336" s="33"/>
      <c r="J1336" s="26"/>
      <c r="K1336" s="26"/>
      <c r="L1336" s="26"/>
      <c r="M1336" s="26"/>
      <c r="N1336" s="26"/>
      <c r="O1336" s="26"/>
      <c r="P1336" s="26"/>
      <c r="Q1336" s="26"/>
      <c r="R1336" s="26"/>
      <c r="S1336" s="26"/>
      <c r="T1336" s="26"/>
      <c r="U1336" s="26"/>
      <c r="V1336" s="26"/>
      <c r="W1336" s="26"/>
      <c r="X1336" s="26"/>
      <c r="Y1336" s="26"/>
      <c r="Z1336" s="26"/>
      <c r="AA1336" s="26"/>
      <c r="AB1336" s="26"/>
      <c r="AC1336" s="26"/>
      <c r="AD1336" s="34" t="s">
        <v>52</v>
      </c>
    </row>
    <row r="1337" spans="1:30" s="35" customFormat="1" x14ac:dyDescent="0.2">
      <c r="A1337" s="25" t="s">
        <v>177</v>
      </c>
      <c r="B1337" s="27" t="s">
        <v>11</v>
      </c>
      <c r="C1337" s="27"/>
      <c r="D1337" s="88"/>
      <c r="E1337" s="38" t="s">
        <v>29</v>
      </c>
      <c r="F1337" s="30">
        <v>0</v>
      </c>
      <c r="G1337" s="31">
        <f t="shared" si="140"/>
        <v>0</v>
      </c>
      <c r="H1337" s="87">
        <v>4</v>
      </c>
      <c r="I1337" s="33"/>
      <c r="J1337" s="26"/>
      <c r="K1337" s="26"/>
      <c r="L1337" s="26"/>
      <c r="M1337" s="26"/>
      <c r="N1337" s="26"/>
      <c r="O1337" s="26"/>
      <c r="P1337" s="26"/>
      <c r="Q1337" s="26"/>
      <c r="R1337" s="26"/>
      <c r="S1337" s="26"/>
      <c r="T1337" s="26"/>
      <c r="U1337" s="26"/>
      <c r="V1337" s="26"/>
      <c r="W1337" s="26"/>
      <c r="X1337" s="26"/>
      <c r="Y1337" s="26"/>
      <c r="Z1337" s="26"/>
      <c r="AA1337" s="26"/>
      <c r="AB1337" s="26"/>
      <c r="AC1337" s="26"/>
      <c r="AD1337" s="34" t="s">
        <v>52</v>
      </c>
    </row>
    <row r="1338" spans="1:30" s="35" customFormat="1" x14ac:dyDescent="0.2">
      <c r="A1338" s="25" t="s">
        <v>177</v>
      </c>
      <c r="B1338" s="27" t="s">
        <v>11</v>
      </c>
      <c r="C1338" s="27"/>
      <c r="D1338" s="88"/>
      <c r="E1338" s="29" t="s">
        <v>31</v>
      </c>
      <c r="F1338" s="30">
        <v>0.13416666666666666</v>
      </c>
      <c r="G1338" s="31">
        <f t="shared" si="140"/>
        <v>4.0249999999999995</v>
      </c>
      <c r="H1338" s="87">
        <v>4</v>
      </c>
      <c r="I1338" s="33"/>
      <c r="J1338" s="26"/>
      <c r="K1338" s="26">
        <v>1</v>
      </c>
      <c r="L1338" s="26"/>
      <c r="M1338" s="26">
        <v>1</v>
      </c>
      <c r="N1338" s="26"/>
      <c r="O1338" s="26">
        <v>1</v>
      </c>
      <c r="P1338" s="26"/>
      <c r="Q1338" s="26">
        <v>1</v>
      </c>
      <c r="R1338" s="26"/>
      <c r="S1338" s="26">
        <v>1</v>
      </c>
      <c r="T1338" s="26"/>
      <c r="U1338" s="26">
        <v>1</v>
      </c>
      <c r="V1338" s="26"/>
      <c r="W1338" s="26">
        <v>1</v>
      </c>
      <c r="X1338" s="26"/>
      <c r="Y1338" s="26">
        <v>1</v>
      </c>
      <c r="Z1338" s="26"/>
      <c r="AA1338" s="26">
        <v>1</v>
      </c>
      <c r="AB1338" s="26"/>
      <c r="AC1338" s="26">
        <v>1</v>
      </c>
      <c r="AD1338" s="34" t="s">
        <v>13</v>
      </c>
    </row>
    <row r="1339" spans="1:30" s="35" customFormat="1" x14ac:dyDescent="0.2">
      <c r="A1339" s="25" t="s">
        <v>177</v>
      </c>
      <c r="B1339" s="27" t="s">
        <v>11</v>
      </c>
      <c r="C1339" s="27"/>
      <c r="D1339" s="88"/>
      <c r="E1339" s="29" t="s">
        <v>32</v>
      </c>
      <c r="F1339" s="30">
        <v>1.1000000000000001</v>
      </c>
      <c r="G1339" s="31">
        <f t="shared" si="140"/>
        <v>33</v>
      </c>
      <c r="H1339" s="87">
        <v>4</v>
      </c>
      <c r="I1339" s="33"/>
      <c r="J1339" s="26"/>
      <c r="K1339" s="26"/>
      <c r="L1339" s="26"/>
      <c r="M1339" s="26"/>
      <c r="N1339" s="26"/>
      <c r="O1339" s="26"/>
      <c r="P1339" s="26">
        <v>1</v>
      </c>
      <c r="Q1339" s="26"/>
      <c r="R1339" s="26"/>
      <c r="S1339" s="26"/>
      <c r="T1339" s="26"/>
      <c r="U1339" s="26"/>
      <c r="V1339" s="26">
        <v>1</v>
      </c>
      <c r="W1339" s="26"/>
      <c r="X1339" s="26"/>
      <c r="Y1339" s="26"/>
      <c r="Z1339" s="26"/>
      <c r="AA1339" s="26"/>
      <c r="AB1339" s="26">
        <v>1</v>
      </c>
      <c r="AC1339" s="26"/>
      <c r="AD1339" s="34" t="s">
        <v>20</v>
      </c>
    </row>
    <row r="1340" spans="1:30" s="35" customFormat="1" x14ac:dyDescent="0.2">
      <c r="A1340" s="25" t="s">
        <v>177</v>
      </c>
      <c r="B1340" s="27" t="s">
        <v>11</v>
      </c>
      <c r="C1340" s="27"/>
      <c r="D1340" s="88"/>
      <c r="E1340" s="38" t="s">
        <v>34</v>
      </c>
      <c r="F1340" s="30">
        <v>0</v>
      </c>
      <c r="G1340" s="31">
        <f t="shared" si="140"/>
        <v>0</v>
      </c>
      <c r="H1340" s="87">
        <v>4</v>
      </c>
      <c r="I1340" s="33"/>
      <c r="J1340" s="26"/>
      <c r="K1340" s="26"/>
      <c r="L1340" s="26"/>
      <c r="M1340" s="26"/>
      <c r="N1340" s="26"/>
      <c r="O1340" s="26"/>
      <c r="P1340" s="26"/>
      <c r="Q1340" s="26"/>
      <c r="R1340" s="26"/>
      <c r="S1340" s="26"/>
      <c r="T1340" s="26"/>
      <c r="U1340" s="26"/>
      <c r="V1340" s="26"/>
      <c r="W1340" s="26"/>
      <c r="X1340" s="26"/>
      <c r="Y1340" s="26"/>
      <c r="Z1340" s="26"/>
      <c r="AA1340" s="26"/>
      <c r="AB1340" s="26"/>
      <c r="AC1340" s="26"/>
      <c r="AD1340" s="34" t="s">
        <v>36</v>
      </c>
    </row>
    <row r="1341" spans="1:30" s="35" customFormat="1" x14ac:dyDescent="0.2">
      <c r="A1341" s="25" t="s">
        <v>177</v>
      </c>
      <c r="B1341" s="27" t="s">
        <v>11</v>
      </c>
      <c r="C1341" s="27"/>
      <c r="D1341" s="88"/>
      <c r="E1341" s="29" t="s">
        <v>37</v>
      </c>
      <c r="F1341" s="30">
        <v>0.55000000000000004</v>
      </c>
      <c r="G1341" s="31">
        <f t="shared" si="140"/>
        <v>16.5</v>
      </c>
      <c r="H1341" s="87">
        <v>4</v>
      </c>
      <c r="I1341" s="33"/>
      <c r="J1341" s="26"/>
      <c r="K1341" s="26"/>
      <c r="L1341" s="26"/>
      <c r="M1341" s="26"/>
      <c r="N1341" s="26"/>
      <c r="O1341" s="26"/>
      <c r="P1341" s="26"/>
      <c r="Q1341" s="26"/>
      <c r="R1341" s="26"/>
      <c r="S1341" s="26"/>
      <c r="T1341" s="26"/>
      <c r="U1341" s="26"/>
      <c r="V1341" s="26">
        <v>1</v>
      </c>
      <c r="W1341" s="26"/>
      <c r="X1341" s="26"/>
      <c r="Y1341" s="26"/>
      <c r="Z1341" s="26"/>
      <c r="AA1341" s="26"/>
      <c r="AB1341" s="26"/>
      <c r="AC1341" s="26"/>
      <c r="AD1341" s="34" t="s">
        <v>27</v>
      </c>
    </row>
    <row r="1342" spans="1:30" s="35" customFormat="1" x14ac:dyDescent="0.2">
      <c r="A1342" s="25" t="s">
        <v>177</v>
      </c>
      <c r="B1342" s="27" t="s">
        <v>11</v>
      </c>
      <c r="C1342" s="27"/>
      <c r="D1342" s="88"/>
      <c r="E1342" s="29" t="s">
        <v>38</v>
      </c>
      <c r="F1342" s="30">
        <v>0.5</v>
      </c>
      <c r="G1342" s="31">
        <f t="shared" si="140"/>
        <v>15</v>
      </c>
      <c r="H1342" s="87">
        <v>4</v>
      </c>
      <c r="I1342" s="33"/>
      <c r="J1342" s="26"/>
      <c r="K1342" s="26"/>
      <c r="L1342" s="26"/>
      <c r="M1342" s="26"/>
      <c r="N1342" s="26"/>
      <c r="O1342" s="26"/>
      <c r="P1342" s="26"/>
      <c r="Q1342" s="26"/>
      <c r="R1342" s="26"/>
      <c r="S1342" s="26"/>
      <c r="T1342" s="26"/>
      <c r="U1342" s="26"/>
      <c r="V1342" s="26">
        <v>1</v>
      </c>
      <c r="W1342" s="26"/>
      <c r="X1342" s="26"/>
      <c r="Y1342" s="26"/>
      <c r="Z1342" s="26"/>
      <c r="AA1342" s="26"/>
      <c r="AB1342" s="26"/>
      <c r="AC1342" s="26"/>
      <c r="AD1342" s="34" t="s">
        <v>27</v>
      </c>
    </row>
    <row r="1343" spans="1:30" s="35" customFormat="1" x14ac:dyDescent="0.2">
      <c r="A1343" s="25" t="s">
        <v>177</v>
      </c>
      <c r="B1343" s="27" t="s">
        <v>11</v>
      </c>
      <c r="C1343" s="27"/>
      <c r="D1343" s="88"/>
      <c r="E1343" s="38" t="s">
        <v>39</v>
      </c>
      <c r="F1343" s="30">
        <v>0</v>
      </c>
      <c r="G1343" s="31">
        <f t="shared" si="140"/>
        <v>0</v>
      </c>
      <c r="H1343" s="87">
        <v>4</v>
      </c>
      <c r="I1343" s="33"/>
      <c r="J1343" s="26"/>
      <c r="K1343" s="26"/>
      <c r="L1343" s="26"/>
      <c r="M1343" s="26"/>
      <c r="N1343" s="26"/>
      <c r="O1343" s="26"/>
      <c r="P1343" s="26"/>
      <c r="Q1343" s="26"/>
      <c r="R1343" s="26"/>
      <c r="S1343" s="26"/>
      <c r="T1343" s="26"/>
      <c r="U1343" s="26"/>
      <c r="V1343" s="26"/>
      <c r="W1343" s="26"/>
      <c r="X1343" s="26"/>
      <c r="Y1343" s="26"/>
      <c r="Z1343" s="26"/>
      <c r="AA1343" s="26"/>
      <c r="AB1343" s="26"/>
      <c r="AC1343" s="26"/>
      <c r="AD1343" s="34" t="s">
        <v>14</v>
      </c>
    </row>
    <row r="1344" spans="1:30" s="35" customFormat="1" x14ac:dyDescent="0.2">
      <c r="A1344" s="25" t="s">
        <v>177</v>
      </c>
      <c r="B1344" s="27" t="s">
        <v>11</v>
      </c>
      <c r="C1344" s="27"/>
      <c r="D1344" s="88"/>
      <c r="E1344" s="29" t="s">
        <v>40</v>
      </c>
      <c r="F1344" s="30">
        <v>0.27500000000000002</v>
      </c>
      <c r="G1344" s="31">
        <f t="shared" si="140"/>
        <v>8.25</v>
      </c>
      <c r="H1344" s="87">
        <v>4</v>
      </c>
      <c r="I1344" s="33"/>
      <c r="J1344" s="26"/>
      <c r="K1344" s="26"/>
      <c r="L1344" s="26"/>
      <c r="M1344" s="26"/>
      <c r="N1344" s="26">
        <v>1</v>
      </c>
      <c r="O1344" s="26"/>
      <c r="P1344" s="26"/>
      <c r="Q1344" s="26"/>
      <c r="R1344" s="26"/>
      <c r="S1344" s="26"/>
      <c r="T1344" s="26">
        <v>1</v>
      </c>
      <c r="U1344" s="26"/>
      <c r="V1344" s="26"/>
      <c r="W1344" s="26"/>
      <c r="X1344" s="26"/>
      <c r="Y1344" s="26"/>
      <c r="Z1344" s="26">
        <v>1</v>
      </c>
      <c r="AA1344" s="26"/>
      <c r="AB1344" s="26"/>
      <c r="AC1344" s="26"/>
      <c r="AD1344" s="34" t="s">
        <v>41</v>
      </c>
    </row>
    <row r="1345" spans="1:30" s="35" customFormat="1" x14ac:dyDescent="0.2">
      <c r="A1345" s="25" t="s">
        <v>177</v>
      </c>
      <c r="B1345" s="27" t="s">
        <v>11</v>
      </c>
      <c r="C1345" s="27"/>
      <c r="D1345" s="88"/>
      <c r="E1345" s="29" t="s">
        <v>42</v>
      </c>
      <c r="F1345" s="30">
        <v>2</v>
      </c>
      <c r="G1345" s="31">
        <f t="shared" si="140"/>
        <v>60</v>
      </c>
      <c r="H1345" s="87">
        <v>4</v>
      </c>
      <c r="I1345" s="33"/>
      <c r="J1345" s="26"/>
      <c r="K1345" s="26"/>
      <c r="L1345" s="26"/>
      <c r="M1345" s="26"/>
      <c r="N1345" s="26"/>
      <c r="O1345" s="26"/>
      <c r="P1345" s="26"/>
      <c r="Q1345" s="26"/>
      <c r="R1345" s="26"/>
      <c r="S1345" s="26"/>
      <c r="T1345" s="26"/>
      <c r="U1345" s="26"/>
      <c r="V1345" s="26"/>
      <c r="W1345" s="26"/>
      <c r="X1345" s="26"/>
      <c r="Y1345" s="26"/>
      <c r="Z1345" s="26"/>
      <c r="AA1345" s="26"/>
      <c r="AB1345" s="26"/>
      <c r="AC1345" s="26"/>
      <c r="AD1345" s="34" t="s">
        <v>14</v>
      </c>
    </row>
    <row r="1346" spans="1:30" s="35" customFormat="1" x14ac:dyDescent="0.2">
      <c r="A1346" s="25" t="s">
        <v>177</v>
      </c>
      <c r="B1346" s="27" t="s">
        <v>11</v>
      </c>
      <c r="C1346" s="27"/>
      <c r="D1346" s="88"/>
      <c r="E1346" s="29" t="s">
        <v>43</v>
      </c>
      <c r="F1346" s="30">
        <v>0</v>
      </c>
      <c r="G1346" s="31">
        <f t="shared" si="140"/>
        <v>0</v>
      </c>
      <c r="H1346" s="87">
        <v>4</v>
      </c>
      <c r="I1346" s="33"/>
      <c r="J1346" s="26"/>
      <c r="K1346" s="26">
        <v>1</v>
      </c>
      <c r="L1346" s="26"/>
      <c r="M1346" s="26">
        <v>1</v>
      </c>
      <c r="N1346" s="26"/>
      <c r="O1346" s="26">
        <v>1</v>
      </c>
      <c r="P1346" s="26"/>
      <c r="Q1346" s="26">
        <v>1</v>
      </c>
      <c r="R1346" s="26"/>
      <c r="S1346" s="26">
        <v>1</v>
      </c>
      <c r="T1346" s="26"/>
      <c r="U1346" s="26">
        <v>1</v>
      </c>
      <c r="V1346" s="26"/>
      <c r="W1346" s="26">
        <v>1</v>
      </c>
      <c r="X1346" s="26"/>
      <c r="Y1346" s="26">
        <v>1</v>
      </c>
      <c r="Z1346" s="26"/>
      <c r="AA1346" s="26">
        <v>1</v>
      </c>
      <c r="AB1346" s="26"/>
      <c r="AC1346" s="26">
        <v>1</v>
      </c>
      <c r="AD1346" s="34" t="s">
        <v>44</v>
      </c>
    </row>
    <row r="1347" spans="1:30" s="35" customFormat="1" x14ac:dyDescent="0.2">
      <c r="A1347" s="25" t="s">
        <v>177</v>
      </c>
      <c r="B1347" s="27" t="s">
        <v>11</v>
      </c>
      <c r="C1347" s="27"/>
      <c r="D1347" s="88"/>
      <c r="E1347" s="29" t="s">
        <v>45</v>
      </c>
      <c r="F1347" s="30">
        <v>1.1000000000000001</v>
      </c>
      <c r="G1347" s="31">
        <f t="shared" si="140"/>
        <v>33</v>
      </c>
      <c r="H1347" s="87">
        <v>4</v>
      </c>
      <c r="I1347" s="33"/>
      <c r="J1347" s="26"/>
      <c r="K1347" s="26">
        <v>1</v>
      </c>
      <c r="L1347" s="26"/>
      <c r="M1347" s="26">
        <v>1</v>
      </c>
      <c r="N1347" s="26"/>
      <c r="O1347" s="26">
        <v>1</v>
      </c>
      <c r="P1347" s="26"/>
      <c r="Q1347" s="26">
        <v>1</v>
      </c>
      <c r="R1347" s="26"/>
      <c r="S1347" s="26">
        <v>1</v>
      </c>
      <c r="T1347" s="26"/>
      <c r="U1347" s="26">
        <v>1</v>
      </c>
      <c r="V1347" s="26"/>
      <c r="W1347" s="26">
        <v>1</v>
      </c>
      <c r="X1347" s="26"/>
      <c r="Y1347" s="26">
        <v>1</v>
      </c>
      <c r="Z1347" s="26"/>
      <c r="AA1347" s="26">
        <v>1</v>
      </c>
      <c r="AB1347" s="26"/>
      <c r="AC1347" s="26">
        <v>1</v>
      </c>
      <c r="AD1347" s="34" t="s">
        <v>13</v>
      </c>
    </row>
    <row r="1348" spans="1:30" s="35" customFormat="1" x14ac:dyDescent="0.2">
      <c r="A1348" s="25" t="s">
        <v>177</v>
      </c>
      <c r="B1348" s="27" t="s">
        <v>11</v>
      </c>
      <c r="C1348" s="27"/>
      <c r="D1348" s="88"/>
      <c r="E1348" s="29" t="s">
        <v>46</v>
      </c>
      <c r="F1348" s="30">
        <v>1</v>
      </c>
      <c r="G1348" s="31">
        <f t="shared" si="140"/>
        <v>30</v>
      </c>
      <c r="H1348" s="87">
        <v>4</v>
      </c>
      <c r="I1348" s="33"/>
      <c r="J1348" s="26"/>
      <c r="K1348" s="26"/>
      <c r="L1348" s="26"/>
      <c r="M1348" s="26"/>
      <c r="N1348" s="26">
        <v>1</v>
      </c>
      <c r="O1348" s="26"/>
      <c r="P1348" s="26"/>
      <c r="Q1348" s="26"/>
      <c r="R1348" s="26"/>
      <c r="S1348" s="26">
        <v>1</v>
      </c>
      <c r="T1348" s="26"/>
      <c r="U1348" s="26"/>
      <c r="V1348" s="26"/>
      <c r="W1348" s="26"/>
      <c r="X1348" s="26">
        <v>1</v>
      </c>
      <c r="Y1348" s="26"/>
      <c r="Z1348" s="26"/>
      <c r="AA1348" s="26"/>
      <c r="AB1348" s="26"/>
      <c r="AC1348" s="26">
        <v>1</v>
      </c>
      <c r="AD1348" s="34" t="s">
        <v>48</v>
      </c>
    </row>
    <row r="1349" spans="1:30" s="35" customFormat="1" x14ac:dyDescent="0.2">
      <c r="A1349" s="25" t="s">
        <v>177</v>
      </c>
      <c r="B1349" s="27" t="s">
        <v>11</v>
      </c>
      <c r="C1349" s="27"/>
      <c r="D1349" s="88"/>
      <c r="E1349" s="29" t="s">
        <v>133</v>
      </c>
      <c r="F1349" s="30">
        <v>0.5</v>
      </c>
      <c r="G1349" s="31">
        <f t="shared" si="140"/>
        <v>15</v>
      </c>
      <c r="H1349" s="87">
        <v>4</v>
      </c>
      <c r="I1349" s="33"/>
      <c r="J1349" s="26"/>
      <c r="K1349" s="26"/>
      <c r="L1349" s="26"/>
      <c r="M1349" s="26"/>
      <c r="N1349" s="26"/>
      <c r="O1349" s="26">
        <v>1</v>
      </c>
      <c r="P1349" s="26"/>
      <c r="Q1349" s="26"/>
      <c r="R1349" s="26"/>
      <c r="S1349" s="26"/>
      <c r="T1349" s="26"/>
      <c r="U1349" s="26">
        <v>1</v>
      </c>
      <c r="V1349" s="26"/>
      <c r="W1349" s="26"/>
      <c r="X1349" s="26"/>
      <c r="Y1349" s="26"/>
      <c r="Z1349" s="26"/>
      <c r="AA1349" s="26">
        <v>1</v>
      </c>
      <c r="AB1349" s="26"/>
      <c r="AC1349" s="26"/>
      <c r="AD1349" s="34" t="s">
        <v>168</v>
      </c>
    </row>
    <row r="1350" spans="1:30" s="35" customFormat="1" x14ac:dyDescent="0.2">
      <c r="A1350" s="25" t="s">
        <v>177</v>
      </c>
      <c r="B1350" s="27" t="s">
        <v>11</v>
      </c>
      <c r="C1350" s="27"/>
      <c r="D1350" s="88"/>
      <c r="E1350" s="29" t="s">
        <v>49</v>
      </c>
      <c r="F1350" s="30">
        <v>0.20166666666666666</v>
      </c>
      <c r="G1350" s="31">
        <f t="shared" si="140"/>
        <v>6.05</v>
      </c>
      <c r="H1350" s="87">
        <v>4</v>
      </c>
      <c r="I1350" s="33"/>
      <c r="J1350" s="26">
        <v>1</v>
      </c>
      <c r="K1350" s="26"/>
      <c r="L1350" s="26">
        <v>1</v>
      </c>
      <c r="M1350" s="26"/>
      <c r="N1350" s="26">
        <v>1</v>
      </c>
      <c r="O1350" s="26"/>
      <c r="P1350" s="26">
        <v>1</v>
      </c>
      <c r="Q1350" s="26"/>
      <c r="R1350" s="26">
        <v>1</v>
      </c>
      <c r="S1350" s="26"/>
      <c r="T1350" s="26">
        <v>1</v>
      </c>
      <c r="U1350" s="26"/>
      <c r="V1350" s="26">
        <v>1</v>
      </c>
      <c r="W1350" s="26"/>
      <c r="X1350" s="26">
        <v>1</v>
      </c>
      <c r="Y1350" s="26"/>
      <c r="Z1350" s="26">
        <v>1</v>
      </c>
      <c r="AA1350" s="26"/>
      <c r="AB1350" s="26">
        <v>1</v>
      </c>
      <c r="AC1350" s="26"/>
      <c r="AD1350" s="34" t="s">
        <v>50</v>
      </c>
    </row>
    <row r="1351" spans="1:30" s="35" customFormat="1" x14ac:dyDescent="0.2">
      <c r="A1351" s="25" t="s">
        <v>177</v>
      </c>
      <c r="B1351" s="27" t="s">
        <v>11</v>
      </c>
      <c r="C1351" s="27"/>
      <c r="D1351" s="88"/>
      <c r="E1351" s="29" t="s">
        <v>51</v>
      </c>
      <c r="F1351" s="30">
        <v>0.18333333333333335</v>
      </c>
      <c r="G1351" s="31">
        <f t="shared" si="140"/>
        <v>5.5</v>
      </c>
      <c r="H1351" s="87">
        <v>4</v>
      </c>
      <c r="I1351" s="33"/>
      <c r="J1351" s="26"/>
      <c r="K1351" s="26"/>
      <c r="L1351" s="26"/>
      <c r="M1351" s="26"/>
      <c r="N1351" s="26"/>
      <c r="O1351" s="26"/>
      <c r="P1351" s="26"/>
      <c r="Q1351" s="26"/>
      <c r="R1351" s="26"/>
      <c r="S1351" s="26"/>
      <c r="T1351" s="26"/>
      <c r="U1351" s="26"/>
      <c r="V1351" s="26"/>
      <c r="W1351" s="26"/>
      <c r="X1351" s="26"/>
      <c r="Y1351" s="26"/>
      <c r="Z1351" s="26"/>
      <c r="AA1351" s="26"/>
      <c r="AB1351" s="26"/>
      <c r="AC1351" s="26"/>
      <c r="AD1351" s="34" t="s">
        <v>14</v>
      </c>
    </row>
    <row r="1352" spans="1:30" s="35" customFormat="1" x14ac:dyDescent="0.2">
      <c r="A1352" s="39" t="s">
        <v>177</v>
      </c>
      <c r="B1352" s="41" t="s">
        <v>53</v>
      </c>
      <c r="C1352" s="41"/>
      <c r="D1352" s="89">
        <v>97309927</v>
      </c>
      <c r="E1352" s="43" t="s">
        <v>54</v>
      </c>
      <c r="F1352" s="44">
        <v>1</v>
      </c>
      <c r="G1352" s="45">
        <f>+VLOOKUP(D1352,'Precios Repuestos'!$B$3:$F$192,5,FALSE)*F1352</f>
        <v>5.22</v>
      </c>
      <c r="H1352" s="87">
        <v>4</v>
      </c>
      <c r="I1352" s="46"/>
      <c r="J1352" s="40">
        <v>1</v>
      </c>
      <c r="K1352" s="40">
        <v>1</v>
      </c>
      <c r="L1352" s="40">
        <v>1</v>
      </c>
      <c r="M1352" s="40">
        <v>1</v>
      </c>
      <c r="N1352" s="40">
        <v>1</v>
      </c>
      <c r="O1352" s="40">
        <v>1</v>
      </c>
      <c r="P1352" s="40">
        <v>1</v>
      </c>
      <c r="Q1352" s="40">
        <v>1</v>
      </c>
      <c r="R1352" s="40">
        <v>1</v>
      </c>
      <c r="S1352" s="40">
        <v>1</v>
      </c>
      <c r="T1352" s="40">
        <v>1</v>
      </c>
      <c r="U1352" s="40">
        <v>1</v>
      </c>
      <c r="V1352" s="40">
        <v>1</v>
      </c>
      <c r="W1352" s="40">
        <v>1</v>
      </c>
      <c r="X1352" s="40">
        <v>1</v>
      </c>
      <c r="Y1352" s="40">
        <v>1</v>
      </c>
      <c r="Z1352" s="40">
        <v>1</v>
      </c>
      <c r="AA1352" s="40">
        <v>1</v>
      </c>
      <c r="AB1352" s="40">
        <v>1</v>
      </c>
      <c r="AC1352" s="40">
        <v>1</v>
      </c>
      <c r="AD1352" s="34" t="s">
        <v>25</v>
      </c>
    </row>
    <row r="1353" spans="1:30" s="35" customFormat="1" x14ac:dyDescent="0.2">
      <c r="A1353" s="39" t="s">
        <v>177</v>
      </c>
      <c r="B1353" s="41" t="s">
        <v>53</v>
      </c>
      <c r="C1353" s="41"/>
      <c r="D1353" s="89">
        <v>2601225</v>
      </c>
      <c r="E1353" s="43" t="s">
        <v>169</v>
      </c>
      <c r="F1353" s="44">
        <v>7</v>
      </c>
      <c r="G1353" s="45">
        <f>+VLOOKUP(D1353,'Precios Repuestos'!$B$3:$F$192,5,FALSE)*F1353</f>
        <v>46.063028846153841</v>
      </c>
      <c r="H1353" s="87">
        <v>4</v>
      </c>
      <c r="I1353" s="46"/>
      <c r="J1353" s="40">
        <v>1</v>
      </c>
      <c r="K1353" s="40">
        <v>1</v>
      </c>
      <c r="L1353" s="40">
        <v>1</v>
      </c>
      <c r="M1353" s="40">
        <v>1</v>
      </c>
      <c r="N1353" s="40">
        <v>1</v>
      </c>
      <c r="O1353" s="40">
        <v>1</v>
      </c>
      <c r="P1353" s="40">
        <v>1</v>
      </c>
      <c r="Q1353" s="40">
        <v>1</v>
      </c>
      <c r="R1353" s="40">
        <v>1</v>
      </c>
      <c r="S1353" s="40">
        <v>1</v>
      </c>
      <c r="T1353" s="40">
        <v>1</v>
      </c>
      <c r="U1353" s="40">
        <v>1</v>
      </c>
      <c r="V1353" s="40">
        <v>1</v>
      </c>
      <c r="W1353" s="40">
        <v>1</v>
      </c>
      <c r="X1353" s="40">
        <v>1</v>
      </c>
      <c r="Y1353" s="40">
        <v>1</v>
      </c>
      <c r="Z1353" s="40">
        <v>1</v>
      </c>
      <c r="AA1353" s="40">
        <v>1</v>
      </c>
      <c r="AB1353" s="40">
        <v>1</v>
      </c>
      <c r="AC1353" s="40">
        <v>1</v>
      </c>
      <c r="AD1353" s="34" t="s">
        <v>56</v>
      </c>
    </row>
    <row r="1354" spans="1:30" s="35" customFormat="1" x14ac:dyDescent="0.2">
      <c r="A1354" s="39" t="s">
        <v>177</v>
      </c>
      <c r="B1354" s="41" t="s">
        <v>53</v>
      </c>
      <c r="C1354" s="41"/>
      <c r="D1354" s="89">
        <v>94448984</v>
      </c>
      <c r="E1354" s="29" t="s">
        <v>57</v>
      </c>
      <c r="F1354" s="44">
        <v>1</v>
      </c>
      <c r="G1354" s="45">
        <f>+VLOOKUP(D1354,'Precios Repuestos'!$B$3:$F$192,5,FALSE)*F1354</f>
        <v>5.35</v>
      </c>
      <c r="H1354" s="87">
        <v>4</v>
      </c>
      <c r="I1354" s="46"/>
      <c r="J1354" s="40">
        <v>1</v>
      </c>
      <c r="K1354" s="40">
        <v>1</v>
      </c>
      <c r="L1354" s="40">
        <v>1</v>
      </c>
      <c r="M1354" s="40">
        <v>1</v>
      </c>
      <c r="N1354" s="40">
        <v>1</v>
      </c>
      <c r="O1354" s="40">
        <v>1</v>
      </c>
      <c r="P1354" s="40">
        <v>1</v>
      </c>
      <c r="Q1354" s="40">
        <v>1</v>
      </c>
      <c r="R1354" s="40">
        <v>1</v>
      </c>
      <c r="S1354" s="40">
        <v>1</v>
      </c>
      <c r="T1354" s="40">
        <v>1</v>
      </c>
      <c r="U1354" s="40">
        <v>1</v>
      </c>
      <c r="V1354" s="40">
        <v>1</v>
      </c>
      <c r="W1354" s="40">
        <v>1</v>
      </c>
      <c r="X1354" s="40">
        <v>1</v>
      </c>
      <c r="Y1354" s="40">
        <v>1</v>
      </c>
      <c r="Z1354" s="40">
        <v>1</v>
      </c>
      <c r="AA1354" s="40">
        <v>1</v>
      </c>
      <c r="AB1354" s="40">
        <v>1</v>
      </c>
      <c r="AC1354" s="40">
        <v>1</v>
      </c>
      <c r="AD1354" s="34" t="s">
        <v>25</v>
      </c>
    </row>
    <row r="1355" spans="1:30" s="35" customFormat="1" x14ac:dyDescent="0.2">
      <c r="A1355" s="39" t="s">
        <v>177</v>
      </c>
      <c r="B1355" s="41" t="s">
        <v>53</v>
      </c>
      <c r="C1355" s="41"/>
      <c r="D1355" s="89">
        <v>95627137</v>
      </c>
      <c r="E1355" s="29" t="s">
        <v>58</v>
      </c>
      <c r="F1355" s="44">
        <v>1</v>
      </c>
      <c r="G1355" s="45">
        <f>+VLOOKUP(D1355,'Precios Repuestos'!$B$3:$F$192,5,FALSE)*F1355</f>
        <v>10.029999999999999</v>
      </c>
      <c r="H1355" s="87">
        <v>4</v>
      </c>
      <c r="I1355" s="46"/>
      <c r="J1355" s="40"/>
      <c r="K1355" s="40">
        <v>1</v>
      </c>
      <c r="L1355" s="40"/>
      <c r="M1355" s="40">
        <v>1</v>
      </c>
      <c r="N1355" s="40"/>
      <c r="O1355" s="40">
        <v>1</v>
      </c>
      <c r="P1355" s="40"/>
      <c r="Q1355" s="40">
        <v>1</v>
      </c>
      <c r="R1355" s="40"/>
      <c r="S1355" s="40">
        <v>1</v>
      </c>
      <c r="T1355" s="40"/>
      <c r="U1355" s="40">
        <v>1</v>
      </c>
      <c r="V1355" s="40"/>
      <c r="W1355" s="40">
        <v>1</v>
      </c>
      <c r="X1355" s="40"/>
      <c r="Y1355" s="40">
        <v>1</v>
      </c>
      <c r="Z1355" s="40"/>
      <c r="AA1355" s="40">
        <v>1</v>
      </c>
      <c r="AB1355" s="40"/>
      <c r="AC1355" s="40">
        <v>1</v>
      </c>
      <c r="AD1355" s="34" t="s">
        <v>13</v>
      </c>
    </row>
    <row r="1356" spans="1:30" s="35" customFormat="1" x14ac:dyDescent="0.2">
      <c r="A1356" s="39" t="s">
        <v>177</v>
      </c>
      <c r="B1356" s="41" t="s">
        <v>53</v>
      </c>
      <c r="C1356" s="41"/>
      <c r="D1356" s="89">
        <v>8973617700</v>
      </c>
      <c r="E1356" s="43" t="s">
        <v>60</v>
      </c>
      <c r="F1356" s="44">
        <v>1</v>
      </c>
      <c r="G1356" s="45">
        <f>+VLOOKUP(D1356,'Precios Repuestos'!$B$3:$F$192,5,FALSE)*F1356</f>
        <v>21.5</v>
      </c>
      <c r="H1356" s="87">
        <v>3</v>
      </c>
      <c r="I1356" s="46"/>
      <c r="J1356" s="40"/>
      <c r="K1356" s="40"/>
      <c r="L1356" s="40"/>
      <c r="M1356" s="40"/>
      <c r="N1356" s="40"/>
      <c r="O1356" s="40"/>
      <c r="P1356" s="40"/>
      <c r="Q1356" s="40"/>
      <c r="R1356" s="40"/>
      <c r="S1356" s="40"/>
      <c r="T1356" s="40"/>
      <c r="U1356" s="40"/>
      <c r="V1356" s="40">
        <v>1</v>
      </c>
      <c r="W1356" s="40"/>
      <c r="X1356" s="40"/>
      <c r="Y1356" s="40"/>
      <c r="Z1356" s="40"/>
      <c r="AA1356" s="40"/>
      <c r="AB1356" s="40"/>
      <c r="AC1356" s="40"/>
      <c r="AD1356" s="34" t="s">
        <v>27</v>
      </c>
    </row>
    <row r="1357" spans="1:30" s="35" customFormat="1" x14ac:dyDescent="0.2">
      <c r="A1357" s="39" t="s">
        <v>177</v>
      </c>
      <c r="B1357" s="41" t="s">
        <v>53</v>
      </c>
      <c r="C1357" s="41"/>
      <c r="D1357" s="89" t="s">
        <v>61</v>
      </c>
      <c r="E1357" s="29" t="s">
        <v>62</v>
      </c>
      <c r="F1357" s="44">
        <v>1</v>
      </c>
      <c r="G1357" s="45">
        <f>+VLOOKUP(D1357,'Precios Repuestos'!$B$3:$F$192,5,FALSE)*F1357</f>
        <v>4</v>
      </c>
      <c r="H1357" s="87">
        <v>4</v>
      </c>
      <c r="I1357" s="46"/>
      <c r="J1357" s="40"/>
      <c r="K1357" s="40"/>
      <c r="L1357" s="40"/>
      <c r="M1357" s="40"/>
      <c r="N1357" s="40"/>
      <c r="O1357" s="40"/>
      <c r="P1357" s="40"/>
      <c r="Q1357" s="40"/>
      <c r="R1357" s="40"/>
      <c r="S1357" s="40"/>
      <c r="T1357" s="40"/>
      <c r="U1357" s="40"/>
      <c r="V1357" s="40">
        <v>1</v>
      </c>
      <c r="W1357" s="40"/>
      <c r="X1357" s="40"/>
      <c r="Y1357" s="40"/>
      <c r="Z1357" s="40"/>
      <c r="AA1357" s="40"/>
      <c r="AB1357" s="40"/>
      <c r="AC1357" s="40"/>
      <c r="AD1357" s="34" t="s">
        <v>27</v>
      </c>
    </row>
    <row r="1358" spans="1:30" s="35" customFormat="1" x14ac:dyDescent="0.2">
      <c r="A1358" s="39" t="s">
        <v>177</v>
      </c>
      <c r="B1358" s="41" t="s">
        <v>53</v>
      </c>
      <c r="C1358" s="41"/>
      <c r="D1358" s="253">
        <v>8979125940</v>
      </c>
      <c r="E1358" s="43" t="s">
        <v>63</v>
      </c>
      <c r="F1358" s="44">
        <v>1</v>
      </c>
      <c r="G1358" s="45">
        <f>+VLOOKUP(D1358,'Precios Repuestos'!$B$3:$F$196,5,FALSE)*F1358</f>
        <v>21.82</v>
      </c>
      <c r="H1358" s="87">
        <v>4</v>
      </c>
      <c r="I1358" s="46"/>
      <c r="J1358" s="40"/>
      <c r="K1358" s="40"/>
      <c r="L1358" s="40"/>
      <c r="M1358" s="40"/>
      <c r="N1358" s="40"/>
      <c r="O1358" s="40"/>
      <c r="P1358" s="40"/>
      <c r="Q1358" s="40"/>
      <c r="R1358" s="40"/>
      <c r="S1358" s="40"/>
      <c r="T1358" s="40"/>
      <c r="U1358" s="40"/>
      <c r="V1358" s="40">
        <v>1</v>
      </c>
      <c r="W1358" s="40"/>
      <c r="X1358" s="40"/>
      <c r="Y1358" s="40"/>
      <c r="Z1358" s="40"/>
      <c r="AA1358" s="40"/>
      <c r="AB1358" s="40"/>
      <c r="AC1358" s="40"/>
      <c r="AD1358" s="34" t="s">
        <v>27</v>
      </c>
    </row>
    <row r="1359" spans="1:30" s="35" customFormat="1" x14ac:dyDescent="0.2">
      <c r="A1359" s="39" t="s">
        <v>177</v>
      </c>
      <c r="B1359" s="41" t="s">
        <v>53</v>
      </c>
      <c r="C1359" s="41"/>
      <c r="D1359" s="89">
        <v>2601225</v>
      </c>
      <c r="E1359" s="43" t="s">
        <v>169</v>
      </c>
      <c r="F1359" s="44">
        <v>3</v>
      </c>
      <c r="G1359" s="45">
        <f>+VLOOKUP(D1359,'Precios Repuestos'!$B$3:$F$192,5,FALSE)*F1359</f>
        <v>19.741298076923076</v>
      </c>
      <c r="H1359" s="87">
        <v>4</v>
      </c>
      <c r="I1359" s="46"/>
      <c r="J1359" s="40"/>
      <c r="K1359" s="40"/>
      <c r="L1359" s="40"/>
      <c r="M1359" s="40">
        <v>1</v>
      </c>
      <c r="N1359" s="40"/>
      <c r="O1359" s="40"/>
      <c r="P1359" s="40"/>
      <c r="Q1359" s="40">
        <v>1</v>
      </c>
      <c r="R1359" s="40"/>
      <c r="S1359" s="40"/>
      <c r="T1359" s="40"/>
      <c r="U1359" s="40">
        <v>1</v>
      </c>
      <c r="V1359" s="40"/>
      <c r="W1359" s="40"/>
      <c r="X1359" s="40"/>
      <c r="Y1359" s="40">
        <v>1</v>
      </c>
      <c r="Z1359" s="40"/>
      <c r="AA1359" s="40"/>
      <c r="AB1359" s="40"/>
      <c r="AC1359" s="40">
        <v>1</v>
      </c>
      <c r="AD1359" s="34" t="s">
        <v>67</v>
      </c>
    </row>
    <row r="1360" spans="1:30" s="35" customFormat="1" x14ac:dyDescent="0.2">
      <c r="A1360" s="39" t="s">
        <v>177</v>
      </c>
      <c r="B1360" s="41" t="s">
        <v>53</v>
      </c>
      <c r="C1360" s="41"/>
      <c r="D1360" s="89">
        <v>2601230</v>
      </c>
      <c r="E1360" s="43" t="s">
        <v>113</v>
      </c>
      <c r="F1360" s="44">
        <v>3</v>
      </c>
      <c r="G1360" s="45">
        <f>+VLOOKUP(D1360,'Precios Repuestos'!$B$3:$F$192,5,FALSE)*F1360</f>
        <v>20.216826923076923</v>
      </c>
      <c r="H1360" s="87">
        <v>4</v>
      </c>
      <c r="I1360" s="46"/>
      <c r="J1360" s="40"/>
      <c r="K1360" s="40"/>
      <c r="L1360" s="40"/>
      <c r="M1360" s="40">
        <v>1</v>
      </c>
      <c r="N1360" s="40"/>
      <c r="O1360" s="40"/>
      <c r="P1360" s="40"/>
      <c r="Q1360" s="40">
        <v>1</v>
      </c>
      <c r="R1360" s="40"/>
      <c r="S1360" s="40"/>
      <c r="T1360" s="40"/>
      <c r="U1360" s="40">
        <v>1</v>
      </c>
      <c r="V1360" s="40"/>
      <c r="W1360" s="40"/>
      <c r="X1360" s="40"/>
      <c r="Y1360" s="40">
        <v>1</v>
      </c>
      <c r="Z1360" s="40"/>
      <c r="AA1360" s="40"/>
      <c r="AB1360" s="40"/>
      <c r="AC1360" s="40">
        <v>1</v>
      </c>
      <c r="AD1360" s="34" t="s">
        <v>131</v>
      </c>
    </row>
    <row r="1361" spans="1:30" s="35" customFormat="1" x14ac:dyDescent="0.2">
      <c r="A1361" s="39" t="s">
        <v>177</v>
      </c>
      <c r="B1361" s="41" t="s">
        <v>53</v>
      </c>
      <c r="C1361" s="41"/>
      <c r="D1361" s="89" t="s">
        <v>68</v>
      </c>
      <c r="E1361" s="43" t="s">
        <v>69</v>
      </c>
      <c r="F1361" s="44">
        <v>4</v>
      </c>
      <c r="G1361" s="45">
        <f>+VLOOKUP(D1361,'Precios Repuestos'!$B$3:$F$192,5,FALSE)*F1361</f>
        <v>9.6</v>
      </c>
      <c r="H1361" s="87">
        <v>4</v>
      </c>
      <c r="I1361" s="46"/>
      <c r="J1361" s="40"/>
      <c r="K1361" s="40"/>
      <c r="L1361" s="40"/>
      <c r="M1361" s="40"/>
      <c r="N1361" s="40">
        <v>1</v>
      </c>
      <c r="O1361" s="40"/>
      <c r="P1361" s="40"/>
      <c r="Q1361" s="40"/>
      <c r="R1361" s="40">
        <v>1</v>
      </c>
      <c r="S1361" s="40"/>
      <c r="T1361" s="40"/>
      <c r="U1361" s="40"/>
      <c r="V1361" s="40">
        <v>1</v>
      </c>
      <c r="W1361" s="40"/>
      <c r="X1361" s="40"/>
      <c r="Y1361" s="40"/>
      <c r="Z1361" s="40">
        <v>1</v>
      </c>
      <c r="AA1361" s="40"/>
      <c r="AB1361" s="40"/>
      <c r="AC1361" s="40"/>
      <c r="AD1361" s="34" t="s">
        <v>19</v>
      </c>
    </row>
    <row r="1362" spans="1:30" s="35" customFormat="1" x14ac:dyDescent="0.2">
      <c r="A1362" s="39" t="s">
        <v>177</v>
      </c>
      <c r="B1362" s="41" t="s">
        <v>53</v>
      </c>
      <c r="C1362" s="41"/>
      <c r="D1362" s="89">
        <v>2601234</v>
      </c>
      <c r="E1362" s="43" t="s">
        <v>95</v>
      </c>
      <c r="F1362" s="44">
        <v>1</v>
      </c>
      <c r="G1362" s="45">
        <f>+VLOOKUP(D1362,'Precios Repuestos'!$B$3:$F$192,5,FALSE)*F1362</f>
        <v>9.3090384615384618</v>
      </c>
      <c r="H1362" s="87">
        <v>4</v>
      </c>
      <c r="I1362" s="46"/>
      <c r="J1362" s="40"/>
      <c r="K1362" s="40"/>
      <c r="L1362" s="40"/>
      <c r="M1362" s="40"/>
      <c r="N1362" s="40"/>
      <c r="O1362" s="40"/>
      <c r="P1362" s="40">
        <v>1</v>
      </c>
      <c r="Q1362" s="40"/>
      <c r="R1362" s="40"/>
      <c r="S1362" s="40"/>
      <c r="T1362" s="40"/>
      <c r="U1362" s="40"/>
      <c r="V1362" s="40">
        <v>1</v>
      </c>
      <c r="W1362" s="40"/>
      <c r="X1362" s="40"/>
      <c r="Y1362" s="40"/>
      <c r="Z1362" s="40"/>
      <c r="AA1362" s="40"/>
      <c r="AB1362" s="40">
        <v>1</v>
      </c>
      <c r="AC1362" s="40"/>
      <c r="AD1362" s="34" t="s">
        <v>96</v>
      </c>
    </row>
    <row r="1363" spans="1:30" s="35" customFormat="1" ht="12.75" x14ac:dyDescent="0.2">
      <c r="A1363" s="39" t="s">
        <v>177</v>
      </c>
      <c r="B1363" s="41" t="s">
        <v>53</v>
      </c>
      <c r="C1363" s="41"/>
      <c r="D1363" s="78" t="s">
        <v>178</v>
      </c>
      <c r="E1363" s="43" t="s">
        <v>179</v>
      </c>
      <c r="F1363" s="44">
        <v>1</v>
      </c>
      <c r="G1363" s="45">
        <f>+VLOOKUP(D1363,'Precios Repuestos'!$B$3:$F$192,5,FALSE)*F1363</f>
        <v>6.5</v>
      </c>
      <c r="H1363" s="87">
        <v>4</v>
      </c>
      <c r="I1363" s="46"/>
      <c r="J1363" s="40"/>
      <c r="K1363" s="40"/>
      <c r="L1363" s="40"/>
      <c r="M1363" s="40"/>
      <c r="N1363" s="40">
        <v>1</v>
      </c>
      <c r="O1363" s="40"/>
      <c r="P1363" s="40"/>
      <c r="Q1363" s="40"/>
      <c r="R1363" s="40"/>
      <c r="S1363" s="40">
        <v>1</v>
      </c>
      <c r="T1363" s="40"/>
      <c r="U1363" s="40"/>
      <c r="V1363" s="40"/>
      <c r="W1363" s="40"/>
      <c r="X1363" s="40">
        <v>1</v>
      </c>
      <c r="Y1363" s="40"/>
      <c r="Z1363" s="40"/>
      <c r="AA1363" s="40"/>
      <c r="AB1363" s="40"/>
      <c r="AC1363" s="40">
        <v>1</v>
      </c>
      <c r="AD1363" s="34" t="s">
        <v>47</v>
      </c>
    </row>
    <row r="1364" spans="1:30" s="35" customFormat="1" ht="12.75" x14ac:dyDescent="0.2">
      <c r="A1364" s="39" t="s">
        <v>177</v>
      </c>
      <c r="B1364" s="41" t="s">
        <v>53</v>
      </c>
      <c r="C1364" s="41"/>
      <c r="D1364" s="42">
        <v>88900181</v>
      </c>
      <c r="E1364" s="43" t="s">
        <v>73</v>
      </c>
      <c r="F1364" s="44">
        <v>1</v>
      </c>
      <c r="G1364" s="45">
        <f>+VLOOKUP(D1364,'Precios Repuestos'!$B$3:$F$192,5,FALSE)*F1364</f>
        <v>6.18</v>
      </c>
      <c r="H1364" s="87">
        <v>4</v>
      </c>
      <c r="I1364" s="46"/>
      <c r="J1364" s="40"/>
      <c r="K1364" s="40">
        <v>1</v>
      </c>
      <c r="L1364" s="40"/>
      <c r="M1364" s="40">
        <v>1</v>
      </c>
      <c r="N1364" s="40"/>
      <c r="O1364" s="40">
        <v>1</v>
      </c>
      <c r="P1364" s="40"/>
      <c r="Q1364" s="40">
        <v>1</v>
      </c>
      <c r="R1364" s="40"/>
      <c r="S1364" s="40">
        <v>1</v>
      </c>
      <c r="T1364" s="40"/>
      <c r="U1364" s="40">
        <v>1</v>
      </c>
      <c r="V1364" s="40"/>
      <c r="W1364" s="40">
        <v>1</v>
      </c>
      <c r="X1364" s="40"/>
      <c r="Y1364" s="40">
        <v>1</v>
      </c>
      <c r="Z1364" s="40"/>
      <c r="AA1364" s="40">
        <v>1</v>
      </c>
      <c r="AB1364" s="40"/>
      <c r="AC1364" s="40">
        <v>1</v>
      </c>
      <c r="AD1364" s="34" t="s">
        <v>13</v>
      </c>
    </row>
    <row r="1365" spans="1:30" s="35" customFormat="1" x14ac:dyDescent="0.2">
      <c r="A1365" s="39" t="s">
        <v>177</v>
      </c>
      <c r="B1365" s="41" t="s">
        <v>53</v>
      </c>
      <c r="C1365" s="41"/>
      <c r="D1365" s="89" t="s">
        <v>74</v>
      </c>
      <c r="E1365" s="43" t="s">
        <v>75</v>
      </c>
      <c r="F1365" s="44">
        <v>1</v>
      </c>
      <c r="G1365" s="45">
        <f>+VLOOKUP(D1365,'Precios Repuestos'!$B$3:$F$192,5,FALSE)*F1365</f>
        <v>5</v>
      </c>
      <c r="H1365" s="87">
        <v>4</v>
      </c>
      <c r="I1365" s="46"/>
      <c r="J1365" s="40"/>
      <c r="K1365" s="40"/>
      <c r="L1365" s="40"/>
      <c r="M1365" s="40"/>
      <c r="N1365" s="40">
        <v>1</v>
      </c>
      <c r="O1365" s="40"/>
      <c r="P1365" s="40"/>
      <c r="Q1365" s="40"/>
      <c r="R1365" s="40"/>
      <c r="S1365" s="40"/>
      <c r="T1365" s="40">
        <v>1</v>
      </c>
      <c r="U1365" s="40"/>
      <c r="V1365" s="40"/>
      <c r="W1365" s="40"/>
      <c r="X1365" s="40"/>
      <c r="Y1365" s="40"/>
      <c r="Z1365" s="40">
        <v>1</v>
      </c>
      <c r="AA1365" s="40"/>
      <c r="AB1365" s="40"/>
      <c r="AC1365" s="40"/>
      <c r="AD1365" s="34" t="s">
        <v>41</v>
      </c>
    </row>
    <row r="1366" spans="1:30" s="35" customFormat="1" x14ac:dyDescent="0.2">
      <c r="A1366" s="39" t="s">
        <v>177</v>
      </c>
      <c r="B1366" s="41" t="s">
        <v>53</v>
      </c>
      <c r="C1366" s="41"/>
      <c r="D1366" s="89" t="s">
        <v>76</v>
      </c>
      <c r="E1366" s="43" t="s">
        <v>77</v>
      </c>
      <c r="F1366" s="44">
        <v>1</v>
      </c>
      <c r="G1366" s="45">
        <f>+VLOOKUP(D1366,'Precios Repuestos'!$B$3:$F$192,5,FALSE)*F1366</f>
        <v>2</v>
      </c>
      <c r="H1366" s="87">
        <v>4</v>
      </c>
      <c r="I1366" s="46"/>
      <c r="J1366" s="40"/>
      <c r="K1366" s="40">
        <v>1</v>
      </c>
      <c r="L1366" s="40">
        <v>1</v>
      </c>
      <c r="M1366" s="40">
        <v>1</v>
      </c>
      <c r="N1366" s="40">
        <v>1</v>
      </c>
      <c r="O1366" s="40">
        <v>1</v>
      </c>
      <c r="P1366" s="40">
        <v>1</v>
      </c>
      <c r="Q1366" s="40">
        <v>1</v>
      </c>
      <c r="R1366" s="40">
        <v>1</v>
      </c>
      <c r="S1366" s="40">
        <v>1</v>
      </c>
      <c r="T1366" s="40">
        <v>1</v>
      </c>
      <c r="U1366" s="40">
        <v>1</v>
      </c>
      <c r="V1366" s="40">
        <v>1</v>
      </c>
      <c r="W1366" s="40">
        <v>1</v>
      </c>
      <c r="X1366" s="40">
        <v>1</v>
      </c>
      <c r="Y1366" s="40">
        <v>1</v>
      </c>
      <c r="Z1366" s="40">
        <v>1</v>
      </c>
      <c r="AA1366" s="40">
        <v>1</v>
      </c>
      <c r="AB1366" s="40">
        <v>1</v>
      </c>
      <c r="AC1366" s="40">
        <v>1</v>
      </c>
      <c r="AD1366" s="34" t="s">
        <v>78</v>
      </c>
    </row>
    <row r="1367" spans="1:30" s="35" customFormat="1" x14ac:dyDescent="0.2">
      <c r="A1367" s="50" t="s">
        <v>177</v>
      </c>
      <c r="B1367" s="52" t="s">
        <v>79</v>
      </c>
      <c r="C1367" s="52"/>
      <c r="D1367" s="85"/>
      <c r="E1367" s="54" t="s">
        <v>80</v>
      </c>
      <c r="F1367" s="44"/>
      <c r="G1367" s="90"/>
      <c r="H1367" s="87"/>
      <c r="I1367" s="32"/>
      <c r="J1367" s="55">
        <f>+SUMPRODUCT(J1326:J1351,$G1326:$G1351)</f>
        <v>22.05</v>
      </c>
      <c r="K1367" s="55">
        <f t="shared" ref="K1367:AC1367" si="141">+SUMPRODUCT(K1326:K1351,$G1326:$G1351)</f>
        <v>53.024999999999999</v>
      </c>
      <c r="L1367" s="55">
        <f t="shared" si="141"/>
        <v>22.05</v>
      </c>
      <c r="M1367" s="55">
        <f t="shared" si="141"/>
        <v>76.275000000000006</v>
      </c>
      <c r="N1367" s="55">
        <f t="shared" si="141"/>
        <v>76.8</v>
      </c>
      <c r="O1367" s="55">
        <f t="shared" si="141"/>
        <v>68.025000000000006</v>
      </c>
      <c r="P1367" s="55">
        <f t="shared" si="141"/>
        <v>55.05</v>
      </c>
      <c r="Q1367" s="55">
        <f t="shared" si="141"/>
        <v>76.275000000000006</v>
      </c>
      <c r="R1367" s="55">
        <f t="shared" si="141"/>
        <v>38.549999999999997</v>
      </c>
      <c r="S1367" s="55">
        <f t="shared" si="141"/>
        <v>83.025000000000006</v>
      </c>
      <c r="T1367" s="55">
        <f t="shared" si="141"/>
        <v>30.3</v>
      </c>
      <c r="U1367" s="55">
        <f t="shared" si="141"/>
        <v>91.275000000000006</v>
      </c>
      <c r="V1367" s="55">
        <f t="shared" si="141"/>
        <v>118.05</v>
      </c>
      <c r="W1367" s="55">
        <f t="shared" si="141"/>
        <v>53.024999999999999</v>
      </c>
      <c r="X1367" s="55">
        <f t="shared" si="141"/>
        <v>52.05</v>
      </c>
      <c r="Y1367" s="55">
        <f t="shared" si="141"/>
        <v>76.275000000000006</v>
      </c>
      <c r="Z1367" s="55">
        <f t="shared" si="141"/>
        <v>46.8</v>
      </c>
      <c r="AA1367" s="55">
        <f t="shared" si="141"/>
        <v>68.025000000000006</v>
      </c>
      <c r="AB1367" s="55">
        <f t="shared" si="141"/>
        <v>55.05</v>
      </c>
      <c r="AC1367" s="55">
        <f t="shared" si="141"/>
        <v>106.27500000000001</v>
      </c>
      <c r="AD1367" s="34"/>
    </row>
    <row r="1368" spans="1:30" s="35" customFormat="1" x14ac:dyDescent="0.2">
      <c r="A1368" s="50" t="s">
        <v>177</v>
      </c>
      <c r="B1368" s="52" t="s">
        <v>81</v>
      </c>
      <c r="C1368" s="52"/>
      <c r="D1368" s="85"/>
      <c r="E1368" s="54" t="s">
        <v>82</v>
      </c>
      <c r="F1368" s="44"/>
      <c r="G1368" s="90"/>
      <c r="H1368" s="87"/>
      <c r="I1368" s="32"/>
      <c r="J1368" s="55">
        <f>+SUMPRODUCT(J1352:J1366,$G1352:$G1366)</f>
        <v>56.633028846153842</v>
      </c>
      <c r="K1368" s="55">
        <f t="shared" ref="K1368:AC1368" si="142">+SUMPRODUCT(K1352:K1366,$G1352:$G1366)</f>
        <v>74.843028846153828</v>
      </c>
      <c r="L1368" s="55">
        <f t="shared" si="142"/>
        <v>58.633028846153842</v>
      </c>
      <c r="M1368" s="55">
        <f t="shared" si="142"/>
        <v>114.80115384615382</v>
      </c>
      <c r="N1368" s="55">
        <f t="shared" si="142"/>
        <v>79.733028846153843</v>
      </c>
      <c r="O1368" s="55">
        <f t="shared" si="142"/>
        <v>74.843028846153828</v>
      </c>
      <c r="P1368" s="55">
        <f t="shared" si="142"/>
        <v>67.942067307692298</v>
      </c>
      <c r="Q1368" s="55">
        <f t="shared" si="142"/>
        <v>114.80115384615382</v>
      </c>
      <c r="R1368" s="55">
        <f t="shared" si="142"/>
        <v>68.233028846153843</v>
      </c>
      <c r="S1368" s="55">
        <f t="shared" si="142"/>
        <v>81.343028846153828</v>
      </c>
      <c r="T1368" s="55">
        <f t="shared" si="142"/>
        <v>63.633028846153842</v>
      </c>
      <c r="U1368" s="55">
        <f t="shared" si="142"/>
        <v>114.80115384615382</v>
      </c>
      <c r="V1368" s="55">
        <f t="shared" si="142"/>
        <v>124.8620673076923</v>
      </c>
      <c r="W1368" s="55">
        <f t="shared" si="142"/>
        <v>74.843028846153828</v>
      </c>
      <c r="X1368" s="55">
        <f t="shared" si="142"/>
        <v>65.133028846153849</v>
      </c>
      <c r="Y1368" s="55">
        <f t="shared" si="142"/>
        <v>114.80115384615382</v>
      </c>
      <c r="Z1368" s="55">
        <f t="shared" si="142"/>
        <v>73.233028846153843</v>
      </c>
      <c r="AA1368" s="55">
        <f t="shared" si="142"/>
        <v>74.843028846153828</v>
      </c>
      <c r="AB1368" s="55">
        <f t="shared" si="142"/>
        <v>67.942067307692298</v>
      </c>
      <c r="AC1368" s="55">
        <f t="shared" si="142"/>
        <v>121.30115384615382</v>
      </c>
      <c r="AD1368" s="34"/>
    </row>
    <row r="1369" spans="1:30" s="35" customFormat="1" x14ac:dyDescent="0.2">
      <c r="A1369" s="50" t="s">
        <v>177</v>
      </c>
      <c r="B1369" s="52" t="s">
        <v>83</v>
      </c>
      <c r="C1369" s="52"/>
      <c r="D1369" s="85"/>
      <c r="E1369" s="54" t="s">
        <v>84</v>
      </c>
      <c r="F1369" s="44"/>
      <c r="G1369" s="90"/>
      <c r="H1369" s="87"/>
      <c r="I1369" s="32"/>
      <c r="J1369" s="56">
        <f>+J1368+J1367</f>
        <v>78.683028846153846</v>
      </c>
      <c r="K1369" s="56">
        <f t="shared" ref="K1369:AC1369" si="143">+K1368+K1367</f>
        <v>127.86802884615383</v>
      </c>
      <c r="L1369" s="56">
        <f t="shared" si="143"/>
        <v>80.683028846153846</v>
      </c>
      <c r="M1369" s="56">
        <f t="shared" si="143"/>
        <v>191.07615384615383</v>
      </c>
      <c r="N1369" s="56">
        <f t="shared" si="143"/>
        <v>156.53302884615385</v>
      </c>
      <c r="O1369" s="56">
        <f t="shared" si="143"/>
        <v>142.86802884615383</v>
      </c>
      <c r="P1369" s="56">
        <f t="shared" si="143"/>
        <v>122.9920673076923</v>
      </c>
      <c r="Q1369" s="56">
        <f t="shared" si="143"/>
        <v>191.07615384615383</v>
      </c>
      <c r="R1369" s="56">
        <f t="shared" si="143"/>
        <v>106.78302884615384</v>
      </c>
      <c r="S1369" s="56">
        <f t="shared" si="143"/>
        <v>164.36802884615383</v>
      </c>
      <c r="T1369" s="56">
        <f t="shared" si="143"/>
        <v>93.933028846153846</v>
      </c>
      <c r="U1369" s="56">
        <f t="shared" si="143"/>
        <v>206.07615384615383</v>
      </c>
      <c r="V1369" s="56">
        <f t="shared" si="143"/>
        <v>242.9120673076923</v>
      </c>
      <c r="W1369" s="56">
        <f t="shared" si="143"/>
        <v>127.86802884615383</v>
      </c>
      <c r="X1369" s="56">
        <f t="shared" si="143"/>
        <v>117.18302884615385</v>
      </c>
      <c r="Y1369" s="56">
        <f t="shared" si="143"/>
        <v>191.07615384615383</v>
      </c>
      <c r="Z1369" s="56">
        <f t="shared" si="143"/>
        <v>120.03302884615384</v>
      </c>
      <c r="AA1369" s="56">
        <f t="shared" si="143"/>
        <v>142.86802884615383</v>
      </c>
      <c r="AB1369" s="56">
        <f t="shared" si="143"/>
        <v>122.9920673076923</v>
      </c>
      <c r="AC1369" s="56">
        <f t="shared" si="143"/>
        <v>227.57615384615383</v>
      </c>
      <c r="AD1369" s="34"/>
    </row>
    <row r="1370" spans="1:30" s="35" customFormat="1" x14ac:dyDescent="0.2">
      <c r="A1370" s="57" t="s">
        <v>177</v>
      </c>
      <c r="B1370" s="52" t="s">
        <v>85</v>
      </c>
      <c r="C1370" s="52"/>
      <c r="D1370" s="85"/>
      <c r="E1370" s="58" t="s">
        <v>86</v>
      </c>
      <c r="F1370" s="44"/>
      <c r="G1370" s="90"/>
      <c r="H1370" s="87"/>
      <c r="I1370" s="32"/>
      <c r="J1370" s="59">
        <f>+J1369*$K$2</f>
        <v>88.12499230769231</v>
      </c>
      <c r="K1370" s="59">
        <f t="shared" ref="K1370:AC1370" si="144">+K1369*$K$2</f>
        <v>143.21219230769231</v>
      </c>
      <c r="L1370" s="59">
        <f t="shared" si="144"/>
        <v>90.364992307692319</v>
      </c>
      <c r="M1370" s="59">
        <f t="shared" si="144"/>
        <v>214.00529230769232</v>
      </c>
      <c r="N1370" s="59">
        <f t="shared" si="144"/>
        <v>175.31699230769235</v>
      </c>
      <c r="O1370" s="59">
        <f t="shared" si="144"/>
        <v>160.01219230769232</v>
      </c>
      <c r="P1370" s="59">
        <f t="shared" si="144"/>
        <v>137.75111538461539</v>
      </c>
      <c r="Q1370" s="59">
        <f t="shared" si="144"/>
        <v>214.00529230769232</v>
      </c>
      <c r="R1370" s="59">
        <f t="shared" si="144"/>
        <v>119.59699230769232</v>
      </c>
      <c r="S1370" s="59">
        <f t="shared" si="144"/>
        <v>184.0921923076923</v>
      </c>
      <c r="T1370" s="59">
        <f t="shared" si="144"/>
        <v>105.20499230769232</v>
      </c>
      <c r="U1370" s="59">
        <f t="shared" si="144"/>
        <v>230.8052923076923</v>
      </c>
      <c r="V1370" s="59">
        <f t="shared" si="144"/>
        <v>272.0615153846154</v>
      </c>
      <c r="W1370" s="59">
        <f t="shared" si="144"/>
        <v>143.21219230769231</v>
      </c>
      <c r="X1370" s="59">
        <f t="shared" si="144"/>
        <v>131.24499230769231</v>
      </c>
      <c r="Y1370" s="59">
        <f t="shared" si="144"/>
        <v>214.00529230769232</v>
      </c>
      <c r="Z1370" s="59">
        <f t="shared" si="144"/>
        <v>134.43699230769232</v>
      </c>
      <c r="AA1370" s="59">
        <f t="shared" si="144"/>
        <v>160.01219230769232</v>
      </c>
      <c r="AB1370" s="59">
        <f t="shared" si="144"/>
        <v>137.75111538461539</v>
      </c>
      <c r="AC1370" s="59">
        <f t="shared" si="144"/>
        <v>254.88529230769231</v>
      </c>
      <c r="AD1370" s="34"/>
    </row>
    <row r="1371" spans="1:30" s="35" customFormat="1" x14ac:dyDescent="0.2">
      <c r="A1371" s="50" t="s">
        <v>180</v>
      </c>
      <c r="B1371" s="69"/>
      <c r="C1371" s="69"/>
      <c r="D1371" s="85"/>
      <c r="E1371" s="69"/>
      <c r="F1371" s="71"/>
      <c r="G1371" s="86"/>
      <c r="H1371" s="87"/>
      <c r="I1371" s="32"/>
      <c r="J1371" s="51"/>
      <c r="K1371" s="51"/>
      <c r="L1371" s="51"/>
      <c r="M1371" s="51"/>
      <c r="N1371" s="51"/>
      <c r="O1371" s="51"/>
      <c r="P1371" s="51"/>
      <c r="Q1371" s="51"/>
      <c r="R1371" s="51"/>
      <c r="S1371" s="51"/>
      <c r="T1371" s="51"/>
      <c r="U1371" s="51"/>
      <c r="V1371" s="51"/>
      <c r="W1371" s="51"/>
      <c r="X1371" s="51"/>
      <c r="Y1371" s="51"/>
      <c r="Z1371" s="51"/>
      <c r="AA1371" s="51"/>
      <c r="AB1371" s="51"/>
      <c r="AC1371" s="51"/>
      <c r="AD1371" s="34"/>
    </row>
    <row r="1372" spans="1:30" s="35" customFormat="1" x14ac:dyDescent="0.2">
      <c r="A1372" s="25" t="s">
        <v>180</v>
      </c>
      <c r="B1372" s="27" t="s">
        <v>11</v>
      </c>
      <c r="C1372" s="27"/>
      <c r="D1372" s="88"/>
      <c r="E1372" s="29" t="s">
        <v>12</v>
      </c>
      <c r="F1372" s="30">
        <v>0.7</v>
      </c>
      <c r="G1372" s="31">
        <f t="shared" ref="G1372:G1397" si="145">+F1372*$F$2</f>
        <v>21</v>
      </c>
      <c r="H1372" s="87">
        <v>4</v>
      </c>
      <c r="I1372" s="33"/>
      <c r="J1372" s="26"/>
      <c r="K1372" s="26"/>
      <c r="L1372" s="26"/>
      <c r="M1372" s="26"/>
      <c r="N1372" s="26"/>
      <c r="O1372" s="26"/>
      <c r="P1372" s="26"/>
      <c r="Q1372" s="26"/>
      <c r="R1372" s="26"/>
      <c r="S1372" s="26"/>
      <c r="T1372" s="26"/>
      <c r="U1372" s="26"/>
      <c r="V1372" s="26"/>
      <c r="W1372" s="26"/>
      <c r="X1372" s="26"/>
      <c r="Y1372" s="26"/>
      <c r="Z1372" s="26"/>
      <c r="AA1372" s="26"/>
      <c r="AB1372" s="26"/>
      <c r="AC1372" s="26"/>
      <c r="AD1372" s="34" t="s">
        <v>14</v>
      </c>
    </row>
    <row r="1373" spans="1:30" s="35" customFormat="1" x14ac:dyDescent="0.2">
      <c r="A1373" s="25" t="s">
        <v>180</v>
      </c>
      <c r="B1373" s="27" t="s">
        <v>11</v>
      </c>
      <c r="C1373" s="27"/>
      <c r="D1373" s="88"/>
      <c r="E1373" s="29" t="s">
        <v>15</v>
      </c>
      <c r="F1373" s="30">
        <v>0.3</v>
      </c>
      <c r="G1373" s="31">
        <f t="shared" si="145"/>
        <v>9</v>
      </c>
      <c r="H1373" s="87">
        <v>4</v>
      </c>
      <c r="I1373" s="33"/>
      <c r="J1373" s="26"/>
      <c r="K1373" s="26"/>
      <c r="L1373" s="26"/>
      <c r="M1373" s="26"/>
      <c r="N1373" s="26"/>
      <c r="O1373" s="26"/>
      <c r="P1373" s="26"/>
      <c r="Q1373" s="26"/>
      <c r="R1373" s="26"/>
      <c r="S1373" s="26"/>
      <c r="T1373" s="26"/>
      <c r="U1373" s="26"/>
      <c r="V1373" s="26"/>
      <c r="W1373" s="26"/>
      <c r="X1373" s="26"/>
      <c r="Y1373" s="26"/>
      <c r="Z1373" s="26"/>
      <c r="AA1373" s="26"/>
      <c r="AB1373" s="26"/>
      <c r="AC1373" s="26"/>
      <c r="AD1373" s="34" t="s">
        <v>14</v>
      </c>
    </row>
    <row r="1374" spans="1:30" s="35" customFormat="1" x14ac:dyDescent="0.2">
      <c r="A1374" s="25" t="s">
        <v>180</v>
      </c>
      <c r="B1374" s="27" t="s">
        <v>11</v>
      </c>
      <c r="C1374" s="27"/>
      <c r="D1374" s="88"/>
      <c r="E1374" s="29" t="s">
        <v>16</v>
      </c>
      <c r="F1374" s="30">
        <v>0.18333333333333335</v>
      </c>
      <c r="G1374" s="31">
        <f t="shared" si="145"/>
        <v>5.5</v>
      </c>
      <c r="H1374" s="87">
        <v>4</v>
      </c>
      <c r="I1374" s="33"/>
      <c r="J1374" s="26">
        <v>1</v>
      </c>
      <c r="K1374" s="26">
        <v>1</v>
      </c>
      <c r="L1374" s="26">
        <v>1</v>
      </c>
      <c r="M1374" s="26">
        <v>1</v>
      </c>
      <c r="N1374" s="26">
        <v>1</v>
      </c>
      <c r="O1374" s="26">
        <v>1</v>
      </c>
      <c r="P1374" s="26">
        <v>1</v>
      </c>
      <c r="Q1374" s="26">
        <v>1</v>
      </c>
      <c r="R1374" s="26">
        <v>1</v>
      </c>
      <c r="S1374" s="26">
        <v>1</v>
      </c>
      <c r="T1374" s="26">
        <v>1</v>
      </c>
      <c r="U1374" s="26">
        <v>1</v>
      </c>
      <c r="V1374" s="26">
        <v>1</v>
      </c>
      <c r="W1374" s="26">
        <v>1</v>
      </c>
      <c r="X1374" s="26">
        <v>1</v>
      </c>
      <c r="Y1374" s="26">
        <v>1</v>
      </c>
      <c r="Z1374" s="26">
        <v>1</v>
      </c>
      <c r="AA1374" s="26">
        <v>1</v>
      </c>
      <c r="AB1374" s="26">
        <v>1</v>
      </c>
      <c r="AC1374" s="26">
        <v>1</v>
      </c>
      <c r="AD1374" s="34" t="s">
        <v>25</v>
      </c>
    </row>
    <row r="1375" spans="1:30" s="35" customFormat="1" x14ac:dyDescent="0.2">
      <c r="A1375" s="25" t="s">
        <v>180</v>
      </c>
      <c r="B1375" s="27" t="s">
        <v>11</v>
      </c>
      <c r="C1375" s="27"/>
      <c r="D1375" s="88"/>
      <c r="E1375" s="29" t="s">
        <v>18</v>
      </c>
      <c r="F1375" s="30">
        <v>0.55000000000000004</v>
      </c>
      <c r="G1375" s="31">
        <f t="shared" si="145"/>
        <v>16.5</v>
      </c>
      <c r="H1375" s="87">
        <v>4</v>
      </c>
      <c r="I1375" s="33"/>
      <c r="J1375" s="26"/>
      <c r="K1375" s="26"/>
      <c r="L1375" s="26"/>
      <c r="M1375" s="26"/>
      <c r="N1375" s="26">
        <v>1</v>
      </c>
      <c r="O1375" s="26"/>
      <c r="P1375" s="26"/>
      <c r="Q1375" s="26"/>
      <c r="R1375" s="26">
        <v>1</v>
      </c>
      <c r="S1375" s="26"/>
      <c r="T1375" s="26"/>
      <c r="U1375" s="26"/>
      <c r="V1375" s="26">
        <v>1</v>
      </c>
      <c r="W1375" s="26"/>
      <c r="X1375" s="26"/>
      <c r="Y1375" s="26"/>
      <c r="Z1375" s="26">
        <v>1</v>
      </c>
      <c r="AA1375" s="26"/>
      <c r="AB1375" s="26"/>
      <c r="AC1375" s="26"/>
      <c r="AD1375" s="34" t="s">
        <v>21</v>
      </c>
    </row>
    <row r="1376" spans="1:30" s="35" customFormat="1" x14ac:dyDescent="0.2">
      <c r="A1376" s="25" t="s">
        <v>180</v>
      </c>
      <c r="B1376" s="27" t="s">
        <v>11</v>
      </c>
      <c r="C1376" s="27"/>
      <c r="D1376" s="88"/>
      <c r="E1376" s="29" t="s">
        <v>22</v>
      </c>
      <c r="F1376" s="30">
        <v>0.27500000000000002</v>
      </c>
      <c r="G1376" s="31">
        <f t="shared" si="145"/>
        <v>8.25</v>
      </c>
      <c r="H1376" s="87">
        <v>4</v>
      </c>
      <c r="I1376" s="33"/>
      <c r="J1376" s="26"/>
      <c r="K1376" s="26"/>
      <c r="L1376" s="26"/>
      <c r="M1376" s="26">
        <v>1</v>
      </c>
      <c r="N1376" s="26"/>
      <c r="O1376" s="26"/>
      <c r="P1376" s="26"/>
      <c r="Q1376" s="26">
        <v>1</v>
      </c>
      <c r="R1376" s="26"/>
      <c r="S1376" s="26"/>
      <c r="T1376" s="26"/>
      <c r="U1376" s="26">
        <v>1</v>
      </c>
      <c r="V1376" s="26"/>
      <c r="W1376" s="26"/>
      <c r="X1376" s="26"/>
      <c r="Y1376" s="26">
        <v>1</v>
      </c>
      <c r="Z1376" s="26"/>
      <c r="AA1376" s="26"/>
      <c r="AB1376" s="26"/>
      <c r="AC1376" s="26">
        <v>1</v>
      </c>
      <c r="AD1376" s="34" t="s">
        <v>35</v>
      </c>
    </row>
    <row r="1377" spans="1:30" s="35" customFormat="1" x14ac:dyDescent="0.2">
      <c r="A1377" s="25" t="s">
        <v>180</v>
      </c>
      <c r="B1377" s="27" t="s">
        <v>11</v>
      </c>
      <c r="C1377" s="27"/>
      <c r="D1377" s="88"/>
      <c r="E1377" s="29" t="s">
        <v>119</v>
      </c>
      <c r="F1377" s="30">
        <v>0.33333333333333331</v>
      </c>
      <c r="G1377" s="31">
        <f t="shared" si="145"/>
        <v>10</v>
      </c>
      <c r="H1377" s="87">
        <v>4</v>
      </c>
      <c r="I1377" s="33"/>
      <c r="J1377" s="26"/>
      <c r="K1377" s="26"/>
      <c r="L1377" s="26"/>
      <c r="M1377" s="26">
        <v>1</v>
      </c>
      <c r="N1377" s="26"/>
      <c r="O1377" s="26"/>
      <c r="P1377" s="26"/>
      <c r="Q1377" s="26">
        <v>1</v>
      </c>
      <c r="R1377" s="26"/>
      <c r="S1377" s="26"/>
      <c r="T1377" s="26"/>
      <c r="U1377" s="26">
        <v>1</v>
      </c>
      <c r="V1377" s="26"/>
      <c r="W1377" s="26"/>
      <c r="X1377" s="26"/>
      <c r="Y1377" s="26">
        <v>1</v>
      </c>
      <c r="Z1377" s="26"/>
      <c r="AA1377" s="26"/>
      <c r="AB1377" s="26"/>
      <c r="AC1377" s="26">
        <v>1</v>
      </c>
      <c r="AD1377" s="34" t="s">
        <v>35</v>
      </c>
    </row>
    <row r="1378" spans="1:30" s="35" customFormat="1" x14ac:dyDescent="0.2">
      <c r="A1378" s="25" t="s">
        <v>180</v>
      </c>
      <c r="B1378" s="27" t="s">
        <v>11</v>
      </c>
      <c r="C1378" s="27"/>
      <c r="D1378" s="88"/>
      <c r="E1378" s="29" t="s">
        <v>120</v>
      </c>
      <c r="F1378" s="30">
        <v>0.5</v>
      </c>
      <c r="G1378" s="31">
        <f t="shared" si="145"/>
        <v>15</v>
      </c>
      <c r="H1378" s="87">
        <v>4</v>
      </c>
      <c r="I1378" s="33"/>
      <c r="J1378" s="26"/>
      <c r="K1378" s="26"/>
      <c r="L1378" s="26"/>
      <c r="M1378" s="26">
        <v>1</v>
      </c>
      <c r="N1378" s="26"/>
      <c r="O1378" s="26"/>
      <c r="P1378" s="26"/>
      <c r="Q1378" s="26">
        <v>1</v>
      </c>
      <c r="R1378" s="26"/>
      <c r="S1378" s="26"/>
      <c r="T1378" s="26"/>
      <c r="U1378" s="26">
        <v>1</v>
      </c>
      <c r="V1378" s="26"/>
      <c r="W1378" s="26"/>
      <c r="X1378" s="26"/>
      <c r="Y1378" s="26">
        <v>1</v>
      </c>
      <c r="Z1378" s="26"/>
      <c r="AA1378" s="26"/>
      <c r="AB1378" s="26"/>
      <c r="AC1378" s="26">
        <v>1</v>
      </c>
      <c r="AD1378" s="34" t="s">
        <v>35</v>
      </c>
    </row>
    <row r="1379" spans="1:30" s="35" customFormat="1" x14ac:dyDescent="0.2">
      <c r="A1379" s="25" t="s">
        <v>180</v>
      </c>
      <c r="B1379" s="27" t="s">
        <v>11</v>
      </c>
      <c r="C1379" s="27"/>
      <c r="D1379" s="88"/>
      <c r="E1379" s="29" t="s">
        <v>121</v>
      </c>
      <c r="F1379" s="30">
        <v>0.33333333333333331</v>
      </c>
      <c r="G1379" s="31">
        <f t="shared" si="145"/>
        <v>10</v>
      </c>
      <c r="H1379" s="87">
        <v>4</v>
      </c>
      <c r="I1379" s="33"/>
      <c r="J1379" s="26"/>
      <c r="K1379" s="26"/>
      <c r="L1379" s="26"/>
      <c r="M1379" s="26"/>
      <c r="N1379" s="26"/>
      <c r="O1379" s="26"/>
      <c r="P1379" s="26"/>
      <c r="Q1379" s="26">
        <v>1</v>
      </c>
      <c r="R1379" s="26"/>
      <c r="S1379" s="26"/>
      <c r="T1379" s="26"/>
      <c r="U1379" s="26"/>
      <c r="V1379" s="26"/>
      <c r="W1379" s="26"/>
      <c r="X1379" s="26"/>
      <c r="Y1379" s="26">
        <v>1</v>
      </c>
      <c r="Z1379" s="26"/>
      <c r="AA1379" s="26"/>
      <c r="AB1379" s="26"/>
      <c r="AC1379" s="26"/>
      <c r="AD1379" s="34" t="s">
        <v>104</v>
      </c>
    </row>
    <row r="1380" spans="1:30" s="35" customFormat="1" x14ac:dyDescent="0.2">
      <c r="A1380" s="25" t="s">
        <v>180</v>
      </c>
      <c r="B1380" s="27" t="s">
        <v>11</v>
      </c>
      <c r="C1380" s="27"/>
      <c r="D1380" s="88"/>
      <c r="E1380" s="36" t="s">
        <v>24</v>
      </c>
      <c r="F1380" s="30">
        <v>0.35</v>
      </c>
      <c r="G1380" s="31">
        <f t="shared" si="145"/>
        <v>10.5</v>
      </c>
      <c r="H1380" s="87">
        <v>4</v>
      </c>
      <c r="I1380" s="33"/>
      <c r="J1380" s="26">
        <v>1</v>
      </c>
      <c r="K1380" s="26">
        <v>1</v>
      </c>
      <c r="L1380" s="26">
        <v>1</v>
      </c>
      <c r="M1380" s="26">
        <v>1</v>
      </c>
      <c r="N1380" s="26">
        <v>1</v>
      </c>
      <c r="O1380" s="26">
        <v>1</v>
      </c>
      <c r="P1380" s="26">
        <v>1</v>
      </c>
      <c r="Q1380" s="26">
        <v>1</v>
      </c>
      <c r="R1380" s="26">
        <v>1</v>
      </c>
      <c r="S1380" s="26">
        <v>1</v>
      </c>
      <c r="T1380" s="26">
        <v>1</v>
      </c>
      <c r="U1380" s="26">
        <v>1</v>
      </c>
      <c r="V1380" s="26">
        <v>1</v>
      </c>
      <c r="W1380" s="26">
        <v>1</v>
      </c>
      <c r="X1380" s="26">
        <v>1</v>
      </c>
      <c r="Y1380" s="26">
        <v>1</v>
      </c>
      <c r="Z1380" s="26">
        <v>1</v>
      </c>
      <c r="AA1380" s="26">
        <v>1</v>
      </c>
      <c r="AB1380" s="26">
        <v>1</v>
      </c>
      <c r="AC1380" s="26">
        <v>1</v>
      </c>
      <c r="AD1380" s="34" t="s">
        <v>25</v>
      </c>
    </row>
    <row r="1381" spans="1:30" s="35" customFormat="1" x14ac:dyDescent="0.2">
      <c r="A1381" s="25" t="s">
        <v>180</v>
      </c>
      <c r="B1381" s="27" t="s">
        <v>11</v>
      </c>
      <c r="C1381" s="27"/>
      <c r="D1381" s="88"/>
      <c r="E1381" s="29" t="s">
        <v>26</v>
      </c>
      <c r="F1381" s="30">
        <v>0.5</v>
      </c>
      <c r="G1381" s="31">
        <f t="shared" si="145"/>
        <v>15</v>
      </c>
      <c r="H1381" s="87">
        <v>4</v>
      </c>
      <c r="I1381" s="33"/>
      <c r="J1381" s="26"/>
      <c r="K1381" s="26"/>
      <c r="L1381" s="26"/>
      <c r="M1381" s="26"/>
      <c r="N1381" s="26"/>
      <c r="O1381" s="26"/>
      <c r="P1381" s="26"/>
      <c r="Q1381" s="26"/>
      <c r="R1381" s="26"/>
      <c r="S1381" s="26"/>
      <c r="T1381" s="26"/>
      <c r="U1381" s="26"/>
      <c r="V1381" s="26">
        <v>1</v>
      </c>
      <c r="W1381" s="26"/>
      <c r="X1381" s="26"/>
      <c r="Y1381" s="26"/>
      <c r="Z1381" s="26"/>
      <c r="AA1381" s="26"/>
      <c r="AB1381" s="26"/>
      <c r="AC1381" s="26"/>
      <c r="AD1381" s="34" t="s">
        <v>27</v>
      </c>
    </row>
    <row r="1382" spans="1:30" s="35" customFormat="1" x14ac:dyDescent="0.2">
      <c r="A1382" s="25" t="s">
        <v>180</v>
      </c>
      <c r="B1382" s="27" t="s">
        <v>11</v>
      </c>
      <c r="C1382" s="27"/>
      <c r="D1382" s="88"/>
      <c r="E1382" s="38" t="s">
        <v>28</v>
      </c>
      <c r="F1382" s="30">
        <v>1.5</v>
      </c>
      <c r="G1382" s="31">
        <f t="shared" si="145"/>
        <v>45</v>
      </c>
      <c r="H1382" s="87">
        <v>4</v>
      </c>
      <c r="I1382" s="33"/>
      <c r="J1382" s="26"/>
      <c r="K1382" s="26"/>
      <c r="L1382" s="26"/>
      <c r="M1382" s="26"/>
      <c r="N1382" s="26"/>
      <c r="O1382" s="26"/>
      <c r="P1382" s="26"/>
      <c r="Q1382" s="26"/>
      <c r="R1382" s="26"/>
      <c r="S1382" s="26"/>
      <c r="T1382" s="26"/>
      <c r="U1382" s="26"/>
      <c r="V1382" s="26"/>
      <c r="W1382" s="26"/>
      <c r="X1382" s="26"/>
      <c r="Y1382" s="26"/>
      <c r="Z1382" s="26"/>
      <c r="AA1382" s="26"/>
      <c r="AB1382" s="26"/>
      <c r="AC1382" s="26"/>
      <c r="AD1382" s="34" t="s">
        <v>52</v>
      </c>
    </row>
    <row r="1383" spans="1:30" s="35" customFormat="1" x14ac:dyDescent="0.2">
      <c r="A1383" s="25" t="s">
        <v>180</v>
      </c>
      <c r="B1383" s="27" t="s">
        <v>11</v>
      </c>
      <c r="C1383" s="27"/>
      <c r="D1383" s="88"/>
      <c r="E1383" s="38" t="s">
        <v>29</v>
      </c>
      <c r="F1383" s="30">
        <v>0</v>
      </c>
      <c r="G1383" s="31">
        <f t="shared" si="145"/>
        <v>0</v>
      </c>
      <c r="H1383" s="87">
        <v>4</v>
      </c>
      <c r="I1383" s="33"/>
      <c r="J1383" s="26"/>
      <c r="K1383" s="26"/>
      <c r="L1383" s="26"/>
      <c r="M1383" s="26"/>
      <c r="N1383" s="26"/>
      <c r="O1383" s="26"/>
      <c r="P1383" s="26"/>
      <c r="Q1383" s="26"/>
      <c r="R1383" s="26"/>
      <c r="S1383" s="26"/>
      <c r="T1383" s="26"/>
      <c r="U1383" s="26"/>
      <c r="V1383" s="26"/>
      <c r="W1383" s="26"/>
      <c r="X1383" s="26"/>
      <c r="Y1383" s="26"/>
      <c r="Z1383" s="26"/>
      <c r="AA1383" s="26"/>
      <c r="AB1383" s="26"/>
      <c r="AC1383" s="26"/>
      <c r="AD1383" s="34" t="s">
        <v>52</v>
      </c>
    </row>
    <row r="1384" spans="1:30" s="35" customFormat="1" x14ac:dyDescent="0.2">
      <c r="A1384" s="25" t="s">
        <v>180</v>
      </c>
      <c r="B1384" s="27" t="s">
        <v>11</v>
      </c>
      <c r="C1384" s="27"/>
      <c r="D1384" s="88"/>
      <c r="E1384" s="29" t="s">
        <v>31</v>
      </c>
      <c r="F1384" s="30">
        <v>0.13416666666666666</v>
      </c>
      <c r="G1384" s="31">
        <f t="shared" si="145"/>
        <v>4.0249999999999995</v>
      </c>
      <c r="H1384" s="87">
        <v>4</v>
      </c>
      <c r="I1384" s="33"/>
      <c r="J1384" s="26"/>
      <c r="K1384" s="26">
        <v>1</v>
      </c>
      <c r="L1384" s="26"/>
      <c r="M1384" s="26">
        <v>1</v>
      </c>
      <c r="N1384" s="26"/>
      <c r="O1384" s="26">
        <v>1</v>
      </c>
      <c r="P1384" s="26"/>
      <c r="Q1384" s="26">
        <v>1</v>
      </c>
      <c r="R1384" s="26"/>
      <c r="S1384" s="26">
        <v>1</v>
      </c>
      <c r="T1384" s="26"/>
      <c r="U1384" s="26">
        <v>1</v>
      </c>
      <c r="V1384" s="26"/>
      <c r="W1384" s="26">
        <v>1</v>
      </c>
      <c r="X1384" s="26"/>
      <c r="Y1384" s="26">
        <v>1</v>
      </c>
      <c r="Z1384" s="26"/>
      <c r="AA1384" s="26">
        <v>1</v>
      </c>
      <c r="AB1384" s="26"/>
      <c r="AC1384" s="26">
        <v>1</v>
      </c>
      <c r="AD1384" s="34" t="s">
        <v>13</v>
      </c>
    </row>
    <row r="1385" spans="1:30" s="35" customFormat="1" x14ac:dyDescent="0.2">
      <c r="A1385" s="25" t="s">
        <v>180</v>
      </c>
      <c r="B1385" s="27" t="s">
        <v>11</v>
      </c>
      <c r="C1385" s="27"/>
      <c r="D1385" s="88"/>
      <c r="E1385" s="29" t="s">
        <v>32</v>
      </c>
      <c r="F1385" s="30">
        <v>1.1000000000000001</v>
      </c>
      <c r="G1385" s="31">
        <f t="shared" si="145"/>
        <v>33</v>
      </c>
      <c r="H1385" s="87">
        <v>4</v>
      </c>
      <c r="I1385" s="33"/>
      <c r="J1385" s="26"/>
      <c r="K1385" s="26"/>
      <c r="L1385" s="26"/>
      <c r="M1385" s="26"/>
      <c r="N1385" s="26"/>
      <c r="O1385" s="26"/>
      <c r="P1385" s="26">
        <v>1</v>
      </c>
      <c r="Q1385" s="26"/>
      <c r="R1385" s="26"/>
      <c r="S1385" s="26"/>
      <c r="T1385" s="26"/>
      <c r="U1385" s="26"/>
      <c r="V1385" s="26">
        <v>1</v>
      </c>
      <c r="W1385" s="26"/>
      <c r="X1385" s="26"/>
      <c r="Y1385" s="26"/>
      <c r="Z1385" s="26"/>
      <c r="AA1385" s="26"/>
      <c r="AB1385" s="26">
        <v>1</v>
      </c>
      <c r="AC1385" s="26"/>
      <c r="AD1385" s="34" t="s">
        <v>20</v>
      </c>
    </row>
    <row r="1386" spans="1:30" s="35" customFormat="1" x14ac:dyDescent="0.2">
      <c r="A1386" s="25" t="s">
        <v>180</v>
      </c>
      <c r="B1386" s="27" t="s">
        <v>11</v>
      </c>
      <c r="C1386" s="27"/>
      <c r="D1386" s="88"/>
      <c r="E1386" s="38" t="s">
        <v>34</v>
      </c>
      <c r="F1386" s="30">
        <v>0</v>
      </c>
      <c r="G1386" s="31">
        <f t="shared" si="145"/>
        <v>0</v>
      </c>
      <c r="H1386" s="87">
        <v>4</v>
      </c>
      <c r="I1386" s="33"/>
      <c r="J1386" s="26"/>
      <c r="K1386" s="26"/>
      <c r="L1386" s="26"/>
      <c r="M1386" s="26"/>
      <c r="N1386" s="26"/>
      <c r="O1386" s="26"/>
      <c r="P1386" s="26"/>
      <c r="Q1386" s="26"/>
      <c r="R1386" s="26"/>
      <c r="S1386" s="26"/>
      <c r="T1386" s="26"/>
      <c r="U1386" s="26"/>
      <c r="V1386" s="26"/>
      <c r="W1386" s="26"/>
      <c r="X1386" s="26"/>
      <c r="Y1386" s="26"/>
      <c r="Z1386" s="26"/>
      <c r="AA1386" s="26"/>
      <c r="AB1386" s="26"/>
      <c r="AC1386" s="26"/>
      <c r="AD1386" s="34" t="s">
        <v>36</v>
      </c>
    </row>
    <row r="1387" spans="1:30" s="35" customFormat="1" x14ac:dyDescent="0.2">
      <c r="A1387" s="25" t="s">
        <v>180</v>
      </c>
      <c r="B1387" s="27" t="s">
        <v>11</v>
      </c>
      <c r="C1387" s="27"/>
      <c r="D1387" s="88"/>
      <c r="E1387" s="29" t="s">
        <v>37</v>
      </c>
      <c r="F1387" s="30">
        <v>0.55000000000000004</v>
      </c>
      <c r="G1387" s="31">
        <f t="shared" si="145"/>
        <v>16.5</v>
      </c>
      <c r="H1387" s="87">
        <v>4</v>
      </c>
      <c r="I1387" s="33"/>
      <c r="J1387" s="26"/>
      <c r="K1387" s="26"/>
      <c r="L1387" s="26"/>
      <c r="M1387" s="26"/>
      <c r="N1387" s="26"/>
      <c r="O1387" s="26"/>
      <c r="P1387" s="26"/>
      <c r="Q1387" s="26"/>
      <c r="R1387" s="26"/>
      <c r="S1387" s="26"/>
      <c r="T1387" s="26"/>
      <c r="U1387" s="26"/>
      <c r="V1387" s="26">
        <v>1</v>
      </c>
      <c r="W1387" s="26"/>
      <c r="X1387" s="26"/>
      <c r="Y1387" s="26"/>
      <c r="Z1387" s="26"/>
      <c r="AA1387" s="26"/>
      <c r="AB1387" s="26"/>
      <c r="AC1387" s="26"/>
      <c r="AD1387" s="34" t="s">
        <v>27</v>
      </c>
    </row>
    <row r="1388" spans="1:30" s="35" customFormat="1" x14ac:dyDescent="0.2">
      <c r="A1388" s="25" t="s">
        <v>180</v>
      </c>
      <c r="B1388" s="27" t="s">
        <v>11</v>
      </c>
      <c r="C1388" s="27"/>
      <c r="D1388" s="88"/>
      <c r="E1388" s="29" t="s">
        <v>38</v>
      </c>
      <c r="F1388" s="30">
        <v>0.5</v>
      </c>
      <c r="G1388" s="31">
        <f t="shared" si="145"/>
        <v>15</v>
      </c>
      <c r="H1388" s="87">
        <v>4</v>
      </c>
      <c r="I1388" s="33"/>
      <c r="J1388" s="26"/>
      <c r="K1388" s="26"/>
      <c r="L1388" s="26"/>
      <c r="M1388" s="26"/>
      <c r="N1388" s="26"/>
      <c r="O1388" s="26"/>
      <c r="P1388" s="26"/>
      <c r="Q1388" s="26"/>
      <c r="R1388" s="26"/>
      <c r="S1388" s="26"/>
      <c r="T1388" s="26"/>
      <c r="U1388" s="26"/>
      <c r="V1388" s="26">
        <v>1</v>
      </c>
      <c r="W1388" s="26"/>
      <c r="X1388" s="26"/>
      <c r="Y1388" s="26"/>
      <c r="Z1388" s="26"/>
      <c r="AA1388" s="26"/>
      <c r="AB1388" s="26"/>
      <c r="AC1388" s="26"/>
      <c r="AD1388" s="34" t="s">
        <v>27</v>
      </c>
    </row>
    <row r="1389" spans="1:30" s="35" customFormat="1" x14ac:dyDescent="0.2">
      <c r="A1389" s="25" t="s">
        <v>180</v>
      </c>
      <c r="B1389" s="27" t="s">
        <v>11</v>
      </c>
      <c r="C1389" s="27"/>
      <c r="D1389" s="88"/>
      <c r="E1389" s="38" t="s">
        <v>39</v>
      </c>
      <c r="F1389" s="30">
        <v>0</v>
      </c>
      <c r="G1389" s="31">
        <f t="shared" si="145"/>
        <v>0</v>
      </c>
      <c r="H1389" s="87">
        <v>4</v>
      </c>
      <c r="I1389" s="33"/>
      <c r="J1389" s="26"/>
      <c r="K1389" s="26"/>
      <c r="L1389" s="26"/>
      <c r="M1389" s="26"/>
      <c r="N1389" s="26"/>
      <c r="O1389" s="26"/>
      <c r="P1389" s="26"/>
      <c r="Q1389" s="26"/>
      <c r="R1389" s="26"/>
      <c r="S1389" s="26"/>
      <c r="T1389" s="26"/>
      <c r="U1389" s="26"/>
      <c r="V1389" s="26"/>
      <c r="W1389" s="26"/>
      <c r="X1389" s="26"/>
      <c r="Y1389" s="26"/>
      <c r="Z1389" s="26"/>
      <c r="AA1389" s="26"/>
      <c r="AB1389" s="26"/>
      <c r="AC1389" s="26"/>
      <c r="AD1389" s="34" t="s">
        <v>14</v>
      </c>
    </row>
    <row r="1390" spans="1:30" s="35" customFormat="1" x14ac:dyDescent="0.2">
      <c r="A1390" s="25" t="s">
        <v>180</v>
      </c>
      <c r="B1390" s="27" t="s">
        <v>11</v>
      </c>
      <c r="C1390" s="27"/>
      <c r="D1390" s="88"/>
      <c r="E1390" s="29" t="s">
        <v>40</v>
      </c>
      <c r="F1390" s="30">
        <v>0.27500000000000002</v>
      </c>
      <c r="G1390" s="31">
        <f t="shared" si="145"/>
        <v>8.25</v>
      </c>
      <c r="H1390" s="87">
        <v>4</v>
      </c>
      <c r="I1390" s="33"/>
      <c r="J1390" s="26"/>
      <c r="K1390" s="26"/>
      <c r="L1390" s="26"/>
      <c r="M1390" s="26"/>
      <c r="N1390" s="26">
        <v>1</v>
      </c>
      <c r="O1390" s="26"/>
      <c r="P1390" s="26"/>
      <c r="Q1390" s="26"/>
      <c r="R1390" s="26"/>
      <c r="S1390" s="26"/>
      <c r="T1390" s="26">
        <v>1</v>
      </c>
      <c r="U1390" s="26"/>
      <c r="V1390" s="26"/>
      <c r="W1390" s="26"/>
      <c r="X1390" s="26"/>
      <c r="Y1390" s="26"/>
      <c r="Z1390" s="26">
        <v>1</v>
      </c>
      <c r="AA1390" s="26"/>
      <c r="AB1390" s="26"/>
      <c r="AC1390" s="26"/>
      <c r="AD1390" s="34" t="s">
        <v>41</v>
      </c>
    </row>
    <row r="1391" spans="1:30" s="35" customFormat="1" x14ac:dyDescent="0.2">
      <c r="A1391" s="25" t="s">
        <v>180</v>
      </c>
      <c r="B1391" s="27" t="s">
        <v>11</v>
      </c>
      <c r="C1391" s="27"/>
      <c r="D1391" s="88"/>
      <c r="E1391" s="29" t="s">
        <v>42</v>
      </c>
      <c r="F1391" s="30">
        <v>2</v>
      </c>
      <c r="G1391" s="31">
        <f t="shared" si="145"/>
        <v>60</v>
      </c>
      <c r="H1391" s="87">
        <v>4</v>
      </c>
      <c r="I1391" s="33"/>
      <c r="J1391" s="26"/>
      <c r="K1391" s="26"/>
      <c r="L1391" s="26"/>
      <c r="M1391" s="26"/>
      <c r="N1391" s="26"/>
      <c r="O1391" s="26"/>
      <c r="P1391" s="26"/>
      <c r="Q1391" s="26"/>
      <c r="R1391" s="26"/>
      <c r="S1391" s="26"/>
      <c r="T1391" s="26"/>
      <c r="U1391" s="26"/>
      <c r="V1391" s="26"/>
      <c r="W1391" s="26"/>
      <c r="X1391" s="26"/>
      <c r="Y1391" s="26"/>
      <c r="Z1391" s="26"/>
      <c r="AA1391" s="26"/>
      <c r="AB1391" s="26"/>
      <c r="AC1391" s="26"/>
      <c r="AD1391" s="34" t="s">
        <v>14</v>
      </c>
    </row>
    <row r="1392" spans="1:30" s="35" customFormat="1" x14ac:dyDescent="0.2">
      <c r="A1392" s="25" t="s">
        <v>180</v>
      </c>
      <c r="B1392" s="27" t="s">
        <v>11</v>
      </c>
      <c r="C1392" s="27"/>
      <c r="D1392" s="88"/>
      <c r="E1392" s="29" t="s">
        <v>43</v>
      </c>
      <c r="F1392" s="30">
        <v>0</v>
      </c>
      <c r="G1392" s="31">
        <f t="shared" si="145"/>
        <v>0</v>
      </c>
      <c r="H1392" s="87">
        <v>4</v>
      </c>
      <c r="I1392" s="33"/>
      <c r="J1392" s="26"/>
      <c r="K1392" s="26">
        <v>1</v>
      </c>
      <c r="L1392" s="26"/>
      <c r="M1392" s="26">
        <v>1</v>
      </c>
      <c r="N1392" s="26"/>
      <c r="O1392" s="26">
        <v>1</v>
      </c>
      <c r="P1392" s="26"/>
      <c r="Q1392" s="26">
        <v>1</v>
      </c>
      <c r="R1392" s="26"/>
      <c r="S1392" s="26">
        <v>1</v>
      </c>
      <c r="T1392" s="26"/>
      <c r="U1392" s="26">
        <v>1</v>
      </c>
      <c r="V1392" s="26"/>
      <c r="W1392" s="26">
        <v>1</v>
      </c>
      <c r="X1392" s="26"/>
      <c r="Y1392" s="26">
        <v>1</v>
      </c>
      <c r="Z1392" s="26"/>
      <c r="AA1392" s="26">
        <v>1</v>
      </c>
      <c r="AB1392" s="26"/>
      <c r="AC1392" s="26">
        <v>1</v>
      </c>
      <c r="AD1392" s="34" t="s">
        <v>44</v>
      </c>
    </row>
    <row r="1393" spans="1:40" s="35" customFormat="1" x14ac:dyDescent="0.2">
      <c r="A1393" s="25" t="s">
        <v>180</v>
      </c>
      <c r="B1393" s="27" t="s">
        <v>11</v>
      </c>
      <c r="C1393" s="27"/>
      <c r="D1393" s="88"/>
      <c r="E1393" s="29" t="s">
        <v>45</v>
      </c>
      <c r="F1393" s="30">
        <v>1.1000000000000001</v>
      </c>
      <c r="G1393" s="31">
        <f t="shared" si="145"/>
        <v>33</v>
      </c>
      <c r="H1393" s="87">
        <v>4</v>
      </c>
      <c r="I1393" s="33"/>
      <c r="J1393" s="26"/>
      <c r="K1393" s="26">
        <v>1</v>
      </c>
      <c r="L1393" s="26"/>
      <c r="M1393" s="26">
        <v>1</v>
      </c>
      <c r="N1393" s="26"/>
      <c r="O1393" s="26">
        <v>1</v>
      </c>
      <c r="P1393" s="26"/>
      <c r="Q1393" s="26">
        <v>1</v>
      </c>
      <c r="R1393" s="26"/>
      <c r="S1393" s="26">
        <v>1</v>
      </c>
      <c r="T1393" s="26"/>
      <c r="U1393" s="26">
        <v>1</v>
      </c>
      <c r="V1393" s="26"/>
      <c r="W1393" s="26">
        <v>1</v>
      </c>
      <c r="X1393" s="26"/>
      <c r="Y1393" s="26">
        <v>1</v>
      </c>
      <c r="Z1393" s="26"/>
      <c r="AA1393" s="26">
        <v>1</v>
      </c>
      <c r="AB1393" s="26"/>
      <c r="AC1393" s="26">
        <v>1</v>
      </c>
      <c r="AD1393" s="34" t="s">
        <v>13</v>
      </c>
    </row>
    <row r="1394" spans="1:40" s="35" customFormat="1" x14ac:dyDescent="0.2">
      <c r="A1394" s="25" t="s">
        <v>180</v>
      </c>
      <c r="B1394" s="27" t="s">
        <v>11</v>
      </c>
      <c r="C1394" s="27"/>
      <c r="D1394" s="88"/>
      <c r="E1394" s="29" t="s">
        <v>46</v>
      </c>
      <c r="F1394" s="30">
        <v>1</v>
      </c>
      <c r="G1394" s="31">
        <f t="shared" si="145"/>
        <v>30</v>
      </c>
      <c r="H1394" s="87">
        <v>4</v>
      </c>
      <c r="I1394" s="33"/>
      <c r="J1394" s="26"/>
      <c r="K1394" s="26"/>
      <c r="L1394" s="26"/>
      <c r="M1394" s="26"/>
      <c r="N1394" s="26">
        <v>1</v>
      </c>
      <c r="O1394" s="26"/>
      <c r="P1394" s="26"/>
      <c r="Q1394" s="26"/>
      <c r="R1394" s="26"/>
      <c r="S1394" s="26">
        <v>1</v>
      </c>
      <c r="T1394" s="26"/>
      <c r="U1394" s="26"/>
      <c r="V1394" s="26"/>
      <c r="W1394" s="26"/>
      <c r="X1394" s="26">
        <v>1</v>
      </c>
      <c r="Y1394" s="26"/>
      <c r="Z1394" s="26"/>
      <c r="AA1394" s="26"/>
      <c r="AB1394" s="26"/>
      <c r="AC1394" s="26">
        <v>1</v>
      </c>
      <c r="AD1394" s="34" t="s">
        <v>48</v>
      </c>
    </row>
    <row r="1395" spans="1:40" s="35" customFormat="1" x14ac:dyDescent="0.2">
      <c r="A1395" s="25" t="s">
        <v>180</v>
      </c>
      <c r="B1395" s="27" t="s">
        <v>11</v>
      </c>
      <c r="C1395" s="27"/>
      <c r="D1395" s="88"/>
      <c r="E1395" s="29" t="s">
        <v>133</v>
      </c>
      <c r="F1395" s="30">
        <v>0.5</v>
      </c>
      <c r="G1395" s="31">
        <f t="shared" si="145"/>
        <v>15</v>
      </c>
      <c r="H1395" s="87">
        <v>4</v>
      </c>
      <c r="I1395" s="33"/>
      <c r="J1395" s="26"/>
      <c r="K1395" s="26"/>
      <c r="L1395" s="26"/>
      <c r="M1395" s="26"/>
      <c r="N1395" s="26"/>
      <c r="O1395" s="26">
        <v>1</v>
      </c>
      <c r="P1395" s="26"/>
      <c r="Q1395" s="26"/>
      <c r="R1395" s="26"/>
      <c r="S1395" s="26"/>
      <c r="T1395" s="26"/>
      <c r="U1395" s="26">
        <v>1</v>
      </c>
      <c r="V1395" s="26"/>
      <c r="W1395" s="26"/>
      <c r="X1395" s="26"/>
      <c r="Y1395" s="26"/>
      <c r="Z1395" s="26"/>
      <c r="AA1395" s="26">
        <v>1</v>
      </c>
      <c r="AB1395" s="26"/>
      <c r="AC1395" s="26"/>
      <c r="AD1395" s="34" t="s">
        <v>168</v>
      </c>
    </row>
    <row r="1396" spans="1:40" s="35" customFormat="1" x14ac:dyDescent="0.2">
      <c r="A1396" s="25" t="s">
        <v>180</v>
      </c>
      <c r="B1396" s="27" t="s">
        <v>11</v>
      </c>
      <c r="C1396" s="27"/>
      <c r="D1396" s="88"/>
      <c r="E1396" s="29" t="s">
        <v>49</v>
      </c>
      <c r="F1396" s="30">
        <v>0.20166666666666666</v>
      </c>
      <c r="G1396" s="31">
        <f t="shared" si="145"/>
        <v>6.05</v>
      </c>
      <c r="H1396" s="87">
        <v>4</v>
      </c>
      <c r="I1396" s="33"/>
      <c r="J1396" s="26">
        <v>1</v>
      </c>
      <c r="K1396" s="26"/>
      <c r="L1396" s="26">
        <v>1</v>
      </c>
      <c r="M1396" s="26"/>
      <c r="N1396" s="26">
        <v>1</v>
      </c>
      <c r="O1396" s="26"/>
      <c r="P1396" s="26">
        <v>1</v>
      </c>
      <c r="Q1396" s="26"/>
      <c r="R1396" s="26">
        <v>1</v>
      </c>
      <c r="S1396" s="26"/>
      <c r="T1396" s="26">
        <v>1</v>
      </c>
      <c r="U1396" s="26"/>
      <c r="V1396" s="26">
        <v>1</v>
      </c>
      <c r="W1396" s="26"/>
      <c r="X1396" s="26">
        <v>1</v>
      </c>
      <c r="Y1396" s="26"/>
      <c r="Z1396" s="26">
        <v>1</v>
      </c>
      <c r="AA1396" s="26"/>
      <c r="AB1396" s="26">
        <v>1</v>
      </c>
      <c r="AC1396" s="26"/>
      <c r="AD1396" s="34" t="s">
        <v>50</v>
      </c>
    </row>
    <row r="1397" spans="1:40" s="35" customFormat="1" x14ac:dyDescent="0.2">
      <c r="A1397" s="25" t="s">
        <v>180</v>
      </c>
      <c r="B1397" s="27" t="s">
        <v>11</v>
      </c>
      <c r="C1397" s="27"/>
      <c r="D1397" s="88"/>
      <c r="E1397" s="29" t="s">
        <v>51</v>
      </c>
      <c r="F1397" s="30">
        <v>0.18333333333333335</v>
      </c>
      <c r="G1397" s="31">
        <f t="shared" si="145"/>
        <v>5.5</v>
      </c>
      <c r="H1397" s="87">
        <v>4</v>
      </c>
      <c r="I1397" s="33"/>
      <c r="J1397" s="26"/>
      <c r="K1397" s="26"/>
      <c r="L1397" s="26"/>
      <c r="M1397" s="26"/>
      <c r="N1397" s="26"/>
      <c r="O1397" s="26"/>
      <c r="P1397" s="26"/>
      <c r="Q1397" s="26"/>
      <c r="R1397" s="26"/>
      <c r="S1397" s="26"/>
      <c r="T1397" s="26"/>
      <c r="U1397" s="26"/>
      <c r="V1397" s="26"/>
      <c r="W1397" s="26"/>
      <c r="X1397" s="26"/>
      <c r="Y1397" s="26"/>
      <c r="Z1397" s="26"/>
      <c r="AA1397" s="26"/>
      <c r="AB1397" s="26"/>
      <c r="AC1397" s="26"/>
      <c r="AD1397" s="34" t="s">
        <v>14</v>
      </c>
    </row>
    <row r="1398" spans="1:40" s="35" customFormat="1" x14ac:dyDescent="0.2">
      <c r="A1398" s="39" t="s">
        <v>180</v>
      </c>
      <c r="B1398" s="41" t="s">
        <v>53</v>
      </c>
      <c r="C1398" s="41"/>
      <c r="D1398" s="89">
        <v>97309927</v>
      </c>
      <c r="E1398" s="43" t="s">
        <v>54</v>
      </c>
      <c r="F1398" s="44">
        <v>1</v>
      </c>
      <c r="G1398" s="45">
        <f>+VLOOKUP(D1398,'Precios Repuestos'!$B$3:$F$192,5,FALSE)*F1398</f>
        <v>5.22</v>
      </c>
      <c r="H1398" s="87">
        <v>4</v>
      </c>
      <c r="I1398" s="46"/>
      <c r="J1398" s="40">
        <v>1</v>
      </c>
      <c r="K1398" s="40">
        <v>1</v>
      </c>
      <c r="L1398" s="40">
        <v>1</v>
      </c>
      <c r="M1398" s="40">
        <v>1</v>
      </c>
      <c r="N1398" s="40">
        <v>1</v>
      </c>
      <c r="O1398" s="40">
        <v>1</v>
      </c>
      <c r="P1398" s="40">
        <v>1</v>
      </c>
      <c r="Q1398" s="40">
        <v>1</v>
      </c>
      <c r="R1398" s="40">
        <v>1</v>
      </c>
      <c r="S1398" s="40">
        <v>1</v>
      </c>
      <c r="T1398" s="40">
        <v>1</v>
      </c>
      <c r="U1398" s="40">
        <v>1</v>
      </c>
      <c r="V1398" s="40">
        <v>1</v>
      </c>
      <c r="W1398" s="40">
        <v>1</v>
      </c>
      <c r="X1398" s="40">
        <v>1</v>
      </c>
      <c r="Y1398" s="40">
        <v>1</v>
      </c>
      <c r="Z1398" s="40">
        <v>1</v>
      </c>
      <c r="AA1398" s="40">
        <v>1</v>
      </c>
      <c r="AB1398" s="40">
        <v>1</v>
      </c>
      <c r="AC1398" s="40">
        <v>1</v>
      </c>
      <c r="AD1398" s="34" t="s">
        <v>25</v>
      </c>
    </row>
    <row r="1399" spans="1:40" s="35" customFormat="1" x14ac:dyDescent="0.2">
      <c r="A1399" s="39" t="s">
        <v>180</v>
      </c>
      <c r="B1399" s="41" t="s">
        <v>53</v>
      </c>
      <c r="C1399" s="41"/>
      <c r="D1399" s="89">
        <v>2601225</v>
      </c>
      <c r="E1399" s="43" t="s">
        <v>169</v>
      </c>
      <c r="F1399" s="44">
        <v>7</v>
      </c>
      <c r="G1399" s="45">
        <f>+VLOOKUP(D1399,'Precios Repuestos'!$B$3:$F$192,5,FALSE)*F1399</f>
        <v>46.063028846153841</v>
      </c>
      <c r="H1399" s="87">
        <v>4</v>
      </c>
      <c r="I1399" s="46"/>
      <c r="J1399" s="40">
        <v>1</v>
      </c>
      <c r="K1399" s="40">
        <v>1</v>
      </c>
      <c r="L1399" s="40">
        <v>1</v>
      </c>
      <c r="M1399" s="40">
        <v>1</v>
      </c>
      <c r="N1399" s="40">
        <v>1</v>
      </c>
      <c r="O1399" s="40">
        <v>1</v>
      </c>
      <c r="P1399" s="40">
        <v>1</v>
      </c>
      <c r="Q1399" s="40">
        <v>1</v>
      </c>
      <c r="R1399" s="40">
        <v>1</v>
      </c>
      <c r="S1399" s="40">
        <v>1</v>
      </c>
      <c r="T1399" s="40">
        <v>1</v>
      </c>
      <c r="U1399" s="40">
        <v>1</v>
      </c>
      <c r="V1399" s="40">
        <v>1</v>
      </c>
      <c r="W1399" s="40">
        <v>1</v>
      </c>
      <c r="X1399" s="40">
        <v>1</v>
      </c>
      <c r="Y1399" s="40">
        <v>1</v>
      </c>
      <c r="Z1399" s="40">
        <v>1</v>
      </c>
      <c r="AA1399" s="40">
        <v>1</v>
      </c>
      <c r="AB1399" s="40">
        <v>1</v>
      </c>
      <c r="AC1399" s="40">
        <v>1</v>
      </c>
      <c r="AD1399" s="34" t="s">
        <v>56</v>
      </c>
    </row>
    <row r="1400" spans="1:40" s="35" customFormat="1" ht="36" x14ac:dyDescent="0.2">
      <c r="A1400" s="39" t="s">
        <v>180</v>
      </c>
      <c r="B1400" s="41" t="s">
        <v>53</v>
      </c>
      <c r="C1400" s="249" t="s">
        <v>256</v>
      </c>
      <c r="D1400" s="250">
        <v>5876100110</v>
      </c>
      <c r="E1400" s="29" t="s">
        <v>57</v>
      </c>
      <c r="F1400" s="44">
        <v>1</v>
      </c>
      <c r="G1400" s="45" t="e">
        <f>+VLOOKUP(D1400,'Precios Repuestos'!$B$3:$F$192,5,FALSE)*F1400</f>
        <v>#N/A</v>
      </c>
      <c r="H1400" s="87">
        <v>4</v>
      </c>
      <c r="I1400" s="46"/>
      <c r="J1400" s="40">
        <v>1</v>
      </c>
      <c r="K1400" s="40">
        <v>1</v>
      </c>
      <c r="L1400" s="40">
        <v>1</v>
      </c>
      <c r="M1400" s="40">
        <v>1</v>
      </c>
      <c r="N1400" s="40">
        <v>1</v>
      </c>
      <c r="O1400" s="40">
        <v>1</v>
      </c>
      <c r="P1400" s="40">
        <v>1</v>
      </c>
      <c r="Q1400" s="40">
        <v>1</v>
      </c>
      <c r="R1400" s="40">
        <v>1</v>
      </c>
      <c r="S1400" s="40">
        <v>1</v>
      </c>
      <c r="T1400" s="40">
        <v>1</v>
      </c>
      <c r="U1400" s="40">
        <v>1</v>
      </c>
      <c r="V1400" s="40">
        <v>1</v>
      </c>
      <c r="W1400" s="40">
        <v>1</v>
      </c>
      <c r="X1400" s="40">
        <v>1</v>
      </c>
      <c r="Y1400" s="40">
        <v>1</v>
      </c>
      <c r="Z1400" s="40">
        <v>1</v>
      </c>
      <c r="AA1400" s="40">
        <v>1</v>
      </c>
      <c r="AB1400" s="40">
        <v>1</v>
      </c>
      <c r="AC1400" s="40">
        <v>1</v>
      </c>
      <c r="AD1400" s="34" t="s">
        <v>25</v>
      </c>
    </row>
    <row r="1401" spans="1:40" s="35" customFormat="1" x14ac:dyDescent="0.2">
      <c r="A1401" s="39" t="s">
        <v>180</v>
      </c>
      <c r="B1401" s="41" t="s">
        <v>53</v>
      </c>
      <c r="C1401" s="41"/>
      <c r="D1401" s="89">
        <v>95627137</v>
      </c>
      <c r="E1401" s="29" t="s">
        <v>58</v>
      </c>
      <c r="F1401" s="44">
        <v>1</v>
      </c>
      <c r="G1401" s="45">
        <f>+VLOOKUP(D1401,'Precios Repuestos'!$B$3:$F$192,5,FALSE)*F1401</f>
        <v>10.029999999999999</v>
      </c>
      <c r="H1401" s="87">
        <v>4</v>
      </c>
      <c r="I1401" s="46"/>
      <c r="J1401" s="40"/>
      <c r="K1401" s="40">
        <v>1</v>
      </c>
      <c r="L1401" s="40"/>
      <c r="M1401" s="40">
        <v>1</v>
      </c>
      <c r="N1401" s="40"/>
      <c r="O1401" s="40">
        <v>1</v>
      </c>
      <c r="P1401" s="40"/>
      <c r="Q1401" s="40">
        <v>1</v>
      </c>
      <c r="R1401" s="40"/>
      <c r="S1401" s="40">
        <v>1</v>
      </c>
      <c r="T1401" s="40"/>
      <c r="U1401" s="40">
        <v>1</v>
      </c>
      <c r="V1401" s="40"/>
      <c r="W1401" s="40">
        <v>1</v>
      </c>
      <c r="X1401" s="40"/>
      <c r="Y1401" s="40">
        <v>1</v>
      </c>
      <c r="Z1401" s="40"/>
      <c r="AA1401" s="40">
        <v>1</v>
      </c>
      <c r="AB1401" s="40"/>
      <c r="AC1401" s="40">
        <v>1</v>
      </c>
      <c r="AD1401" s="34" t="s">
        <v>13</v>
      </c>
    </row>
    <row r="1402" spans="1:40" s="35" customFormat="1" x14ac:dyDescent="0.2">
      <c r="A1402" s="39" t="s">
        <v>180</v>
      </c>
      <c r="B1402" s="41" t="s">
        <v>53</v>
      </c>
      <c r="C1402" s="41"/>
      <c r="D1402" s="89">
        <v>8973617700</v>
      </c>
      <c r="E1402" s="43" t="s">
        <v>60</v>
      </c>
      <c r="F1402" s="44">
        <v>1</v>
      </c>
      <c r="G1402" s="45">
        <f>+VLOOKUP(D1402,'Precios Repuestos'!$B$3:$F$192,5,FALSE)*F1402</f>
        <v>21.5</v>
      </c>
      <c r="H1402" s="87">
        <v>4</v>
      </c>
      <c r="I1402" s="46"/>
      <c r="J1402" s="40"/>
      <c r="K1402" s="40"/>
      <c r="L1402" s="40"/>
      <c r="M1402" s="40"/>
      <c r="N1402" s="40"/>
      <c r="O1402" s="40"/>
      <c r="P1402" s="40"/>
      <c r="Q1402" s="40"/>
      <c r="R1402" s="40"/>
      <c r="S1402" s="40"/>
      <c r="T1402" s="40"/>
      <c r="U1402" s="40"/>
      <c r="V1402" s="40">
        <v>1</v>
      </c>
      <c r="W1402" s="40"/>
      <c r="X1402" s="40"/>
      <c r="Y1402" s="40"/>
      <c r="Z1402" s="40"/>
      <c r="AA1402" s="40"/>
      <c r="AB1402" s="40"/>
      <c r="AC1402" s="40"/>
      <c r="AD1402" s="34" t="s">
        <v>27</v>
      </c>
    </row>
    <row r="1403" spans="1:40" s="35" customFormat="1" x14ac:dyDescent="0.2">
      <c r="A1403" s="39" t="s">
        <v>180</v>
      </c>
      <c r="B1403" s="41" t="s">
        <v>53</v>
      </c>
      <c r="C1403" s="41"/>
      <c r="D1403" s="89" t="s">
        <v>61</v>
      </c>
      <c r="E1403" s="29" t="s">
        <v>62</v>
      </c>
      <c r="F1403" s="44">
        <v>1</v>
      </c>
      <c r="G1403" s="45">
        <f>+VLOOKUP(D1403,'Precios Repuestos'!$B$3:$F$192,5,FALSE)*F1403</f>
        <v>4</v>
      </c>
      <c r="H1403" s="87">
        <v>4</v>
      </c>
      <c r="I1403" s="46"/>
      <c r="J1403" s="40"/>
      <c r="K1403" s="40"/>
      <c r="L1403" s="40"/>
      <c r="M1403" s="40"/>
      <c r="N1403" s="40"/>
      <c r="O1403" s="40"/>
      <c r="P1403" s="40"/>
      <c r="Q1403" s="40"/>
      <c r="R1403" s="40"/>
      <c r="S1403" s="40"/>
      <c r="T1403" s="40"/>
      <c r="U1403" s="40"/>
      <c r="V1403" s="40">
        <v>1</v>
      </c>
      <c r="W1403" s="40"/>
      <c r="X1403" s="40"/>
      <c r="Y1403" s="40"/>
      <c r="Z1403" s="40"/>
      <c r="AA1403" s="40"/>
      <c r="AB1403" s="40"/>
      <c r="AC1403" s="40"/>
      <c r="AD1403" s="34" t="s">
        <v>27</v>
      </c>
    </row>
    <row r="1404" spans="1:40" s="35" customFormat="1" x14ac:dyDescent="0.2">
      <c r="A1404" s="39" t="s">
        <v>180</v>
      </c>
      <c r="B1404" s="41" t="s">
        <v>53</v>
      </c>
      <c r="C1404" s="41"/>
      <c r="D1404" s="89">
        <v>8979430220</v>
      </c>
      <c r="E1404" s="43" t="s">
        <v>63</v>
      </c>
      <c r="F1404" s="44">
        <v>1</v>
      </c>
      <c r="G1404" s="45">
        <f>+VLOOKUP(D1404,'Precios Repuestos'!$B$3:$F$192,5,FALSE)*F1404</f>
        <v>18.420000000000002</v>
      </c>
      <c r="H1404" s="87">
        <v>4</v>
      </c>
      <c r="I1404" s="46"/>
      <c r="J1404" s="40"/>
      <c r="K1404" s="40"/>
      <c r="L1404" s="40"/>
      <c r="M1404" s="40"/>
      <c r="N1404" s="40"/>
      <c r="O1404" s="40"/>
      <c r="P1404" s="40"/>
      <c r="Q1404" s="40"/>
      <c r="R1404" s="40"/>
      <c r="S1404" s="40"/>
      <c r="T1404" s="40"/>
      <c r="U1404" s="40"/>
      <c r="V1404" s="40">
        <v>1</v>
      </c>
      <c r="W1404" s="40"/>
      <c r="X1404" s="40"/>
      <c r="Y1404" s="40"/>
      <c r="Z1404" s="40"/>
      <c r="AA1404" s="40"/>
      <c r="AB1404" s="40"/>
      <c r="AC1404" s="40"/>
      <c r="AD1404" s="34" t="s">
        <v>27</v>
      </c>
    </row>
    <row r="1405" spans="1:40" s="35" customFormat="1" x14ac:dyDescent="0.2">
      <c r="A1405" s="39" t="s">
        <v>180</v>
      </c>
      <c r="B1405" s="41" t="s">
        <v>53</v>
      </c>
      <c r="C1405" s="41"/>
      <c r="D1405" s="89">
        <v>2601225</v>
      </c>
      <c r="E1405" s="43" t="s">
        <v>169</v>
      </c>
      <c r="F1405" s="44">
        <v>3</v>
      </c>
      <c r="G1405" s="45">
        <f>+VLOOKUP(D1405,'Precios Repuestos'!$B$3:$F$192,5,FALSE)*F1405</f>
        <v>19.741298076923076</v>
      </c>
      <c r="H1405" s="87">
        <v>4</v>
      </c>
      <c r="I1405" s="46"/>
      <c r="J1405" s="40"/>
      <c r="K1405" s="40"/>
      <c r="L1405" s="40"/>
      <c r="M1405" s="40">
        <v>1</v>
      </c>
      <c r="N1405" s="40"/>
      <c r="O1405" s="40"/>
      <c r="P1405" s="40"/>
      <c r="Q1405" s="40">
        <v>1</v>
      </c>
      <c r="R1405" s="40"/>
      <c r="S1405" s="40"/>
      <c r="T1405" s="40"/>
      <c r="U1405" s="40">
        <v>1</v>
      </c>
      <c r="V1405" s="40"/>
      <c r="W1405" s="40"/>
      <c r="X1405" s="40"/>
      <c r="Y1405" s="40">
        <v>1</v>
      </c>
      <c r="Z1405" s="40"/>
      <c r="AA1405" s="40"/>
      <c r="AB1405" s="40"/>
      <c r="AC1405" s="40">
        <v>1</v>
      </c>
      <c r="AD1405" s="34" t="s">
        <v>67</v>
      </c>
    </row>
    <row r="1406" spans="1:40" s="105" customFormat="1" x14ac:dyDescent="0.2">
      <c r="A1406" s="39" t="s">
        <v>180</v>
      </c>
      <c r="B1406" s="41" t="s">
        <v>53</v>
      </c>
      <c r="C1406" s="41"/>
      <c r="D1406" s="89">
        <v>2601230</v>
      </c>
      <c r="E1406" s="43" t="s">
        <v>113</v>
      </c>
      <c r="F1406" s="44">
        <v>3</v>
      </c>
      <c r="G1406" s="45">
        <f>+VLOOKUP(D1406,'Precios Repuestos'!$B$3:$F$192,5,FALSE)*F1406</f>
        <v>20.216826923076923</v>
      </c>
      <c r="H1406" s="87">
        <v>4</v>
      </c>
      <c r="I1406" s="46"/>
      <c r="J1406" s="40"/>
      <c r="K1406" s="40"/>
      <c r="L1406" s="40"/>
      <c r="M1406" s="40">
        <v>1</v>
      </c>
      <c r="N1406" s="40"/>
      <c r="O1406" s="40"/>
      <c r="P1406" s="40"/>
      <c r="Q1406" s="40">
        <v>1</v>
      </c>
      <c r="R1406" s="40"/>
      <c r="S1406" s="40"/>
      <c r="T1406" s="40"/>
      <c r="U1406" s="40">
        <v>1</v>
      </c>
      <c r="V1406" s="40"/>
      <c r="W1406" s="40"/>
      <c r="X1406" s="40"/>
      <c r="Y1406" s="40">
        <v>1</v>
      </c>
      <c r="Z1406" s="40"/>
      <c r="AA1406" s="40"/>
      <c r="AB1406" s="40"/>
      <c r="AC1406" s="40">
        <v>1</v>
      </c>
      <c r="AD1406" s="34" t="s">
        <v>129</v>
      </c>
      <c r="AE1406" s="35"/>
      <c r="AF1406" s="35"/>
      <c r="AG1406" s="35"/>
      <c r="AH1406" s="35"/>
      <c r="AI1406" s="35"/>
      <c r="AJ1406" s="35"/>
      <c r="AK1406" s="35"/>
      <c r="AL1406" s="35"/>
      <c r="AM1406" s="35"/>
      <c r="AN1406" s="35"/>
    </row>
    <row r="1407" spans="1:40" s="105" customFormat="1" x14ac:dyDescent="0.2">
      <c r="A1407" s="39" t="s">
        <v>180</v>
      </c>
      <c r="B1407" s="41" t="s">
        <v>53</v>
      </c>
      <c r="C1407" s="41"/>
      <c r="D1407" s="89">
        <v>2601230</v>
      </c>
      <c r="E1407" s="43" t="s">
        <v>113</v>
      </c>
      <c r="F1407" s="44">
        <v>2</v>
      </c>
      <c r="G1407" s="45">
        <f>+VLOOKUP(D1407,'Precios Repuestos'!$B$3:$F$192,5,FALSE)*F1407</f>
        <v>13.477884615384616</v>
      </c>
      <c r="H1407" s="87">
        <v>4</v>
      </c>
      <c r="I1407" s="46"/>
      <c r="J1407" s="40"/>
      <c r="K1407" s="40"/>
      <c r="L1407" s="40"/>
      <c r="M1407" s="40"/>
      <c r="N1407" s="40"/>
      <c r="O1407" s="40"/>
      <c r="P1407" s="40"/>
      <c r="Q1407" s="40">
        <v>1</v>
      </c>
      <c r="R1407" s="40"/>
      <c r="S1407" s="40"/>
      <c r="T1407" s="40"/>
      <c r="U1407" s="40"/>
      <c r="V1407" s="40"/>
      <c r="W1407" s="40"/>
      <c r="X1407" s="40"/>
      <c r="Y1407" s="40">
        <v>1</v>
      </c>
      <c r="Z1407" s="40"/>
      <c r="AA1407" s="40"/>
      <c r="AB1407" s="40"/>
      <c r="AC1407" s="40"/>
      <c r="AD1407" s="34" t="s">
        <v>130</v>
      </c>
      <c r="AE1407" s="35"/>
      <c r="AF1407" s="35"/>
      <c r="AG1407" s="35"/>
      <c r="AH1407" s="35"/>
      <c r="AI1407" s="35"/>
      <c r="AJ1407" s="35"/>
      <c r="AK1407" s="35"/>
      <c r="AL1407" s="35"/>
      <c r="AM1407" s="35"/>
      <c r="AN1407" s="35"/>
    </row>
    <row r="1408" spans="1:40" s="105" customFormat="1" x14ac:dyDescent="0.2">
      <c r="A1408" s="39" t="s">
        <v>180</v>
      </c>
      <c r="B1408" s="41" t="s">
        <v>53</v>
      </c>
      <c r="C1408" s="41"/>
      <c r="D1408" s="89">
        <v>2601230</v>
      </c>
      <c r="E1408" s="43" t="s">
        <v>113</v>
      </c>
      <c r="F1408" s="44">
        <v>2</v>
      </c>
      <c r="G1408" s="45">
        <f>+VLOOKUP(D1408,'Precios Repuestos'!$B$3:$F$192,5,FALSE)*F1408</f>
        <v>13.477884615384616</v>
      </c>
      <c r="H1408" s="87">
        <v>4</v>
      </c>
      <c r="I1408" s="46"/>
      <c r="J1408" s="40"/>
      <c r="K1408" s="40"/>
      <c r="L1408" s="40"/>
      <c r="M1408" s="40">
        <v>1</v>
      </c>
      <c r="N1408" s="40"/>
      <c r="O1408" s="40"/>
      <c r="P1408" s="40"/>
      <c r="Q1408" s="40">
        <v>1</v>
      </c>
      <c r="R1408" s="40"/>
      <c r="S1408" s="40"/>
      <c r="T1408" s="40"/>
      <c r="U1408" s="40">
        <v>1</v>
      </c>
      <c r="V1408" s="40"/>
      <c r="W1408" s="40"/>
      <c r="X1408" s="40"/>
      <c r="Y1408" s="40">
        <v>1</v>
      </c>
      <c r="Z1408" s="40"/>
      <c r="AA1408" s="40"/>
      <c r="AB1408" s="40"/>
      <c r="AC1408" s="40">
        <v>1</v>
      </c>
      <c r="AD1408" s="34" t="s">
        <v>131</v>
      </c>
      <c r="AE1408" s="35"/>
      <c r="AF1408" s="35"/>
      <c r="AG1408" s="35"/>
      <c r="AH1408" s="35"/>
      <c r="AI1408" s="35"/>
      <c r="AJ1408" s="35"/>
      <c r="AK1408" s="35"/>
      <c r="AL1408" s="35"/>
      <c r="AM1408" s="35"/>
      <c r="AN1408" s="35"/>
    </row>
    <row r="1409" spans="1:40" s="105" customFormat="1" x14ac:dyDescent="0.2">
      <c r="A1409" s="39" t="s">
        <v>180</v>
      </c>
      <c r="B1409" s="41" t="s">
        <v>53</v>
      </c>
      <c r="C1409" s="41"/>
      <c r="D1409" s="89" t="s">
        <v>68</v>
      </c>
      <c r="E1409" s="43" t="s">
        <v>69</v>
      </c>
      <c r="F1409" s="44">
        <v>4</v>
      </c>
      <c r="G1409" s="45">
        <f>+VLOOKUP(D1409,'Precios Repuestos'!$B$3:$F$192,5,FALSE)*F1409</f>
        <v>9.6</v>
      </c>
      <c r="H1409" s="87">
        <v>4</v>
      </c>
      <c r="I1409" s="46"/>
      <c r="J1409" s="40"/>
      <c r="K1409" s="40"/>
      <c r="L1409" s="40"/>
      <c r="M1409" s="40"/>
      <c r="N1409" s="40">
        <v>1</v>
      </c>
      <c r="O1409" s="40"/>
      <c r="P1409" s="40"/>
      <c r="Q1409" s="40"/>
      <c r="R1409" s="40">
        <v>1</v>
      </c>
      <c r="S1409" s="40"/>
      <c r="T1409" s="40"/>
      <c r="U1409" s="40"/>
      <c r="V1409" s="40">
        <v>1</v>
      </c>
      <c r="W1409" s="40"/>
      <c r="X1409" s="40"/>
      <c r="Y1409" s="40"/>
      <c r="Z1409" s="40">
        <v>1</v>
      </c>
      <c r="AA1409" s="40"/>
      <c r="AB1409" s="40"/>
      <c r="AC1409" s="40"/>
      <c r="AD1409" s="34" t="s">
        <v>19</v>
      </c>
      <c r="AE1409" s="35"/>
      <c r="AF1409" s="35"/>
      <c r="AG1409" s="35"/>
      <c r="AH1409" s="35"/>
      <c r="AI1409" s="35"/>
      <c r="AJ1409" s="35"/>
      <c r="AK1409" s="35"/>
      <c r="AL1409" s="35"/>
      <c r="AM1409" s="35"/>
      <c r="AN1409" s="35"/>
    </row>
    <row r="1410" spans="1:40" s="35" customFormat="1" x14ac:dyDescent="0.2">
      <c r="A1410" s="39" t="s">
        <v>180</v>
      </c>
      <c r="B1410" s="41" t="s">
        <v>53</v>
      </c>
      <c r="C1410" s="41"/>
      <c r="D1410" s="89">
        <v>2601234</v>
      </c>
      <c r="E1410" s="43" t="s">
        <v>95</v>
      </c>
      <c r="F1410" s="44">
        <v>1</v>
      </c>
      <c r="G1410" s="45">
        <f>+VLOOKUP(D1410,'Precios Repuestos'!$B$3:$F$192,5,FALSE)*F1410</f>
        <v>9.3090384615384618</v>
      </c>
      <c r="H1410" s="87">
        <v>4</v>
      </c>
      <c r="I1410" s="46"/>
      <c r="J1410" s="40"/>
      <c r="K1410" s="40"/>
      <c r="L1410" s="40"/>
      <c r="M1410" s="40"/>
      <c r="N1410" s="40"/>
      <c r="O1410" s="40"/>
      <c r="P1410" s="40">
        <v>1</v>
      </c>
      <c r="Q1410" s="40"/>
      <c r="R1410" s="40"/>
      <c r="S1410" s="40"/>
      <c r="T1410" s="40"/>
      <c r="U1410" s="40"/>
      <c r="V1410" s="40">
        <v>1</v>
      </c>
      <c r="W1410" s="40"/>
      <c r="X1410" s="40"/>
      <c r="Y1410" s="40"/>
      <c r="Z1410" s="40"/>
      <c r="AA1410" s="40"/>
      <c r="AB1410" s="40">
        <v>1</v>
      </c>
      <c r="AC1410" s="40"/>
      <c r="AD1410" s="34" t="s">
        <v>96</v>
      </c>
    </row>
    <row r="1411" spans="1:40" s="35" customFormat="1" ht="12.75" x14ac:dyDescent="0.2">
      <c r="A1411" s="39" t="s">
        <v>180</v>
      </c>
      <c r="B1411" s="41" t="s">
        <v>53</v>
      </c>
      <c r="C1411" s="41"/>
      <c r="D1411" s="78" t="s">
        <v>178</v>
      </c>
      <c r="E1411" s="43" t="s">
        <v>179</v>
      </c>
      <c r="F1411" s="44">
        <v>1</v>
      </c>
      <c r="G1411" s="45">
        <f>+VLOOKUP(D1411,'Precios Repuestos'!$B$3:$F$192,5,FALSE)*F1411</f>
        <v>6.5</v>
      </c>
      <c r="H1411" s="87">
        <v>4</v>
      </c>
      <c r="I1411" s="46"/>
      <c r="J1411" s="40"/>
      <c r="K1411" s="40"/>
      <c r="L1411" s="40"/>
      <c r="M1411" s="40"/>
      <c r="N1411" s="40">
        <v>1</v>
      </c>
      <c r="O1411" s="40"/>
      <c r="P1411" s="40"/>
      <c r="Q1411" s="40"/>
      <c r="R1411" s="40"/>
      <c r="S1411" s="40">
        <v>1</v>
      </c>
      <c r="T1411" s="40"/>
      <c r="U1411" s="40"/>
      <c r="V1411" s="40"/>
      <c r="W1411" s="40"/>
      <c r="X1411" s="40">
        <v>1</v>
      </c>
      <c r="Y1411" s="40"/>
      <c r="Z1411" s="40"/>
      <c r="AA1411" s="40"/>
      <c r="AB1411" s="40"/>
      <c r="AC1411" s="40">
        <v>1</v>
      </c>
      <c r="AD1411" s="34" t="s">
        <v>47</v>
      </c>
    </row>
    <row r="1412" spans="1:40" s="35" customFormat="1" ht="12.75" x14ac:dyDescent="0.2">
      <c r="A1412" s="39" t="s">
        <v>180</v>
      </c>
      <c r="B1412" s="41" t="s">
        <v>53</v>
      </c>
      <c r="C1412" s="41"/>
      <c r="D1412" s="42">
        <v>88900181</v>
      </c>
      <c r="E1412" s="43" t="s">
        <v>73</v>
      </c>
      <c r="F1412" s="44">
        <v>1</v>
      </c>
      <c r="G1412" s="45">
        <f>+VLOOKUP(D1412,'Precios Repuestos'!$B$3:$F$192,5,FALSE)*F1412</f>
        <v>6.18</v>
      </c>
      <c r="H1412" s="87">
        <v>4</v>
      </c>
      <c r="I1412" s="46"/>
      <c r="J1412" s="40"/>
      <c r="K1412" s="40">
        <v>1</v>
      </c>
      <c r="L1412" s="40"/>
      <c r="M1412" s="40">
        <v>1</v>
      </c>
      <c r="N1412" s="40"/>
      <c r="O1412" s="40">
        <v>1</v>
      </c>
      <c r="P1412" s="40"/>
      <c r="Q1412" s="40">
        <v>1</v>
      </c>
      <c r="R1412" s="40"/>
      <c r="S1412" s="40">
        <v>1</v>
      </c>
      <c r="T1412" s="40"/>
      <c r="U1412" s="40">
        <v>1</v>
      </c>
      <c r="V1412" s="40"/>
      <c r="W1412" s="40">
        <v>1</v>
      </c>
      <c r="X1412" s="40"/>
      <c r="Y1412" s="40">
        <v>1</v>
      </c>
      <c r="Z1412" s="40"/>
      <c r="AA1412" s="40">
        <v>1</v>
      </c>
      <c r="AB1412" s="40"/>
      <c r="AC1412" s="40">
        <v>1</v>
      </c>
      <c r="AD1412" s="34" t="s">
        <v>13</v>
      </c>
    </row>
    <row r="1413" spans="1:40" s="35" customFormat="1" x14ac:dyDescent="0.2">
      <c r="A1413" s="39" t="s">
        <v>180</v>
      </c>
      <c r="B1413" s="41" t="s">
        <v>53</v>
      </c>
      <c r="C1413" s="41"/>
      <c r="D1413" s="89" t="s">
        <v>74</v>
      </c>
      <c r="E1413" s="43" t="s">
        <v>75</v>
      </c>
      <c r="F1413" s="44">
        <v>1</v>
      </c>
      <c r="G1413" s="45">
        <f>+VLOOKUP(D1413,'Precios Repuestos'!$B$3:$F$192,5,FALSE)*F1413</f>
        <v>5</v>
      </c>
      <c r="H1413" s="87">
        <v>4</v>
      </c>
      <c r="I1413" s="46"/>
      <c r="J1413" s="40"/>
      <c r="K1413" s="40"/>
      <c r="L1413" s="40"/>
      <c r="M1413" s="40"/>
      <c r="N1413" s="40">
        <v>1</v>
      </c>
      <c r="O1413" s="40"/>
      <c r="P1413" s="40"/>
      <c r="Q1413" s="40"/>
      <c r="R1413" s="40"/>
      <c r="S1413" s="40"/>
      <c r="T1413" s="40">
        <v>1</v>
      </c>
      <c r="U1413" s="40"/>
      <c r="V1413" s="40"/>
      <c r="W1413" s="40"/>
      <c r="X1413" s="40"/>
      <c r="Y1413" s="40"/>
      <c r="Z1413" s="40">
        <v>1</v>
      </c>
      <c r="AA1413" s="40"/>
      <c r="AB1413" s="40"/>
      <c r="AC1413" s="40"/>
      <c r="AD1413" s="34" t="s">
        <v>41</v>
      </c>
    </row>
    <row r="1414" spans="1:40" s="35" customFormat="1" x14ac:dyDescent="0.2">
      <c r="A1414" s="39" t="s">
        <v>180</v>
      </c>
      <c r="B1414" s="41" t="s">
        <v>53</v>
      </c>
      <c r="C1414" s="41"/>
      <c r="D1414" s="89" t="s">
        <v>76</v>
      </c>
      <c r="E1414" s="43" t="s">
        <v>77</v>
      </c>
      <c r="F1414" s="44">
        <v>1</v>
      </c>
      <c r="G1414" s="45">
        <f>+VLOOKUP(D1414,'Precios Repuestos'!$B$3:$F$192,5,FALSE)*F1414</f>
        <v>2</v>
      </c>
      <c r="H1414" s="87">
        <v>4</v>
      </c>
      <c r="I1414" s="46"/>
      <c r="J1414" s="40"/>
      <c r="K1414" s="40">
        <v>1</v>
      </c>
      <c r="L1414" s="40">
        <v>1</v>
      </c>
      <c r="M1414" s="40">
        <v>1</v>
      </c>
      <c r="N1414" s="40">
        <v>1</v>
      </c>
      <c r="O1414" s="40">
        <v>1</v>
      </c>
      <c r="P1414" s="40">
        <v>1</v>
      </c>
      <c r="Q1414" s="40">
        <v>1</v>
      </c>
      <c r="R1414" s="40">
        <v>1</v>
      </c>
      <c r="S1414" s="40">
        <v>1</v>
      </c>
      <c r="T1414" s="40">
        <v>1</v>
      </c>
      <c r="U1414" s="40">
        <v>1</v>
      </c>
      <c r="V1414" s="40">
        <v>1</v>
      </c>
      <c r="W1414" s="40">
        <v>1</v>
      </c>
      <c r="X1414" s="40">
        <v>1</v>
      </c>
      <c r="Y1414" s="40">
        <v>1</v>
      </c>
      <c r="Z1414" s="40">
        <v>1</v>
      </c>
      <c r="AA1414" s="40">
        <v>1</v>
      </c>
      <c r="AB1414" s="40">
        <v>1</v>
      </c>
      <c r="AC1414" s="40">
        <v>1</v>
      </c>
      <c r="AD1414" s="34" t="s">
        <v>78</v>
      </c>
    </row>
    <row r="1415" spans="1:40" s="35" customFormat="1" x14ac:dyDescent="0.2">
      <c r="A1415" s="50" t="s">
        <v>180</v>
      </c>
      <c r="B1415" s="52" t="s">
        <v>79</v>
      </c>
      <c r="C1415" s="52"/>
      <c r="D1415" s="85"/>
      <c r="E1415" s="54" t="s">
        <v>80</v>
      </c>
      <c r="F1415" s="44"/>
      <c r="G1415" s="90"/>
      <c r="H1415" s="87"/>
      <c r="I1415" s="32"/>
      <c r="J1415" s="55">
        <f>+SUMPRODUCT(J1372:J1397,$G1372:$G1397)</f>
        <v>22.05</v>
      </c>
      <c r="K1415" s="55">
        <f t="shared" ref="K1415:AC1415" si="146">+SUMPRODUCT(K1372:K1397,$G1372:$G1397)</f>
        <v>53.024999999999999</v>
      </c>
      <c r="L1415" s="55">
        <f t="shared" si="146"/>
        <v>22.05</v>
      </c>
      <c r="M1415" s="55">
        <f t="shared" si="146"/>
        <v>86.275000000000006</v>
      </c>
      <c r="N1415" s="55">
        <f t="shared" si="146"/>
        <v>76.8</v>
      </c>
      <c r="O1415" s="55">
        <f t="shared" si="146"/>
        <v>68.025000000000006</v>
      </c>
      <c r="P1415" s="55">
        <f t="shared" si="146"/>
        <v>55.05</v>
      </c>
      <c r="Q1415" s="55">
        <f t="shared" si="146"/>
        <v>96.275000000000006</v>
      </c>
      <c r="R1415" s="55">
        <f t="shared" si="146"/>
        <v>38.549999999999997</v>
      </c>
      <c r="S1415" s="55">
        <f t="shared" si="146"/>
        <v>83.025000000000006</v>
      </c>
      <c r="T1415" s="55">
        <f t="shared" si="146"/>
        <v>30.3</v>
      </c>
      <c r="U1415" s="55">
        <f t="shared" si="146"/>
        <v>101.27500000000001</v>
      </c>
      <c r="V1415" s="55">
        <f t="shared" si="146"/>
        <v>118.05</v>
      </c>
      <c r="W1415" s="55">
        <f t="shared" si="146"/>
        <v>53.024999999999999</v>
      </c>
      <c r="X1415" s="55">
        <f t="shared" si="146"/>
        <v>52.05</v>
      </c>
      <c r="Y1415" s="55">
        <f t="shared" si="146"/>
        <v>96.275000000000006</v>
      </c>
      <c r="Z1415" s="55">
        <f t="shared" si="146"/>
        <v>46.8</v>
      </c>
      <c r="AA1415" s="55">
        <f t="shared" si="146"/>
        <v>68.025000000000006</v>
      </c>
      <c r="AB1415" s="55">
        <f t="shared" si="146"/>
        <v>55.05</v>
      </c>
      <c r="AC1415" s="55">
        <f t="shared" si="146"/>
        <v>116.27500000000001</v>
      </c>
      <c r="AD1415" s="34"/>
    </row>
    <row r="1416" spans="1:40" s="35" customFormat="1" x14ac:dyDescent="0.2">
      <c r="A1416" s="50" t="s">
        <v>180</v>
      </c>
      <c r="B1416" s="52" t="s">
        <v>81</v>
      </c>
      <c r="C1416" s="52"/>
      <c r="D1416" s="85"/>
      <c r="E1416" s="54" t="s">
        <v>82</v>
      </c>
      <c r="F1416" s="44"/>
      <c r="G1416" s="90"/>
      <c r="H1416" s="87"/>
      <c r="I1416" s="32"/>
      <c r="J1416" s="55" t="e">
        <f>+SUMPRODUCT(J1398:J1414,$G1398:$G1414)</f>
        <v>#N/A</v>
      </c>
      <c r="K1416" s="55" t="e">
        <f t="shared" ref="K1416:AC1416" si="147">+SUMPRODUCT(K1398:K1414,$G1398:$G1414)</f>
        <v>#N/A</v>
      </c>
      <c r="L1416" s="55" t="e">
        <f t="shared" si="147"/>
        <v>#N/A</v>
      </c>
      <c r="M1416" s="55" t="e">
        <f t="shared" si="147"/>
        <v>#N/A</v>
      </c>
      <c r="N1416" s="55" t="e">
        <f t="shared" si="147"/>
        <v>#N/A</v>
      </c>
      <c r="O1416" s="55" t="e">
        <f t="shared" si="147"/>
        <v>#N/A</v>
      </c>
      <c r="P1416" s="55" t="e">
        <f t="shared" si="147"/>
        <v>#N/A</v>
      </c>
      <c r="Q1416" s="55" t="e">
        <f t="shared" si="147"/>
        <v>#N/A</v>
      </c>
      <c r="R1416" s="55" t="e">
        <f t="shared" si="147"/>
        <v>#N/A</v>
      </c>
      <c r="S1416" s="55" t="e">
        <f t="shared" si="147"/>
        <v>#N/A</v>
      </c>
      <c r="T1416" s="55" t="e">
        <f t="shared" si="147"/>
        <v>#N/A</v>
      </c>
      <c r="U1416" s="55" t="e">
        <f t="shared" si="147"/>
        <v>#N/A</v>
      </c>
      <c r="V1416" s="55" t="e">
        <f t="shared" si="147"/>
        <v>#N/A</v>
      </c>
      <c r="W1416" s="55" t="e">
        <f t="shared" si="147"/>
        <v>#N/A</v>
      </c>
      <c r="X1416" s="55" t="e">
        <f t="shared" si="147"/>
        <v>#N/A</v>
      </c>
      <c r="Y1416" s="55" t="e">
        <f t="shared" si="147"/>
        <v>#N/A</v>
      </c>
      <c r="Z1416" s="55" t="e">
        <f t="shared" si="147"/>
        <v>#N/A</v>
      </c>
      <c r="AA1416" s="55" t="e">
        <f t="shared" si="147"/>
        <v>#N/A</v>
      </c>
      <c r="AB1416" s="55" t="e">
        <f t="shared" si="147"/>
        <v>#N/A</v>
      </c>
      <c r="AC1416" s="55" t="e">
        <f t="shared" si="147"/>
        <v>#N/A</v>
      </c>
      <c r="AD1416" s="34"/>
    </row>
    <row r="1417" spans="1:40" s="35" customFormat="1" x14ac:dyDescent="0.2">
      <c r="A1417" s="50" t="s">
        <v>180</v>
      </c>
      <c r="B1417" s="52" t="s">
        <v>83</v>
      </c>
      <c r="C1417" s="52"/>
      <c r="D1417" s="85"/>
      <c r="E1417" s="54" t="s">
        <v>84</v>
      </c>
      <c r="F1417" s="44"/>
      <c r="G1417" s="90"/>
      <c r="H1417" s="87"/>
      <c r="I1417" s="32"/>
      <c r="J1417" s="56" t="e">
        <f>+J1416+J1415</f>
        <v>#N/A</v>
      </c>
      <c r="K1417" s="56" t="e">
        <f t="shared" ref="K1417:AC1417" si="148">+K1416+K1415</f>
        <v>#N/A</v>
      </c>
      <c r="L1417" s="56" t="e">
        <f t="shared" si="148"/>
        <v>#N/A</v>
      </c>
      <c r="M1417" s="56" t="e">
        <f t="shared" si="148"/>
        <v>#N/A</v>
      </c>
      <c r="N1417" s="56" t="e">
        <f t="shared" si="148"/>
        <v>#N/A</v>
      </c>
      <c r="O1417" s="56" t="e">
        <f t="shared" si="148"/>
        <v>#N/A</v>
      </c>
      <c r="P1417" s="56" t="e">
        <f t="shared" si="148"/>
        <v>#N/A</v>
      </c>
      <c r="Q1417" s="56" t="e">
        <f t="shared" si="148"/>
        <v>#N/A</v>
      </c>
      <c r="R1417" s="56" t="e">
        <f t="shared" si="148"/>
        <v>#N/A</v>
      </c>
      <c r="S1417" s="56" t="e">
        <f t="shared" si="148"/>
        <v>#N/A</v>
      </c>
      <c r="T1417" s="56" t="e">
        <f t="shared" si="148"/>
        <v>#N/A</v>
      </c>
      <c r="U1417" s="56" t="e">
        <f t="shared" si="148"/>
        <v>#N/A</v>
      </c>
      <c r="V1417" s="56" t="e">
        <f t="shared" si="148"/>
        <v>#N/A</v>
      </c>
      <c r="W1417" s="56" t="e">
        <f t="shared" si="148"/>
        <v>#N/A</v>
      </c>
      <c r="X1417" s="56" t="e">
        <f t="shared" si="148"/>
        <v>#N/A</v>
      </c>
      <c r="Y1417" s="56" t="e">
        <f t="shared" si="148"/>
        <v>#N/A</v>
      </c>
      <c r="Z1417" s="56" t="e">
        <f t="shared" si="148"/>
        <v>#N/A</v>
      </c>
      <c r="AA1417" s="56" t="e">
        <f t="shared" si="148"/>
        <v>#N/A</v>
      </c>
      <c r="AB1417" s="56" t="e">
        <f t="shared" si="148"/>
        <v>#N/A</v>
      </c>
      <c r="AC1417" s="56" t="e">
        <f t="shared" si="148"/>
        <v>#N/A</v>
      </c>
      <c r="AD1417" s="34"/>
    </row>
    <row r="1418" spans="1:40" s="35" customFormat="1" x14ac:dyDescent="0.2">
      <c r="A1418" s="57" t="s">
        <v>180</v>
      </c>
      <c r="B1418" s="52" t="s">
        <v>85</v>
      </c>
      <c r="C1418" s="52"/>
      <c r="D1418" s="85"/>
      <c r="E1418" s="58" t="s">
        <v>86</v>
      </c>
      <c r="F1418" s="44"/>
      <c r="G1418" s="90"/>
      <c r="H1418" s="87"/>
      <c r="I1418" s="32"/>
      <c r="J1418" s="59" t="e">
        <f>+J1417*$K$2</f>
        <v>#N/A</v>
      </c>
      <c r="K1418" s="59" t="e">
        <f t="shared" ref="K1418:AC1418" si="149">+K1417*$K$2</f>
        <v>#N/A</v>
      </c>
      <c r="L1418" s="59" t="e">
        <f t="shared" si="149"/>
        <v>#N/A</v>
      </c>
      <c r="M1418" s="59" t="e">
        <f t="shared" si="149"/>
        <v>#N/A</v>
      </c>
      <c r="N1418" s="59" t="e">
        <f t="shared" si="149"/>
        <v>#N/A</v>
      </c>
      <c r="O1418" s="59" t="e">
        <f t="shared" si="149"/>
        <v>#N/A</v>
      </c>
      <c r="P1418" s="59" t="e">
        <f t="shared" si="149"/>
        <v>#N/A</v>
      </c>
      <c r="Q1418" s="59" t="e">
        <f t="shared" si="149"/>
        <v>#N/A</v>
      </c>
      <c r="R1418" s="59" t="e">
        <f t="shared" si="149"/>
        <v>#N/A</v>
      </c>
      <c r="S1418" s="59" t="e">
        <f t="shared" si="149"/>
        <v>#N/A</v>
      </c>
      <c r="T1418" s="59" t="e">
        <f t="shared" si="149"/>
        <v>#N/A</v>
      </c>
      <c r="U1418" s="59" t="e">
        <f t="shared" si="149"/>
        <v>#N/A</v>
      </c>
      <c r="V1418" s="59" t="e">
        <f t="shared" si="149"/>
        <v>#N/A</v>
      </c>
      <c r="W1418" s="59" t="e">
        <f t="shared" si="149"/>
        <v>#N/A</v>
      </c>
      <c r="X1418" s="59" t="e">
        <f t="shared" si="149"/>
        <v>#N/A</v>
      </c>
      <c r="Y1418" s="59" t="e">
        <f t="shared" si="149"/>
        <v>#N/A</v>
      </c>
      <c r="Z1418" s="59" t="e">
        <f t="shared" si="149"/>
        <v>#N/A</v>
      </c>
      <c r="AA1418" s="59" t="e">
        <f t="shared" si="149"/>
        <v>#N/A</v>
      </c>
      <c r="AB1418" s="59" t="e">
        <f t="shared" si="149"/>
        <v>#N/A</v>
      </c>
      <c r="AC1418" s="59" t="e">
        <f t="shared" si="149"/>
        <v>#N/A</v>
      </c>
      <c r="AD1418" s="34"/>
    </row>
    <row r="1419" spans="1:40" s="35" customFormat="1" ht="12.75" x14ac:dyDescent="0.2">
      <c r="A1419" s="50" t="s">
        <v>181</v>
      </c>
      <c r="B1419" s="69"/>
      <c r="C1419" s="69"/>
      <c r="D1419" s="70"/>
      <c r="E1419" s="69"/>
      <c r="F1419" s="71"/>
      <c r="G1419" s="69"/>
      <c r="H1419" s="32"/>
      <c r="I1419" s="32"/>
      <c r="J1419" s="51"/>
      <c r="K1419" s="51"/>
      <c r="L1419" s="51"/>
      <c r="M1419" s="51"/>
      <c r="N1419" s="51"/>
      <c r="O1419" s="51"/>
      <c r="P1419" s="51"/>
      <c r="Q1419" s="51"/>
      <c r="R1419" s="51"/>
      <c r="S1419" s="51"/>
      <c r="T1419" s="51"/>
      <c r="U1419" s="51"/>
      <c r="V1419" s="51"/>
      <c r="W1419" s="51"/>
      <c r="X1419" s="51"/>
      <c r="Y1419" s="51"/>
      <c r="Z1419" s="51"/>
      <c r="AA1419" s="51"/>
      <c r="AB1419" s="51"/>
      <c r="AC1419" s="51"/>
      <c r="AD1419" s="34"/>
    </row>
    <row r="1420" spans="1:40" s="35" customFormat="1" ht="12.75" x14ac:dyDescent="0.2">
      <c r="A1420" s="25" t="s">
        <v>181</v>
      </c>
      <c r="B1420" s="27" t="s">
        <v>11</v>
      </c>
      <c r="C1420" s="27"/>
      <c r="D1420" s="28"/>
      <c r="E1420" s="29" t="s">
        <v>12</v>
      </c>
      <c r="F1420" s="30">
        <v>0.7</v>
      </c>
      <c r="G1420" s="31">
        <f t="shared" ref="G1420:G1444" si="150">+F1420*$F$2</f>
        <v>21</v>
      </c>
      <c r="H1420" s="32">
        <v>3</v>
      </c>
      <c r="I1420" s="33"/>
      <c r="J1420" s="26"/>
      <c r="K1420" s="26"/>
      <c r="L1420" s="26"/>
      <c r="M1420" s="26"/>
      <c r="N1420" s="26"/>
      <c r="O1420" s="26"/>
      <c r="P1420" s="26"/>
      <c r="Q1420" s="26"/>
      <c r="R1420" s="26"/>
      <c r="S1420" s="26"/>
      <c r="T1420" s="26"/>
      <c r="U1420" s="26"/>
      <c r="V1420" s="26"/>
      <c r="W1420" s="26"/>
      <c r="X1420" s="26"/>
      <c r="Y1420" s="26"/>
      <c r="Z1420" s="26"/>
      <c r="AA1420" s="26"/>
      <c r="AB1420" s="26"/>
      <c r="AC1420" s="26"/>
      <c r="AD1420" s="34" t="s">
        <v>14</v>
      </c>
    </row>
    <row r="1421" spans="1:40" s="35" customFormat="1" ht="12.75" x14ac:dyDescent="0.2">
      <c r="A1421" s="25" t="s">
        <v>181</v>
      </c>
      <c r="B1421" s="27" t="s">
        <v>11</v>
      </c>
      <c r="C1421" s="27"/>
      <c r="D1421" s="28"/>
      <c r="E1421" s="29" t="s">
        <v>15</v>
      </c>
      <c r="F1421" s="30">
        <v>0.3</v>
      </c>
      <c r="G1421" s="31">
        <f t="shared" si="150"/>
        <v>9</v>
      </c>
      <c r="H1421" s="32">
        <v>3</v>
      </c>
      <c r="I1421" s="33"/>
      <c r="J1421" s="26"/>
      <c r="K1421" s="26"/>
      <c r="L1421" s="26"/>
      <c r="M1421" s="26"/>
      <c r="N1421" s="26"/>
      <c r="O1421" s="26"/>
      <c r="P1421" s="26"/>
      <c r="Q1421" s="26"/>
      <c r="R1421" s="26"/>
      <c r="S1421" s="26"/>
      <c r="T1421" s="26"/>
      <c r="U1421" s="26"/>
      <c r="V1421" s="26"/>
      <c r="W1421" s="26"/>
      <c r="X1421" s="26"/>
      <c r="Y1421" s="26"/>
      <c r="Z1421" s="26"/>
      <c r="AA1421" s="26"/>
      <c r="AB1421" s="26"/>
      <c r="AC1421" s="26"/>
      <c r="AD1421" s="34" t="s">
        <v>14</v>
      </c>
    </row>
    <row r="1422" spans="1:40" s="35" customFormat="1" ht="12.75" x14ac:dyDescent="0.2">
      <c r="A1422" s="25" t="s">
        <v>181</v>
      </c>
      <c r="B1422" s="27" t="s">
        <v>11</v>
      </c>
      <c r="C1422" s="27"/>
      <c r="D1422" s="28"/>
      <c r="E1422" s="29" t="s">
        <v>16</v>
      </c>
      <c r="F1422" s="30">
        <v>0.16666666666666666</v>
      </c>
      <c r="G1422" s="31">
        <f t="shared" si="150"/>
        <v>5</v>
      </c>
      <c r="H1422" s="32">
        <v>3</v>
      </c>
      <c r="I1422" s="33"/>
      <c r="J1422" s="26"/>
      <c r="K1422" s="26"/>
      <c r="L1422" s="26">
        <v>1</v>
      </c>
      <c r="M1422" s="26"/>
      <c r="N1422" s="26">
        <v>1</v>
      </c>
      <c r="O1422" s="26"/>
      <c r="P1422" s="26">
        <v>1</v>
      </c>
      <c r="Q1422" s="26"/>
      <c r="R1422" s="26">
        <v>1</v>
      </c>
      <c r="S1422" s="26"/>
      <c r="T1422" s="26">
        <v>1</v>
      </c>
      <c r="U1422" s="26"/>
      <c r="V1422" s="26">
        <v>1</v>
      </c>
      <c r="W1422" s="26"/>
      <c r="X1422" s="26">
        <v>1</v>
      </c>
      <c r="Y1422" s="26"/>
      <c r="Z1422" s="26">
        <v>1</v>
      </c>
      <c r="AA1422" s="26"/>
      <c r="AB1422" s="26">
        <v>1</v>
      </c>
      <c r="AC1422" s="26"/>
      <c r="AD1422" s="34" t="s">
        <v>17</v>
      </c>
    </row>
    <row r="1423" spans="1:40" s="35" customFormat="1" ht="12.75" x14ac:dyDescent="0.2">
      <c r="A1423" s="25" t="s">
        <v>181</v>
      </c>
      <c r="B1423" s="27" t="s">
        <v>11</v>
      </c>
      <c r="C1423" s="27"/>
      <c r="D1423" s="28"/>
      <c r="E1423" s="29" t="s">
        <v>18</v>
      </c>
      <c r="F1423" s="30">
        <v>0.55000000000000004</v>
      </c>
      <c r="G1423" s="31">
        <f t="shared" si="150"/>
        <v>16.5</v>
      </c>
      <c r="H1423" s="32">
        <v>3</v>
      </c>
      <c r="I1423" s="33"/>
      <c r="J1423" s="26"/>
      <c r="K1423" s="26"/>
      <c r="L1423" s="26"/>
      <c r="M1423" s="26"/>
      <c r="N1423" s="26">
        <v>1</v>
      </c>
      <c r="O1423" s="26"/>
      <c r="P1423" s="26"/>
      <c r="Q1423" s="26"/>
      <c r="R1423" s="26">
        <v>1</v>
      </c>
      <c r="S1423" s="26"/>
      <c r="T1423" s="26"/>
      <c r="U1423" s="26"/>
      <c r="V1423" s="26">
        <v>1</v>
      </c>
      <c r="W1423" s="26"/>
      <c r="X1423" s="26"/>
      <c r="Y1423" s="26"/>
      <c r="Z1423" s="26">
        <v>1</v>
      </c>
      <c r="AA1423" s="26"/>
      <c r="AB1423" s="26"/>
      <c r="AC1423" s="26"/>
      <c r="AD1423" s="34" t="s">
        <v>21</v>
      </c>
    </row>
    <row r="1424" spans="1:40" s="35" customFormat="1" ht="12.75" x14ac:dyDescent="0.2">
      <c r="A1424" s="25" t="s">
        <v>181</v>
      </c>
      <c r="B1424" s="27" t="s">
        <v>11</v>
      </c>
      <c r="C1424" s="27"/>
      <c r="D1424" s="28"/>
      <c r="E1424" s="29" t="s">
        <v>116</v>
      </c>
      <c r="F1424" s="30">
        <v>1</v>
      </c>
      <c r="G1424" s="31">
        <f t="shared" si="150"/>
        <v>30</v>
      </c>
      <c r="H1424" s="32">
        <v>3</v>
      </c>
      <c r="I1424" s="33"/>
      <c r="J1424" s="26"/>
      <c r="K1424" s="26"/>
      <c r="L1424" s="26"/>
      <c r="M1424" s="26">
        <v>1</v>
      </c>
      <c r="N1424" s="26"/>
      <c r="O1424" s="26"/>
      <c r="P1424" s="26"/>
      <c r="Q1424" s="26">
        <v>1</v>
      </c>
      <c r="R1424" s="26"/>
      <c r="S1424" s="26"/>
      <c r="T1424" s="26"/>
      <c r="U1424" s="26">
        <v>1</v>
      </c>
      <c r="V1424" s="26"/>
      <c r="W1424" s="26"/>
      <c r="X1424" s="26"/>
      <c r="Y1424" s="26">
        <v>1</v>
      </c>
      <c r="Z1424" s="26"/>
      <c r="AA1424" s="26"/>
      <c r="AB1424" s="26"/>
      <c r="AC1424" s="26">
        <v>1</v>
      </c>
      <c r="AD1424" s="34" t="s">
        <v>35</v>
      </c>
    </row>
    <row r="1425" spans="1:30" s="35" customFormat="1" ht="12.75" x14ac:dyDescent="0.2">
      <c r="A1425" s="25" t="s">
        <v>181</v>
      </c>
      <c r="B1425" s="27" t="s">
        <v>11</v>
      </c>
      <c r="C1425" s="27"/>
      <c r="D1425" s="28"/>
      <c r="E1425" s="29" t="s">
        <v>119</v>
      </c>
      <c r="F1425" s="30">
        <v>0.33333333333333331</v>
      </c>
      <c r="G1425" s="31">
        <f t="shared" si="150"/>
        <v>10</v>
      </c>
      <c r="H1425" s="32">
        <v>3</v>
      </c>
      <c r="I1425" s="33"/>
      <c r="J1425" s="26"/>
      <c r="K1425" s="26"/>
      <c r="L1425" s="26"/>
      <c r="M1425" s="26">
        <v>1</v>
      </c>
      <c r="N1425" s="26"/>
      <c r="O1425" s="26"/>
      <c r="P1425" s="26"/>
      <c r="Q1425" s="26">
        <v>1</v>
      </c>
      <c r="R1425" s="26"/>
      <c r="S1425" s="26"/>
      <c r="T1425" s="26"/>
      <c r="U1425" s="26">
        <v>1</v>
      </c>
      <c r="V1425" s="26"/>
      <c r="W1425" s="26"/>
      <c r="X1425" s="26"/>
      <c r="Y1425" s="26">
        <v>1</v>
      </c>
      <c r="Z1425" s="26"/>
      <c r="AA1425" s="26"/>
      <c r="AB1425" s="26"/>
      <c r="AC1425" s="26">
        <v>1</v>
      </c>
      <c r="AD1425" s="34" t="s">
        <v>35</v>
      </c>
    </row>
    <row r="1426" spans="1:30" s="35" customFormat="1" ht="12.75" x14ac:dyDescent="0.2">
      <c r="A1426" s="25" t="s">
        <v>181</v>
      </c>
      <c r="B1426" s="27" t="s">
        <v>11</v>
      </c>
      <c r="C1426" s="27"/>
      <c r="D1426" s="28"/>
      <c r="E1426" s="29" t="s">
        <v>120</v>
      </c>
      <c r="F1426" s="30">
        <v>0.5</v>
      </c>
      <c r="G1426" s="31">
        <f t="shared" si="150"/>
        <v>15</v>
      </c>
      <c r="H1426" s="32">
        <v>3</v>
      </c>
      <c r="I1426" s="33"/>
      <c r="J1426" s="26"/>
      <c r="K1426" s="26"/>
      <c r="L1426" s="26"/>
      <c r="M1426" s="26">
        <v>1</v>
      </c>
      <c r="N1426" s="26"/>
      <c r="O1426" s="26"/>
      <c r="P1426" s="26"/>
      <c r="Q1426" s="26">
        <v>1</v>
      </c>
      <c r="R1426" s="26"/>
      <c r="S1426" s="26"/>
      <c r="T1426" s="26"/>
      <c r="U1426" s="26">
        <v>1</v>
      </c>
      <c r="V1426" s="26"/>
      <c r="W1426" s="26"/>
      <c r="X1426" s="26"/>
      <c r="Y1426" s="26">
        <v>1</v>
      </c>
      <c r="Z1426" s="26"/>
      <c r="AA1426" s="26"/>
      <c r="AB1426" s="26"/>
      <c r="AC1426" s="26">
        <v>1</v>
      </c>
      <c r="AD1426" s="34" t="s">
        <v>35</v>
      </c>
    </row>
    <row r="1427" spans="1:30" s="35" customFormat="1" ht="12.75" x14ac:dyDescent="0.2">
      <c r="A1427" s="25" t="s">
        <v>181</v>
      </c>
      <c r="B1427" s="27" t="s">
        <v>11</v>
      </c>
      <c r="C1427" s="27"/>
      <c r="D1427" s="28"/>
      <c r="E1427" s="29" t="s">
        <v>121</v>
      </c>
      <c r="F1427" s="30">
        <v>0.33333333333333331</v>
      </c>
      <c r="G1427" s="31">
        <f t="shared" si="150"/>
        <v>10</v>
      </c>
      <c r="H1427" s="32">
        <v>3</v>
      </c>
      <c r="I1427" s="33"/>
      <c r="J1427" s="26"/>
      <c r="K1427" s="26"/>
      <c r="L1427" s="26"/>
      <c r="M1427" s="26"/>
      <c r="N1427" s="26"/>
      <c r="O1427" s="26"/>
      <c r="P1427" s="26"/>
      <c r="Q1427" s="26">
        <v>1</v>
      </c>
      <c r="R1427" s="26"/>
      <c r="S1427" s="26"/>
      <c r="T1427" s="26"/>
      <c r="U1427" s="26"/>
      <c r="V1427" s="26"/>
      <c r="W1427" s="26"/>
      <c r="X1427" s="26"/>
      <c r="Y1427" s="26">
        <v>1</v>
      </c>
      <c r="Z1427" s="26"/>
      <c r="AA1427" s="26"/>
      <c r="AB1427" s="26"/>
      <c r="AC1427" s="26"/>
      <c r="AD1427" s="34" t="s">
        <v>104</v>
      </c>
    </row>
    <row r="1428" spans="1:30" s="35" customFormat="1" ht="12.75" x14ac:dyDescent="0.2">
      <c r="A1428" s="25" t="s">
        <v>181</v>
      </c>
      <c r="B1428" s="27" t="s">
        <v>11</v>
      </c>
      <c r="C1428" s="27"/>
      <c r="D1428" s="28"/>
      <c r="E1428" s="36" t="s">
        <v>24</v>
      </c>
      <c r="F1428" s="30">
        <v>0.35</v>
      </c>
      <c r="G1428" s="31">
        <f t="shared" si="150"/>
        <v>10.5</v>
      </c>
      <c r="H1428" s="32">
        <v>3</v>
      </c>
      <c r="I1428" s="33"/>
      <c r="J1428" s="26">
        <v>1</v>
      </c>
      <c r="K1428" s="26">
        <v>1</v>
      </c>
      <c r="L1428" s="26">
        <v>1</v>
      </c>
      <c r="M1428" s="26">
        <v>1</v>
      </c>
      <c r="N1428" s="26">
        <v>1</v>
      </c>
      <c r="O1428" s="26">
        <v>1</v>
      </c>
      <c r="P1428" s="26">
        <v>1</v>
      </c>
      <c r="Q1428" s="26">
        <v>1</v>
      </c>
      <c r="R1428" s="26">
        <v>1</v>
      </c>
      <c r="S1428" s="26">
        <v>1</v>
      </c>
      <c r="T1428" s="26">
        <v>1</v>
      </c>
      <c r="U1428" s="26">
        <v>1</v>
      </c>
      <c r="V1428" s="26">
        <v>1</v>
      </c>
      <c r="W1428" s="26">
        <v>1</v>
      </c>
      <c r="X1428" s="26">
        <v>1</v>
      </c>
      <c r="Y1428" s="26">
        <v>1</v>
      </c>
      <c r="Z1428" s="26">
        <v>1</v>
      </c>
      <c r="AA1428" s="26">
        <v>1</v>
      </c>
      <c r="AB1428" s="26">
        <v>1</v>
      </c>
      <c r="AC1428" s="26">
        <v>1</v>
      </c>
      <c r="AD1428" s="34" t="s">
        <v>25</v>
      </c>
    </row>
    <row r="1429" spans="1:30" s="35" customFormat="1" ht="12.75" x14ac:dyDescent="0.2">
      <c r="A1429" s="25" t="s">
        <v>181</v>
      </c>
      <c r="B1429" s="27" t="s">
        <v>11</v>
      </c>
      <c r="C1429" s="27"/>
      <c r="D1429" s="28"/>
      <c r="E1429" s="29" t="s">
        <v>26</v>
      </c>
      <c r="F1429" s="30">
        <v>0.9900000000000001</v>
      </c>
      <c r="G1429" s="31">
        <f t="shared" si="150"/>
        <v>29.700000000000003</v>
      </c>
      <c r="H1429" s="32">
        <v>3</v>
      </c>
      <c r="I1429" s="33"/>
      <c r="J1429" s="26"/>
      <c r="K1429" s="26"/>
      <c r="L1429" s="26"/>
      <c r="M1429" s="26"/>
      <c r="N1429" s="26"/>
      <c r="O1429" s="26"/>
      <c r="P1429" s="26"/>
      <c r="Q1429" s="26"/>
      <c r="R1429" s="26"/>
      <c r="S1429" s="26"/>
      <c r="T1429" s="26"/>
      <c r="U1429" s="26"/>
      <c r="V1429" s="26"/>
      <c r="W1429" s="26"/>
      <c r="X1429" s="26"/>
      <c r="Y1429" s="26"/>
      <c r="Z1429" s="26"/>
      <c r="AA1429" s="26"/>
      <c r="AB1429" s="26"/>
      <c r="AC1429" s="26">
        <v>1</v>
      </c>
      <c r="AD1429" s="34" t="s">
        <v>173</v>
      </c>
    </row>
    <row r="1430" spans="1:30" s="35" customFormat="1" ht="12.75" x14ac:dyDescent="0.2">
      <c r="A1430" s="25" t="s">
        <v>181</v>
      </c>
      <c r="B1430" s="27" t="s">
        <v>11</v>
      </c>
      <c r="C1430" s="27"/>
      <c r="D1430" s="28"/>
      <c r="E1430" s="38" t="s">
        <v>89</v>
      </c>
      <c r="F1430" s="30">
        <v>0</v>
      </c>
      <c r="G1430" s="31">
        <f t="shared" si="150"/>
        <v>0</v>
      </c>
      <c r="H1430" s="32">
        <v>3</v>
      </c>
      <c r="I1430" s="33"/>
      <c r="J1430" s="26"/>
      <c r="K1430" s="26"/>
      <c r="L1430" s="26"/>
      <c r="M1430" s="26"/>
      <c r="N1430" s="26"/>
      <c r="O1430" s="26"/>
      <c r="P1430" s="26"/>
      <c r="Q1430" s="26"/>
      <c r="R1430" s="26"/>
      <c r="S1430" s="26"/>
      <c r="T1430" s="26"/>
      <c r="U1430" s="26"/>
      <c r="V1430" s="26"/>
      <c r="W1430" s="26"/>
      <c r="X1430" s="26"/>
      <c r="Y1430" s="26"/>
      <c r="Z1430" s="26"/>
      <c r="AA1430" s="26"/>
      <c r="AB1430" s="26"/>
      <c r="AC1430" s="26"/>
      <c r="AD1430" s="34" t="s">
        <v>90</v>
      </c>
    </row>
    <row r="1431" spans="1:30" s="35" customFormat="1" ht="12.75" x14ac:dyDescent="0.2">
      <c r="A1431" s="25" t="s">
        <v>181</v>
      </c>
      <c r="B1431" s="27" t="s">
        <v>11</v>
      </c>
      <c r="C1431" s="27"/>
      <c r="D1431" s="28"/>
      <c r="E1431" s="83" t="s">
        <v>29</v>
      </c>
      <c r="F1431" s="30">
        <v>0.23833333333333337</v>
      </c>
      <c r="G1431" s="31">
        <f t="shared" si="150"/>
        <v>7.1500000000000012</v>
      </c>
      <c r="H1431" s="32">
        <v>3</v>
      </c>
      <c r="I1431" s="33"/>
      <c r="J1431" s="26"/>
      <c r="K1431" s="26"/>
      <c r="L1431" s="26"/>
      <c r="M1431" s="37"/>
      <c r="N1431" s="26"/>
      <c r="O1431" s="26"/>
      <c r="P1431" s="26"/>
      <c r="Q1431" s="26"/>
      <c r="R1431" s="26"/>
      <c r="S1431" s="26"/>
      <c r="T1431" s="37"/>
      <c r="U1431" s="26">
        <v>1</v>
      </c>
      <c r="V1431" s="37"/>
      <c r="W1431" s="26"/>
      <c r="X1431" s="37"/>
      <c r="Y1431" s="26"/>
      <c r="Z1431" s="37"/>
      <c r="AA1431" s="26"/>
      <c r="AB1431" s="37"/>
      <c r="AC1431" s="37"/>
      <c r="AD1431" s="34" t="s">
        <v>23</v>
      </c>
    </row>
    <row r="1432" spans="1:30" s="35" customFormat="1" ht="12.75" x14ac:dyDescent="0.2">
      <c r="A1432" s="25" t="s">
        <v>181</v>
      </c>
      <c r="B1432" s="27" t="s">
        <v>11</v>
      </c>
      <c r="C1432" s="27"/>
      <c r="D1432" s="28"/>
      <c r="E1432" s="29" t="s">
        <v>31</v>
      </c>
      <c r="F1432" s="30">
        <v>0.12833333333333335</v>
      </c>
      <c r="G1432" s="31">
        <f t="shared" si="150"/>
        <v>3.8500000000000005</v>
      </c>
      <c r="H1432" s="32">
        <v>3</v>
      </c>
      <c r="I1432" s="33"/>
      <c r="J1432" s="26"/>
      <c r="K1432" s="26">
        <v>1</v>
      </c>
      <c r="L1432" s="26"/>
      <c r="M1432" s="26">
        <v>1</v>
      </c>
      <c r="N1432" s="26"/>
      <c r="O1432" s="26">
        <v>1</v>
      </c>
      <c r="P1432" s="26"/>
      <c r="Q1432" s="26">
        <v>1</v>
      </c>
      <c r="R1432" s="26"/>
      <c r="S1432" s="26">
        <v>1</v>
      </c>
      <c r="T1432" s="26"/>
      <c r="U1432" s="26">
        <v>1</v>
      </c>
      <c r="V1432" s="26"/>
      <c r="W1432" s="26">
        <v>1</v>
      </c>
      <c r="X1432" s="26"/>
      <c r="Y1432" s="26">
        <v>1</v>
      </c>
      <c r="Z1432" s="26"/>
      <c r="AA1432" s="26">
        <v>1</v>
      </c>
      <c r="AB1432" s="26"/>
      <c r="AC1432" s="26">
        <v>1</v>
      </c>
      <c r="AD1432" s="34" t="s">
        <v>13</v>
      </c>
    </row>
    <row r="1433" spans="1:30" s="35" customFormat="1" ht="12.75" x14ac:dyDescent="0.2">
      <c r="A1433" s="25" t="s">
        <v>181</v>
      </c>
      <c r="B1433" s="27" t="s">
        <v>11</v>
      </c>
      <c r="C1433" s="27"/>
      <c r="D1433" s="28"/>
      <c r="E1433" s="29" t="s">
        <v>32</v>
      </c>
      <c r="F1433" s="30">
        <v>1.1000000000000001</v>
      </c>
      <c r="G1433" s="31">
        <f t="shared" si="150"/>
        <v>33</v>
      </c>
      <c r="H1433" s="32">
        <v>3</v>
      </c>
      <c r="I1433" s="33"/>
      <c r="J1433" s="26"/>
      <c r="K1433" s="26"/>
      <c r="L1433" s="26"/>
      <c r="M1433" s="26"/>
      <c r="N1433" s="26"/>
      <c r="O1433" s="26"/>
      <c r="P1433" s="26">
        <v>1</v>
      </c>
      <c r="Q1433" s="26"/>
      <c r="R1433" s="26"/>
      <c r="S1433" s="26"/>
      <c r="T1433" s="26"/>
      <c r="U1433" s="26"/>
      <c r="V1433" s="26">
        <v>1</v>
      </c>
      <c r="W1433" s="26"/>
      <c r="X1433" s="26"/>
      <c r="Y1433" s="26"/>
      <c r="Z1433" s="26"/>
      <c r="AA1433" s="26"/>
      <c r="AB1433" s="26">
        <v>1</v>
      </c>
      <c r="AC1433" s="26"/>
      <c r="AD1433" s="34" t="s">
        <v>20</v>
      </c>
    </row>
    <row r="1434" spans="1:30" s="35" customFormat="1" ht="12.75" x14ac:dyDescent="0.2">
      <c r="A1434" s="25" t="s">
        <v>181</v>
      </c>
      <c r="B1434" s="27" t="s">
        <v>11</v>
      </c>
      <c r="C1434" s="27"/>
      <c r="D1434" s="28"/>
      <c r="E1434" s="38" t="s">
        <v>34</v>
      </c>
      <c r="F1434" s="30">
        <v>0</v>
      </c>
      <c r="G1434" s="31">
        <f t="shared" si="150"/>
        <v>0</v>
      </c>
      <c r="H1434" s="32">
        <v>3</v>
      </c>
      <c r="I1434" s="33"/>
      <c r="J1434" s="26"/>
      <c r="K1434" s="26"/>
      <c r="L1434" s="26"/>
      <c r="M1434" s="26"/>
      <c r="N1434" s="26"/>
      <c r="O1434" s="26"/>
      <c r="P1434" s="26"/>
      <c r="Q1434" s="26"/>
      <c r="R1434" s="26"/>
      <c r="S1434" s="26"/>
      <c r="T1434" s="26"/>
      <c r="U1434" s="26"/>
      <c r="V1434" s="26"/>
      <c r="W1434" s="26"/>
      <c r="X1434" s="26"/>
      <c r="Y1434" s="26"/>
      <c r="Z1434" s="26"/>
      <c r="AA1434" s="26"/>
      <c r="AB1434" s="26"/>
      <c r="AC1434" s="26"/>
      <c r="AD1434" s="34" t="s">
        <v>36</v>
      </c>
    </row>
    <row r="1435" spans="1:30" s="35" customFormat="1" ht="12.75" x14ac:dyDescent="0.2">
      <c r="A1435" s="25" t="s">
        <v>181</v>
      </c>
      <c r="B1435" s="27" t="s">
        <v>11</v>
      </c>
      <c r="C1435" s="27"/>
      <c r="D1435" s="28"/>
      <c r="E1435" s="29" t="s">
        <v>37</v>
      </c>
      <c r="F1435" s="30">
        <v>0.55000000000000004</v>
      </c>
      <c r="G1435" s="31">
        <f t="shared" si="150"/>
        <v>16.5</v>
      </c>
      <c r="H1435" s="32">
        <v>3</v>
      </c>
      <c r="I1435" s="33"/>
      <c r="J1435" s="26"/>
      <c r="K1435" s="26"/>
      <c r="L1435" s="26"/>
      <c r="M1435" s="26"/>
      <c r="N1435" s="26"/>
      <c r="O1435" s="26"/>
      <c r="P1435" s="26"/>
      <c r="Q1435" s="26"/>
      <c r="R1435" s="26"/>
      <c r="S1435" s="26"/>
      <c r="T1435" s="26"/>
      <c r="U1435" s="26"/>
      <c r="V1435" s="26">
        <v>1</v>
      </c>
      <c r="W1435" s="26"/>
      <c r="X1435" s="26"/>
      <c r="Y1435" s="26"/>
      <c r="Z1435" s="26"/>
      <c r="AA1435" s="26"/>
      <c r="AB1435" s="26"/>
      <c r="AC1435" s="26"/>
      <c r="AD1435" s="34" t="s">
        <v>27</v>
      </c>
    </row>
    <row r="1436" spans="1:30" s="35" customFormat="1" ht="12.75" x14ac:dyDescent="0.2">
      <c r="A1436" s="25" t="s">
        <v>181</v>
      </c>
      <c r="B1436" s="27" t="s">
        <v>11</v>
      </c>
      <c r="C1436" s="27"/>
      <c r="D1436" s="28"/>
      <c r="E1436" s="29" t="s">
        <v>38</v>
      </c>
      <c r="F1436" s="30">
        <v>0.5</v>
      </c>
      <c r="G1436" s="31">
        <f t="shared" si="150"/>
        <v>15</v>
      </c>
      <c r="H1436" s="32">
        <v>3</v>
      </c>
      <c r="I1436" s="33"/>
      <c r="J1436" s="26"/>
      <c r="K1436" s="26"/>
      <c r="L1436" s="26"/>
      <c r="M1436" s="26"/>
      <c r="N1436" s="26"/>
      <c r="O1436" s="26"/>
      <c r="P1436" s="26"/>
      <c r="Q1436" s="26"/>
      <c r="R1436" s="26"/>
      <c r="S1436" s="26"/>
      <c r="T1436" s="26"/>
      <c r="U1436" s="26"/>
      <c r="V1436" s="26">
        <v>1</v>
      </c>
      <c r="W1436" s="26"/>
      <c r="X1436" s="26"/>
      <c r="Y1436" s="26"/>
      <c r="Z1436" s="26"/>
      <c r="AA1436" s="26"/>
      <c r="AB1436" s="26"/>
      <c r="AC1436" s="26"/>
      <c r="AD1436" s="34" t="s">
        <v>27</v>
      </c>
    </row>
    <row r="1437" spans="1:30" s="35" customFormat="1" ht="12.75" x14ac:dyDescent="0.2">
      <c r="A1437" s="25" t="s">
        <v>181</v>
      </c>
      <c r="B1437" s="27" t="s">
        <v>11</v>
      </c>
      <c r="C1437" s="27"/>
      <c r="D1437" s="28"/>
      <c r="E1437" s="29" t="s">
        <v>39</v>
      </c>
      <c r="F1437" s="30">
        <v>0.2</v>
      </c>
      <c r="G1437" s="31">
        <f t="shared" si="150"/>
        <v>6</v>
      </c>
      <c r="H1437" s="32">
        <v>3</v>
      </c>
      <c r="I1437" s="33"/>
      <c r="J1437" s="26"/>
      <c r="K1437" s="26"/>
      <c r="L1437" s="26"/>
      <c r="M1437" s="26"/>
      <c r="N1437" s="26"/>
      <c r="O1437" s="26"/>
      <c r="P1437" s="26"/>
      <c r="Q1437" s="26"/>
      <c r="R1437" s="26"/>
      <c r="S1437" s="26"/>
      <c r="T1437" s="26"/>
      <c r="U1437" s="26"/>
      <c r="V1437" s="26"/>
      <c r="W1437" s="26"/>
      <c r="X1437" s="26"/>
      <c r="Y1437" s="26"/>
      <c r="Z1437" s="26"/>
      <c r="AA1437" s="26"/>
      <c r="AB1437" s="26"/>
      <c r="AC1437" s="26"/>
      <c r="AD1437" s="34" t="s">
        <v>14</v>
      </c>
    </row>
    <row r="1438" spans="1:30" s="35" customFormat="1" ht="12.75" x14ac:dyDescent="0.2">
      <c r="A1438" s="25" t="s">
        <v>181</v>
      </c>
      <c r="B1438" s="27" t="s">
        <v>11</v>
      </c>
      <c r="C1438" s="27"/>
      <c r="D1438" s="28"/>
      <c r="E1438" s="29" t="s">
        <v>40</v>
      </c>
      <c r="F1438" s="30">
        <v>0.27500000000000002</v>
      </c>
      <c r="G1438" s="31">
        <f t="shared" si="150"/>
        <v>8.25</v>
      </c>
      <c r="H1438" s="32">
        <v>3</v>
      </c>
      <c r="I1438" s="33"/>
      <c r="J1438" s="26"/>
      <c r="K1438" s="26"/>
      <c r="L1438" s="26"/>
      <c r="M1438" s="26"/>
      <c r="N1438" s="26">
        <v>1</v>
      </c>
      <c r="O1438" s="26"/>
      <c r="P1438" s="26"/>
      <c r="Q1438" s="26"/>
      <c r="R1438" s="26"/>
      <c r="S1438" s="26"/>
      <c r="T1438" s="26">
        <v>1</v>
      </c>
      <c r="U1438" s="26"/>
      <c r="V1438" s="26"/>
      <c r="W1438" s="26"/>
      <c r="X1438" s="26"/>
      <c r="Y1438" s="26"/>
      <c r="Z1438" s="26">
        <v>1</v>
      </c>
      <c r="AA1438" s="26"/>
      <c r="AB1438" s="26"/>
      <c r="AC1438" s="26"/>
      <c r="AD1438" s="34" t="s">
        <v>41</v>
      </c>
    </row>
    <row r="1439" spans="1:30" s="35" customFormat="1" ht="12.75" x14ac:dyDescent="0.2">
      <c r="A1439" s="25" t="s">
        <v>181</v>
      </c>
      <c r="B1439" s="27" t="s">
        <v>11</v>
      </c>
      <c r="C1439" s="27"/>
      <c r="D1439" s="28"/>
      <c r="E1439" s="29" t="s">
        <v>42</v>
      </c>
      <c r="F1439" s="30">
        <v>2</v>
      </c>
      <c r="G1439" s="31">
        <f t="shared" si="150"/>
        <v>60</v>
      </c>
      <c r="H1439" s="32">
        <v>3</v>
      </c>
      <c r="I1439" s="33"/>
      <c r="J1439" s="26"/>
      <c r="K1439" s="26"/>
      <c r="L1439" s="26"/>
      <c r="M1439" s="26"/>
      <c r="N1439" s="26"/>
      <c r="O1439" s="26"/>
      <c r="P1439" s="26"/>
      <c r="Q1439" s="26"/>
      <c r="R1439" s="26"/>
      <c r="S1439" s="26"/>
      <c r="T1439" s="26"/>
      <c r="U1439" s="26"/>
      <c r="V1439" s="26"/>
      <c r="W1439" s="26"/>
      <c r="X1439" s="26"/>
      <c r="Y1439" s="26"/>
      <c r="Z1439" s="26"/>
      <c r="AA1439" s="26"/>
      <c r="AB1439" s="26"/>
      <c r="AC1439" s="26"/>
      <c r="AD1439" s="34" t="s">
        <v>14</v>
      </c>
    </row>
    <row r="1440" spans="1:30" s="35" customFormat="1" ht="12.75" x14ac:dyDescent="0.2">
      <c r="A1440" s="25" t="s">
        <v>181</v>
      </c>
      <c r="B1440" s="27" t="s">
        <v>11</v>
      </c>
      <c r="C1440" s="27"/>
      <c r="D1440" s="28"/>
      <c r="E1440" s="29" t="s">
        <v>43</v>
      </c>
      <c r="F1440" s="30">
        <v>0</v>
      </c>
      <c r="G1440" s="31">
        <f t="shared" si="150"/>
        <v>0</v>
      </c>
      <c r="H1440" s="32">
        <v>3</v>
      </c>
      <c r="I1440" s="33"/>
      <c r="J1440" s="26"/>
      <c r="K1440" s="26">
        <v>1</v>
      </c>
      <c r="L1440" s="26"/>
      <c r="M1440" s="26">
        <v>1</v>
      </c>
      <c r="N1440" s="26"/>
      <c r="O1440" s="26">
        <v>1</v>
      </c>
      <c r="P1440" s="26"/>
      <c r="Q1440" s="26">
        <v>1</v>
      </c>
      <c r="R1440" s="26"/>
      <c r="S1440" s="26">
        <v>1</v>
      </c>
      <c r="T1440" s="26"/>
      <c r="U1440" s="26">
        <v>1</v>
      </c>
      <c r="V1440" s="26"/>
      <c r="W1440" s="26">
        <v>1</v>
      </c>
      <c r="X1440" s="26"/>
      <c r="Y1440" s="26">
        <v>1</v>
      </c>
      <c r="Z1440" s="26"/>
      <c r="AA1440" s="26">
        <v>1</v>
      </c>
      <c r="AB1440" s="26"/>
      <c r="AC1440" s="26">
        <v>1</v>
      </c>
      <c r="AD1440" s="34" t="s">
        <v>44</v>
      </c>
    </row>
    <row r="1441" spans="1:30" s="35" customFormat="1" ht="12.75" x14ac:dyDescent="0.2">
      <c r="A1441" s="25" t="s">
        <v>181</v>
      </c>
      <c r="B1441" s="27" t="s">
        <v>11</v>
      </c>
      <c r="C1441" s="27"/>
      <c r="D1441" s="28"/>
      <c r="E1441" s="29" t="s">
        <v>45</v>
      </c>
      <c r="F1441" s="30">
        <v>1.1000000000000001</v>
      </c>
      <c r="G1441" s="31">
        <f t="shared" si="150"/>
        <v>33</v>
      </c>
      <c r="H1441" s="32">
        <v>3</v>
      </c>
      <c r="I1441" s="33"/>
      <c r="J1441" s="26"/>
      <c r="K1441" s="26">
        <v>1</v>
      </c>
      <c r="L1441" s="26"/>
      <c r="M1441" s="26">
        <v>1</v>
      </c>
      <c r="N1441" s="26"/>
      <c r="O1441" s="26">
        <v>1</v>
      </c>
      <c r="P1441" s="26"/>
      <c r="Q1441" s="26">
        <v>1</v>
      </c>
      <c r="R1441" s="26"/>
      <c r="S1441" s="26">
        <v>1</v>
      </c>
      <c r="T1441" s="26"/>
      <c r="U1441" s="26">
        <v>1</v>
      </c>
      <c r="V1441" s="26"/>
      <c r="W1441" s="26">
        <v>1</v>
      </c>
      <c r="X1441" s="26"/>
      <c r="Y1441" s="26">
        <v>1</v>
      </c>
      <c r="Z1441" s="26"/>
      <c r="AA1441" s="26">
        <v>1</v>
      </c>
      <c r="AB1441" s="26"/>
      <c r="AC1441" s="26">
        <v>1</v>
      </c>
      <c r="AD1441" s="34" t="s">
        <v>13</v>
      </c>
    </row>
    <row r="1442" spans="1:30" s="35" customFormat="1" ht="12.75" x14ac:dyDescent="0.2">
      <c r="A1442" s="25" t="s">
        <v>181</v>
      </c>
      <c r="B1442" s="27" t="s">
        <v>11</v>
      </c>
      <c r="C1442" s="27"/>
      <c r="D1442" s="28"/>
      <c r="E1442" s="29" t="s">
        <v>46</v>
      </c>
      <c r="F1442" s="30">
        <v>0.5</v>
      </c>
      <c r="G1442" s="31">
        <f t="shared" si="150"/>
        <v>15</v>
      </c>
      <c r="H1442" s="32">
        <v>3</v>
      </c>
      <c r="I1442" s="33"/>
      <c r="J1442" s="26"/>
      <c r="K1442" s="26"/>
      <c r="L1442" s="26"/>
      <c r="M1442" s="26"/>
      <c r="N1442" s="26">
        <v>1</v>
      </c>
      <c r="O1442" s="26"/>
      <c r="P1442" s="26"/>
      <c r="Q1442" s="26"/>
      <c r="R1442" s="26"/>
      <c r="S1442" s="26">
        <v>1</v>
      </c>
      <c r="T1442" s="26"/>
      <c r="U1442" s="26"/>
      <c r="V1442" s="26"/>
      <c r="W1442" s="26"/>
      <c r="X1442" s="26">
        <v>1</v>
      </c>
      <c r="Y1442" s="26"/>
      <c r="Z1442" s="26"/>
      <c r="AA1442" s="26"/>
      <c r="AB1442" s="26"/>
      <c r="AC1442" s="26">
        <v>1</v>
      </c>
      <c r="AD1442" s="34" t="s">
        <v>48</v>
      </c>
    </row>
    <row r="1443" spans="1:30" s="35" customFormat="1" ht="14.25" customHeight="1" x14ac:dyDescent="0.2">
      <c r="A1443" s="25" t="s">
        <v>181</v>
      </c>
      <c r="B1443" s="27" t="s">
        <v>11</v>
      </c>
      <c r="C1443" s="27"/>
      <c r="D1443" s="28"/>
      <c r="E1443" s="29" t="s">
        <v>49</v>
      </c>
      <c r="F1443" s="30">
        <v>0.20166666666666666</v>
      </c>
      <c r="G1443" s="31">
        <f t="shared" si="150"/>
        <v>6.05</v>
      </c>
      <c r="H1443" s="32">
        <v>3</v>
      </c>
      <c r="I1443" s="33"/>
      <c r="J1443" s="26">
        <v>1</v>
      </c>
      <c r="K1443" s="26"/>
      <c r="L1443" s="26">
        <v>1</v>
      </c>
      <c r="M1443" s="26"/>
      <c r="N1443" s="26">
        <v>1</v>
      </c>
      <c r="O1443" s="26"/>
      <c r="P1443" s="26">
        <v>1</v>
      </c>
      <c r="Q1443" s="26"/>
      <c r="R1443" s="26">
        <v>1</v>
      </c>
      <c r="S1443" s="26"/>
      <c r="T1443" s="26">
        <v>1</v>
      </c>
      <c r="U1443" s="26"/>
      <c r="V1443" s="26">
        <v>1</v>
      </c>
      <c r="W1443" s="26"/>
      <c r="X1443" s="26">
        <v>1</v>
      </c>
      <c r="Y1443" s="26"/>
      <c r="Z1443" s="26">
        <v>1</v>
      </c>
      <c r="AA1443" s="26"/>
      <c r="AB1443" s="26">
        <v>1</v>
      </c>
      <c r="AC1443" s="26"/>
      <c r="AD1443" s="34" t="s">
        <v>50</v>
      </c>
    </row>
    <row r="1444" spans="1:30" s="35" customFormat="1" ht="12.75" x14ac:dyDescent="0.2">
      <c r="A1444" s="25" t="s">
        <v>181</v>
      </c>
      <c r="B1444" s="27" t="s">
        <v>11</v>
      </c>
      <c r="C1444" s="27"/>
      <c r="D1444" s="28"/>
      <c r="E1444" s="29" t="s">
        <v>51</v>
      </c>
      <c r="F1444" s="30">
        <v>0.18333333333333335</v>
      </c>
      <c r="G1444" s="31">
        <f t="shared" si="150"/>
        <v>5.5</v>
      </c>
      <c r="H1444" s="32">
        <v>3</v>
      </c>
      <c r="I1444" s="33"/>
      <c r="J1444" s="26"/>
      <c r="K1444" s="26"/>
      <c r="L1444" s="26"/>
      <c r="M1444" s="26"/>
      <c r="N1444" s="26"/>
      <c r="O1444" s="26"/>
      <c r="P1444" s="26"/>
      <c r="Q1444" s="26"/>
      <c r="R1444" s="26"/>
      <c r="S1444" s="26"/>
      <c r="T1444" s="26"/>
      <c r="U1444" s="26"/>
      <c r="V1444" s="26"/>
      <c r="W1444" s="26"/>
      <c r="X1444" s="26"/>
      <c r="Y1444" s="26"/>
      <c r="Z1444" s="26"/>
      <c r="AA1444" s="26"/>
      <c r="AB1444" s="26"/>
      <c r="AC1444" s="26"/>
      <c r="AD1444" s="34" t="s">
        <v>14</v>
      </c>
    </row>
    <row r="1445" spans="1:30" s="35" customFormat="1" ht="12.75" x14ac:dyDescent="0.2">
      <c r="A1445" s="39" t="s">
        <v>181</v>
      </c>
      <c r="B1445" s="41" t="s">
        <v>53</v>
      </c>
      <c r="C1445" s="41"/>
      <c r="D1445" s="42">
        <v>25014377</v>
      </c>
      <c r="E1445" s="43" t="s">
        <v>54</v>
      </c>
      <c r="F1445" s="44">
        <v>1</v>
      </c>
      <c r="G1445" s="45">
        <f>+VLOOKUP(D1445,'Precios Repuestos'!$B$3:$F$192,5,FALSE)*F1445</f>
        <v>3.83</v>
      </c>
      <c r="H1445" s="32">
        <v>3</v>
      </c>
      <c r="I1445" s="46"/>
      <c r="J1445" s="40">
        <v>1</v>
      </c>
      <c r="K1445" s="40">
        <v>1</v>
      </c>
      <c r="L1445" s="40">
        <v>1</v>
      </c>
      <c r="M1445" s="40">
        <v>1</v>
      </c>
      <c r="N1445" s="40">
        <v>1</v>
      </c>
      <c r="O1445" s="40">
        <v>1</v>
      </c>
      <c r="P1445" s="40">
        <v>1</v>
      </c>
      <c r="Q1445" s="40">
        <v>1</v>
      </c>
      <c r="R1445" s="40">
        <v>1</v>
      </c>
      <c r="S1445" s="40">
        <v>1</v>
      </c>
      <c r="T1445" s="40">
        <v>1</v>
      </c>
      <c r="U1445" s="40">
        <v>1</v>
      </c>
      <c r="V1445" s="40">
        <v>1</v>
      </c>
      <c r="W1445" s="40">
        <v>1</v>
      </c>
      <c r="X1445" s="40">
        <v>1</v>
      </c>
      <c r="Y1445" s="40">
        <v>1</v>
      </c>
      <c r="Z1445" s="40">
        <v>1</v>
      </c>
      <c r="AA1445" s="40">
        <v>1</v>
      </c>
      <c r="AB1445" s="40">
        <v>1</v>
      </c>
      <c r="AC1445" s="40">
        <v>1</v>
      </c>
      <c r="AD1445" s="34" t="s">
        <v>25</v>
      </c>
    </row>
    <row r="1446" spans="1:30" s="35" customFormat="1" ht="12.75" x14ac:dyDescent="0.2">
      <c r="A1446" s="39" t="s">
        <v>181</v>
      </c>
      <c r="B1446" s="41" t="s">
        <v>53</v>
      </c>
      <c r="C1446" s="41"/>
      <c r="D1446" s="78">
        <v>2601223</v>
      </c>
      <c r="E1446" s="47" t="s">
        <v>55</v>
      </c>
      <c r="F1446" s="44">
        <v>7</v>
      </c>
      <c r="G1446" s="45">
        <f>+VLOOKUP(D1446,'Precios Repuestos'!$B$3:$F$192,5,FALSE)*F1446</f>
        <v>46.812163461538461</v>
      </c>
      <c r="H1446" s="32">
        <v>3</v>
      </c>
      <c r="I1446" s="46"/>
      <c r="J1446" s="40">
        <v>1</v>
      </c>
      <c r="K1446" s="40">
        <v>1</v>
      </c>
      <c r="L1446" s="40">
        <v>1</v>
      </c>
      <c r="M1446" s="40">
        <v>1</v>
      </c>
      <c r="N1446" s="40">
        <v>1</v>
      </c>
      <c r="O1446" s="40">
        <v>1</v>
      </c>
      <c r="P1446" s="40">
        <v>1</v>
      </c>
      <c r="Q1446" s="40">
        <v>1</v>
      </c>
      <c r="R1446" s="40">
        <v>1</v>
      </c>
      <c r="S1446" s="40">
        <v>1</v>
      </c>
      <c r="T1446" s="40">
        <v>1</v>
      </c>
      <c r="U1446" s="40">
        <v>1</v>
      </c>
      <c r="V1446" s="40">
        <v>1</v>
      </c>
      <c r="W1446" s="40">
        <v>1</v>
      </c>
      <c r="X1446" s="40">
        <v>1</v>
      </c>
      <c r="Y1446" s="40">
        <v>1</v>
      </c>
      <c r="Z1446" s="40">
        <v>1</v>
      </c>
      <c r="AA1446" s="40">
        <v>1</v>
      </c>
      <c r="AB1446" s="40">
        <v>1</v>
      </c>
      <c r="AC1446" s="40">
        <v>1</v>
      </c>
      <c r="AD1446" s="34" t="s">
        <v>56</v>
      </c>
    </row>
    <row r="1447" spans="1:30" s="35" customFormat="1" ht="12.75" x14ac:dyDescent="0.2">
      <c r="A1447" s="39" t="s">
        <v>181</v>
      </c>
      <c r="B1447" s="41" t="s">
        <v>53</v>
      </c>
      <c r="C1447" s="41"/>
      <c r="D1447" s="78">
        <v>24208576</v>
      </c>
      <c r="E1447" s="43" t="s">
        <v>182</v>
      </c>
      <c r="F1447" s="44">
        <v>1</v>
      </c>
      <c r="G1447" s="45">
        <f>+VLOOKUP(D1447,'Precios Repuestos'!$B$3:$F$192,5,FALSE)*F1447</f>
        <v>75.510000000000005</v>
      </c>
      <c r="H1447" s="32">
        <v>3</v>
      </c>
      <c r="I1447" s="46"/>
      <c r="J1447" s="40"/>
      <c r="K1447" s="40"/>
      <c r="L1447" s="40"/>
      <c r="M1447" s="40"/>
      <c r="N1447" s="40"/>
      <c r="O1447" s="40"/>
      <c r="P1447" s="40"/>
      <c r="Q1447" s="40"/>
      <c r="R1447" s="40"/>
      <c r="S1447" s="40"/>
      <c r="T1447" s="40"/>
      <c r="U1447" s="40"/>
      <c r="V1447" s="40"/>
      <c r="W1447" s="40"/>
      <c r="X1447" s="40"/>
      <c r="Y1447" s="40"/>
      <c r="Z1447" s="40"/>
      <c r="AA1447" s="40"/>
      <c r="AB1447" s="40"/>
      <c r="AC1447" s="40"/>
      <c r="AD1447" s="34"/>
    </row>
    <row r="1448" spans="1:30" s="35" customFormat="1" x14ac:dyDescent="0.2">
      <c r="A1448" s="39" t="s">
        <v>181</v>
      </c>
      <c r="B1448" s="41" t="s">
        <v>53</v>
      </c>
      <c r="C1448" s="239"/>
      <c r="D1448" s="152">
        <v>94760356</v>
      </c>
      <c r="E1448" s="106" t="s">
        <v>183</v>
      </c>
      <c r="F1448" s="44">
        <v>11</v>
      </c>
      <c r="G1448" s="45">
        <f>+VLOOKUP(D1448,'Precios Repuestos'!$B$3:$F$192,5,FALSE)*F1448</f>
        <v>95.876634615384631</v>
      </c>
      <c r="H1448" s="32">
        <v>3</v>
      </c>
      <c r="I1448" s="46"/>
      <c r="J1448" s="40"/>
      <c r="K1448" s="40"/>
      <c r="L1448" s="40"/>
      <c r="M1448" s="40">
        <v>1</v>
      </c>
      <c r="N1448" s="40"/>
      <c r="O1448" s="40"/>
      <c r="P1448" s="40"/>
      <c r="Q1448" s="40">
        <v>1</v>
      </c>
      <c r="R1448" s="40"/>
      <c r="S1448" s="40"/>
      <c r="T1448" s="40"/>
      <c r="U1448" s="40">
        <v>1</v>
      </c>
      <c r="V1448" s="40"/>
      <c r="W1448" s="40"/>
      <c r="X1448" s="40"/>
      <c r="Y1448" s="40">
        <v>1</v>
      </c>
      <c r="Z1448" s="40"/>
      <c r="AA1448" s="40"/>
      <c r="AB1448" s="40"/>
      <c r="AC1448" s="40">
        <v>1</v>
      </c>
      <c r="AD1448" s="34" t="s">
        <v>67</v>
      </c>
    </row>
    <row r="1449" spans="1:30" s="35" customFormat="1" ht="12.75" x14ac:dyDescent="0.2">
      <c r="A1449" s="39" t="s">
        <v>181</v>
      </c>
      <c r="B1449" s="41" t="s">
        <v>53</v>
      </c>
      <c r="C1449" s="41"/>
      <c r="D1449" s="78">
        <v>88983068</v>
      </c>
      <c r="E1449" s="43" t="s">
        <v>57</v>
      </c>
      <c r="F1449" s="44">
        <v>1</v>
      </c>
      <c r="G1449" s="45">
        <f>+VLOOKUP(D1449,'Precios Repuestos'!$B$3:$F$192,5,FALSE)*F1449</f>
        <v>55.18</v>
      </c>
      <c r="H1449" s="32">
        <v>3</v>
      </c>
      <c r="I1449" s="46"/>
      <c r="J1449" s="40"/>
      <c r="K1449" s="40"/>
      <c r="L1449" s="40">
        <v>1</v>
      </c>
      <c r="M1449" s="40"/>
      <c r="N1449" s="40">
        <v>1</v>
      </c>
      <c r="O1449" s="40"/>
      <c r="P1449" s="40">
        <v>1</v>
      </c>
      <c r="Q1449" s="40"/>
      <c r="R1449" s="40">
        <v>1</v>
      </c>
      <c r="S1449" s="40"/>
      <c r="T1449" s="40">
        <v>1</v>
      </c>
      <c r="U1449" s="40"/>
      <c r="V1449" s="40">
        <v>1</v>
      </c>
      <c r="W1449" s="40"/>
      <c r="X1449" s="40">
        <v>1</v>
      </c>
      <c r="Y1449" s="40"/>
      <c r="Z1449" s="40">
        <v>1</v>
      </c>
      <c r="AA1449" s="40"/>
      <c r="AB1449" s="40">
        <v>1</v>
      </c>
      <c r="AC1449" s="40"/>
      <c r="AD1449" s="34" t="s">
        <v>17</v>
      </c>
    </row>
    <row r="1450" spans="1:30" s="35" customFormat="1" ht="12.75" x14ac:dyDescent="0.2">
      <c r="A1450" s="39" t="s">
        <v>181</v>
      </c>
      <c r="B1450" s="41" t="s">
        <v>53</v>
      </c>
      <c r="C1450" s="41"/>
      <c r="D1450" s="42">
        <v>19239713</v>
      </c>
      <c r="E1450" s="43" t="s">
        <v>58</v>
      </c>
      <c r="F1450" s="44">
        <v>1</v>
      </c>
      <c r="G1450" s="45">
        <f>+VLOOKUP(D1450,'Precios Repuestos'!$B$3:$F$192,5,FALSE)*F1450</f>
        <v>56.36</v>
      </c>
      <c r="H1450" s="32">
        <v>3</v>
      </c>
      <c r="I1450" s="46"/>
      <c r="J1450" s="40"/>
      <c r="K1450" s="40">
        <v>1</v>
      </c>
      <c r="L1450" s="40"/>
      <c r="M1450" s="40">
        <v>1</v>
      </c>
      <c r="N1450" s="40"/>
      <c r="O1450" s="40">
        <v>1</v>
      </c>
      <c r="P1450" s="40"/>
      <c r="Q1450" s="40">
        <v>1</v>
      </c>
      <c r="R1450" s="40"/>
      <c r="S1450" s="40">
        <v>1</v>
      </c>
      <c r="T1450" s="40"/>
      <c r="U1450" s="40">
        <v>1</v>
      </c>
      <c r="V1450" s="40"/>
      <c r="W1450" s="40">
        <v>1</v>
      </c>
      <c r="X1450" s="40"/>
      <c r="Y1450" s="40">
        <v>1</v>
      </c>
      <c r="Z1450" s="40"/>
      <c r="AA1450" s="40">
        <v>1</v>
      </c>
      <c r="AB1450" s="40"/>
      <c r="AC1450" s="40">
        <v>1</v>
      </c>
      <c r="AD1450" s="34" t="s">
        <v>13</v>
      </c>
    </row>
    <row r="1451" spans="1:30" s="35" customFormat="1" ht="12.75" x14ac:dyDescent="0.2">
      <c r="A1451" s="39" t="s">
        <v>181</v>
      </c>
      <c r="B1451" s="41" t="s">
        <v>53</v>
      </c>
      <c r="C1451" s="41"/>
      <c r="D1451" s="78" t="s">
        <v>61</v>
      </c>
      <c r="E1451" s="29" t="s">
        <v>62</v>
      </c>
      <c r="F1451" s="44">
        <v>2</v>
      </c>
      <c r="G1451" s="45">
        <f>+VLOOKUP(D1451,'Precios Repuestos'!$B$3:$F$192,5,FALSE)*F1451</f>
        <v>8</v>
      </c>
      <c r="H1451" s="32">
        <v>3</v>
      </c>
      <c r="I1451" s="46"/>
      <c r="J1451" s="40"/>
      <c r="K1451" s="40"/>
      <c r="L1451" s="40"/>
      <c r="M1451" s="40"/>
      <c r="N1451" s="40"/>
      <c r="O1451" s="40"/>
      <c r="P1451" s="40"/>
      <c r="Q1451" s="40"/>
      <c r="R1451" s="40"/>
      <c r="S1451" s="40"/>
      <c r="T1451" s="40"/>
      <c r="U1451" s="40"/>
      <c r="V1451" s="40">
        <v>1</v>
      </c>
      <c r="W1451" s="40"/>
      <c r="X1451" s="40"/>
      <c r="Y1451" s="40"/>
      <c r="Z1451" s="40"/>
      <c r="AA1451" s="40"/>
      <c r="AB1451" s="40"/>
      <c r="AC1451" s="40"/>
      <c r="AD1451" s="34" t="s">
        <v>27</v>
      </c>
    </row>
    <row r="1452" spans="1:30" s="35" customFormat="1" ht="12.75" x14ac:dyDescent="0.2">
      <c r="A1452" s="39" t="s">
        <v>181</v>
      </c>
      <c r="B1452" s="41" t="s">
        <v>53</v>
      </c>
      <c r="C1452" s="41"/>
      <c r="D1452" s="42">
        <v>12593774</v>
      </c>
      <c r="E1452" s="43" t="s">
        <v>63</v>
      </c>
      <c r="F1452" s="44">
        <v>1</v>
      </c>
      <c r="G1452" s="45">
        <f>+VLOOKUP(D1452,'Precios Repuestos'!$B$3:$F$192,5,FALSE)*F1452</f>
        <v>56.63</v>
      </c>
      <c r="H1452" s="32">
        <v>3</v>
      </c>
      <c r="I1452" s="46"/>
      <c r="J1452" s="40"/>
      <c r="K1452" s="40"/>
      <c r="L1452" s="40"/>
      <c r="M1452" s="40"/>
      <c r="N1452" s="40"/>
      <c r="O1452" s="40"/>
      <c r="P1452" s="40"/>
      <c r="Q1452" s="40"/>
      <c r="R1452" s="40"/>
      <c r="S1452" s="40"/>
      <c r="T1452" s="40"/>
      <c r="U1452" s="40"/>
      <c r="V1452" s="40"/>
      <c r="W1452" s="40"/>
      <c r="X1452" s="40"/>
      <c r="Y1452" s="40"/>
      <c r="Z1452" s="40"/>
      <c r="AA1452" s="40"/>
      <c r="AB1452" s="40"/>
      <c r="AC1452" s="40">
        <v>1</v>
      </c>
      <c r="AD1452" s="34" t="s">
        <v>173</v>
      </c>
    </row>
    <row r="1453" spans="1:30" s="35" customFormat="1" ht="12.75" x14ac:dyDescent="0.2">
      <c r="A1453" s="39" t="s">
        <v>181</v>
      </c>
      <c r="B1453" s="41" t="s">
        <v>53</v>
      </c>
      <c r="C1453" s="41"/>
      <c r="D1453" s="42">
        <v>12620112</v>
      </c>
      <c r="E1453" s="43" t="s">
        <v>60</v>
      </c>
      <c r="F1453" s="44">
        <v>1</v>
      </c>
      <c r="G1453" s="45">
        <f>+VLOOKUP(D1453,'Precios Repuestos'!$B$3:$F$192,5,FALSE)*F1453</f>
        <v>63.51</v>
      </c>
      <c r="H1453" s="32">
        <v>3</v>
      </c>
      <c r="I1453" s="46"/>
      <c r="J1453" s="40"/>
      <c r="K1453" s="40"/>
      <c r="L1453" s="40"/>
      <c r="M1453" s="40"/>
      <c r="N1453" s="40"/>
      <c r="O1453" s="40"/>
      <c r="P1453" s="40"/>
      <c r="Q1453" s="40"/>
      <c r="R1453" s="40"/>
      <c r="S1453" s="40"/>
      <c r="T1453" s="40"/>
      <c r="U1453" s="40"/>
      <c r="V1453" s="40">
        <v>1</v>
      </c>
      <c r="W1453" s="40"/>
      <c r="X1453" s="40"/>
      <c r="Y1453" s="40"/>
      <c r="Z1453" s="40"/>
      <c r="AA1453" s="40"/>
      <c r="AB1453" s="40"/>
      <c r="AC1453" s="40"/>
      <c r="AD1453" s="34" t="s">
        <v>27</v>
      </c>
    </row>
    <row r="1454" spans="1:30" s="35" customFormat="1" ht="12.75" x14ac:dyDescent="0.2">
      <c r="A1454" s="39" t="s">
        <v>181</v>
      </c>
      <c r="B1454" s="41" t="s">
        <v>53</v>
      </c>
      <c r="C1454" s="41"/>
      <c r="D1454" s="78">
        <v>12625058</v>
      </c>
      <c r="E1454" s="84" t="s">
        <v>147</v>
      </c>
      <c r="F1454" s="44">
        <v>6</v>
      </c>
      <c r="G1454" s="45">
        <f>+VLOOKUP(D1454,'Precios Repuestos'!$B$3:$F$192,5,FALSE)*F1454</f>
        <v>80.760000000000005</v>
      </c>
      <c r="H1454" s="32">
        <v>3</v>
      </c>
      <c r="I1454" s="46"/>
      <c r="J1454" s="40"/>
      <c r="K1454" s="40"/>
      <c r="L1454" s="40"/>
      <c r="M1454" s="40"/>
      <c r="N1454" s="40"/>
      <c r="O1454" s="40"/>
      <c r="P1454" s="40"/>
      <c r="Q1454" s="40"/>
      <c r="R1454" s="40"/>
      <c r="S1454" s="40"/>
      <c r="T1454" s="40"/>
      <c r="U1454" s="40">
        <v>1</v>
      </c>
      <c r="V1454" s="40"/>
      <c r="W1454" s="40"/>
      <c r="X1454" s="40"/>
      <c r="Y1454" s="40"/>
      <c r="Z1454" s="40"/>
      <c r="AA1454" s="40"/>
      <c r="AB1454" s="40"/>
      <c r="AC1454" s="48"/>
      <c r="AD1454" s="34" t="s">
        <v>65</v>
      </c>
    </row>
    <row r="1455" spans="1:30" s="35" customFormat="1" ht="12.75" x14ac:dyDescent="0.2">
      <c r="A1455" s="39" t="s">
        <v>181</v>
      </c>
      <c r="B1455" s="41" t="s">
        <v>53</v>
      </c>
      <c r="C1455" s="41"/>
      <c r="D1455" s="42">
        <v>2601234</v>
      </c>
      <c r="E1455" s="43" t="s">
        <v>95</v>
      </c>
      <c r="F1455" s="44">
        <v>2</v>
      </c>
      <c r="G1455" s="45">
        <f>+VLOOKUP(D1455,'Precios Repuestos'!$B$3:$F$192,5,FALSE)*F1455</f>
        <v>18.618076923076924</v>
      </c>
      <c r="H1455" s="32">
        <v>3</v>
      </c>
      <c r="I1455" s="46"/>
      <c r="J1455" s="40"/>
      <c r="K1455" s="40"/>
      <c r="L1455" s="40"/>
      <c r="M1455" s="40"/>
      <c r="N1455" s="40"/>
      <c r="O1455" s="40"/>
      <c r="P1455" s="40"/>
      <c r="Q1455" s="40">
        <v>1</v>
      </c>
      <c r="R1455" s="40"/>
      <c r="S1455" s="40"/>
      <c r="T1455" s="40"/>
      <c r="U1455" s="40"/>
      <c r="V1455" s="40"/>
      <c r="W1455" s="40"/>
      <c r="X1455" s="40"/>
      <c r="Y1455" s="40">
        <v>1</v>
      </c>
      <c r="Z1455" s="40"/>
      <c r="AA1455" s="40"/>
      <c r="AB1455" s="40"/>
      <c r="AC1455" s="40"/>
      <c r="AD1455" s="34" t="s">
        <v>130</v>
      </c>
    </row>
    <row r="1456" spans="1:30" s="35" customFormat="1" ht="12.75" x14ac:dyDescent="0.2">
      <c r="A1456" s="39" t="s">
        <v>181</v>
      </c>
      <c r="B1456" s="41" t="s">
        <v>53</v>
      </c>
      <c r="C1456" s="41"/>
      <c r="D1456" s="42">
        <v>2601230</v>
      </c>
      <c r="E1456" s="43" t="s">
        <v>113</v>
      </c>
      <c r="F1456" s="44">
        <v>1</v>
      </c>
      <c r="G1456" s="45">
        <f>+VLOOKUP(D1456,'Precios Repuestos'!$B$3:$F$192,5,FALSE)*F1456</f>
        <v>6.7389423076923078</v>
      </c>
      <c r="H1456" s="32">
        <v>3</v>
      </c>
      <c r="I1456" s="46"/>
      <c r="J1456" s="40"/>
      <c r="K1456" s="40"/>
      <c r="L1456" s="40"/>
      <c r="M1456" s="40">
        <v>1</v>
      </c>
      <c r="N1456" s="40"/>
      <c r="O1456" s="40"/>
      <c r="P1456" s="40"/>
      <c r="Q1456" s="40">
        <v>1</v>
      </c>
      <c r="R1456" s="40"/>
      <c r="S1456" s="40"/>
      <c r="T1456" s="40"/>
      <c r="U1456" s="40">
        <v>1</v>
      </c>
      <c r="V1456" s="40"/>
      <c r="W1456" s="40"/>
      <c r="X1456" s="40"/>
      <c r="Y1456" s="40">
        <v>1</v>
      </c>
      <c r="Z1456" s="40"/>
      <c r="AA1456" s="40"/>
      <c r="AB1456" s="40"/>
      <c r="AC1456" s="40">
        <v>1</v>
      </c>
      <c r="AD1456" s="34" t="s">
        <v>131</v>
      </c>
    </row>
    <row r="1457" spans="1:30" s="35" customFormat="1" ht="12.75" x14ac:dyDescent="0.2">
      <c r="A1457" s="39" t="s">
        <v>181</v>
      </c>
      <c r="B1457" s="41" t="s">
        <v>53</v>
      </c>
      <c r="C1457" s="41"/>
      <c r="D1457" s="42">
        <v>2601230</v>
      </c>
      <c r="E1457" s="43" t="s">
        <v>113</v>
      </c>
      <c r="F1457" s="44">
        <v>2</v>
      </c>
      <c r="G1457" s="45">
        <f>+VLOOKUP(D1457,'Precios Repuestos'!$B$3:$F$192,5,FALSE)*F1457</f>
        <v>13.477884615384616</v>
      </c>
      <c r="H1457" s="32">
        <v>3</v>
      </c>
      <c r="I1457" s="46"/>
      <c r="J1457" s="40"/>
      <c r="K1457" s="40"/>
      <c r="L1457" s="40"/>
      <c r="M1457" s="40">
        <v>1</v>
      </c>
      <c r="N1457" s="40"/>
      <c r="O1457" s="40"/>
      <c r="P1457" s="40"/>
      <c r="Q1457" s="40">
        <v>1</v>
      </c>
      <c r="R1457" s="40"/>
      <c r="S1457" s="40"/>
      <c r="T1457" s="40"/>
      <c r="U1457" s="40">
        <v>1</v>
      </c>
      <c r="V1457" s="40"/>
      <c r="W1457" s="40"/>
      <c r="X1457" s="40"/>
      <c r="Y1457" s="40">
        <v>1</v>
      </c>
      <c r="Z1457" s="40"/>
      <c r="AA1457" s="40"/>
      <c r="AB1457" s="40"/>
      <c r="AC1457" s="40">
        <v>1</v>
      </c>
      <c r="AD1457" s="34" t="s">
        <v>129</v>
      </c>
    </row>
    <row r="1458" spans="1:30" s="35" customFormat="1" ht="12.75" x14ac:dyDescent="0.2">
      <c r="A1458" s="39" t="s">
        <v>181</v>
      </c>
      <c r="B1458" s="41" t="s">
        <v>53</v>
      </c>
      <c r="C1458" s="41"/>
      <c r="D1458" s="78" t="s">
        <v>68</v>
      </c>
      <c r="E1458" s="43" t="s">
        <v>69</v>
      </c>
      <c r="F1458" s="44">
        <v>4</v>
      </c>
      <c r="G1458" s="45">
        <f>+VLOOKUP(D1458,'Precios Repuestos'!$B$3:$F$192,5,FALSE)*F1458</f>
        <v>9.6</v>
      </c>
      <c r="H1458" s="32">
        <v>3</v>
      </c>
      <c r="I1458" s="46"/>
      <c r="J1458" s="40"/>
      <c r="K1458" s="40"/>
      <c r="L1458" s="40"/>
      <c r="M1458" s="40"/>
      <c r="N1458" s="40">
        <v>1</v>
      </c>
      <c r="O1458" s="40"/>
      <c r="P1458" s="40"/>
      <c r="Q1458" s="40"/>
      <c r="R1458" s="40">
        <v>1</v>
      </c>
      <c r="S1458" s="40"/>
      <c r="T1458" s="40"/>
      <c r="U1458" s="40"/>
      <c r="V1458" s="40">
        <v>1</v>
      </c>
      <c r="W1458" s="40"/>
      <c r="X1458" s="40"/>
      <c r="Y1458" s="40"/>
      <c r="Z1458" s="40">
        <v>1</v>
      </c>
      <c r="AA1458" s="40"/>
      <c r="AB1458" s="40"/>
      <c r="AC1458" s="40"/>
      <c r="AD1458" s="34" t="s">
        <v>19</v>
      </c>
    </row>
    <row r="1459" spans="1:30" s="35" customFormat="1" ht="12.75" x14ac:dyDescent="0.2">
      <c r="A1459" s="39" t="s">
        <v>181</v>
      </c>
      <c r="B1459" s="41" t="s">
        <v>53</v>
      </c>
      <c r="C1459" s="41"/>
      <c r="D1459" s="78">
        <v>52484807</v>
      </c>
      <c r="E1459" s="43" t="s">
        <v>70</v>
      </c>
      <c r="F1459" s="44">
        <v>1</v>
      </c>
      <c r="G1459" s="45">
        <f>+VLOOKUP(D1459,'Precios Repuestos'!$B$3:$F$192,5,FALSE)*F1459</f>
        <v>135.82</v>
      </c>
      <c r="H1459" s="32">
        <v>3</v>
      </c>
      <c r="I1459" s="46"/>
      <c r="J1459" s="40"/>
      <c r="K1459" s="40"/>
      <c r="L1459" s="40"/>
      <c r="M1459" s="40"/>
      <c r="N1459" s="40"/>
      <c r="O1459" s="40"/>
      <c r="P1459" s="40"/>
      <c r="Q1459" s="40"/>
      <c r="R1459" s="40"/>
      <c r="S1459" s="40"/>
      <c r="T1459" s="40"/>
      <c r="U1459" s="40"/>
      <c r="V1459" s="40"/>
      <c r="W1459" s="40"/>
      <c r="X1459" s="40"/>
      <c r="Y1459" s="40"/>
      <c r="Z1459" s="40"/>
      <c r="AA1459" s="40"/>
      <c r="AB1459" s="40"/>
      <c r="AC1459" s="40"/>
      <c r="AD1459" s="34" t="s">
        <v>19</v>
      </c>
    </row>
    <row r="1460" spans="1:30" s="35" customFormat="1" ht="12.75" x14ac:dyDescent="0.2">
      <c r="A1460" s="39" t="s">
        <v>181</v>
      </c>
      <c r="B1460" s="41" t="s">
        <v>53</v>
      </c>
      <c r="C1460" s="41"/>
      <c r="D1460" s="42">
        <v>2601234</v>
      </c>
      <c r="E1460" s="43" t="s">
        <v>95</v>
      </c>
      <c r="F1460" s="44">
        <v>1</v>
      </c>
      <c r="G1460" s="45">
        <f>+VLOOKUP(D1460,'Precios Repuestos'!$B$3:$F$192,5,FALSE)*F1460</f>
        <v>9.3090384615384618</v>
      </c>
      <c r="H1460" s="32">
        <v>3</v>
      </c>
      <c r="I1460" s="46"/>
      <c r="J1460" s="40"/>
      <c r="K1460" s="40"/>
      <c r="L1460" s="40"/>
      <c r="M1460" s="40"/>
      <c r="N1460" s="40"/>
      <c r="O1460" s="40"/>
      <c r="P1460" s="40">
        <v>1</v>
      </c>
      <c r="Q1460" s="40"/>
      <c r="R1460" s="40"/>
      <c r="S1460" s="40"/>
      <c r="T1460" s="40"/>
      <c r="U1460" s="40"/>
      <c r="V1460" s="40">
        <v>1</v>
      </c>
      <c r="W1460" s="40"/>
      <c r="X1460" s="40"/>
      <c r="Y1460" s="40"/>
      <c r="Z1460" s="40"/>
      <c r="AA1460" s="40"/>
      <c r="AB1460" s="40">
        <v>1</v>
      </c>
      <c r="AC1460" s="40"/>
      <c r="AD1460" s="34" t="s">
        <v>96</v>
      </c>
    </row>
    <row r="1461" spans="1:30" s="35" customFormat="1" ht="12.75" x14ac:dyDescent="0.2">
      <c r="A1461" s="39" t="s">
        <v>181</v>
      </c>
      <c r="B1461" s="41" t="s">
        <v>53</v>
      </c>
      <c r="C1461" s="41"/>
      <c r="D1461" s="78" t="s">
        <v>71</v>
      </c>
      <c r="E1461" s="43" t="s">
        <v>72</v>
      </c>
      <c r="F1461" s="44">
        <v>2</v>
      </c>
      <c r="G1461" s="45">
        <f>+VLOOKUP(D1461,'Precios Repuestos'!$B$3:$F$192,5,FALSE)*F1461</f>
        <v>12</v>
      </c>
      <c r="H1461" s="32">
        <v>3</v>
      </c>
      <c r="I1461" s="46"/>
      <c r="J1461" s="40"/>
      <c r="K1461" s="40"/>
      <c r="L1461" s="40"/>
      <c r="M1461" s="40"/>
      <c r="N1461" s="40">
        <v>1</v>
      </c>
      <c r="O1461" s="40"/>
      <c r="P1461" s="40"/>
      <c r="Q1461" s="40"/>
      <c r="R1461" s="40"/>
      <c r="S1461" s="40">
        <v>1</v>
      </c>
      <c r="T1461" s="40"/>
      <c r="U1461" s="40"/>
      <c r="V1461" s="40"/>
      <c r="W1461" s="40"/>
      <c r="X1461" s="40">
        <v>1</v>
      </c>
      <c r="Y1461" s="40"/>
      <c r="Z1461" s="40"/>
      <c r="AA1461" s="40"/>
      <c r="AB1461" s="40"/>
      <c r="AC1461" s="40">
        <v>1</v>
      </c>
      <c r="AD1461" s="34" t="s">
        <v>47</v>
      </c>
    </row>
    <row r="1462" spans="1:30" s="35" customFormat="1" ht="12.75" x14ac:dyDescent="0.2">
      <c r="A1462" s="39" t="s">
        <v>181</v>
      </c>
      <c r="B1462" s="41" t="s">
        <v>53</v>
      </c>
      <c r="C1462" s="41"/>
      <c r="D1462" s="42">
        <v>88900181</v>
      </c>
      <c r="E1462" s="43" t="s">
        <v>73</v>
      </c>
      <c r="F1462" s="44">
        <v>1</v>
      </c>
      <c r="G1462" s="45">
        <f>+VLOOKUP(D1462,'Precios Repuestos'!$B$3:$F$192,5,FALSE)*F1462</f>
        <v>6.18</v>
      </c>
      <c r="H1462" s="32">
        <v>3</v>
      </c>
      <c r="I1462" s="46"/>
      <c r="J1462" s="40"/>
      <c r="K1462" s="40">
        <v>1</v>
      </c>
      <c r="L1462" s="40"/>
      <c r="M1462" s="40">
        <v>1</v>
      </c>
      <c r="N1462" s="40"/>
      <c r="O1462" s="40">
        <v>1</v>
      </c>
      <c r="P1462" s="40"/>
      <c r="Q1462" s="40">
        <v>1</v>
      </c>
      <c r="R1462" s="40"/>
      <c r="S1462" s="40">
        <v>1</v>
      </c>
      <c r="T1462" s="40"/>
      <c r="U1462" s="40">
        <v>1</v>
      </c>
      <c r="V1462" s="40"/>
      <c r="W1462" s="40">
        <v>1</v>
      </c>
      <c r="X1462" s="40"/>
      <c r="Y1462" s="40">
        <v>1</v>
      </c>
      <c r="Z1462" s="40"/>
      <c r="AA1462" s="40">
        <v>1</v>
      </c>
      <c r="AB1462" s="40"/>
      <c r="AC1462" s="40">
        <v>1</v>
      </c>
      <c r="AD1462" s="34" t="s">
        <v>13</v>
      </c>
    </row>
    <row r="1463" spans="1:30" s="35" customFormat="1" ht="12.75" x14ac:dyDescent="0.2">
      <c r="A1463" s="39" t="s">
        <v>181</v>
      </c>
      <c r="B1463" s="41" t="s">
        <v>53</v>
      </c>
      <c r="C1463" s="41"/>
      <c r="D1463" s="78" t="s">
        <v>74</v>
      </c>
      <c r="E1463" s="43" t="s">
        <v>75</v>
      </c>
      <c r="F1463" s="44">
        <v>1</v>
      </c>
      <c r="G1463" s="45">
        <f>+VLOOKUP(D1463,'Precios Repuestos'!$B$3:$F$192,5,FALSE)*F1463</f>
        <v>5</v>
      </c>
      <c r="H1463" s="32">
        <v>3</v>
      </c>
      <c r="I1463" s="46"/>
      <c r="J1463" s="40"/>
      <c r="K1463" s="40"/>
      <c r="L1463" s="40"/>
      <c r="M1463" s="40"/>
      <c r="N1463" s="40">
        <v>1</v>
      </c>
      <c r="O1463" s="40"/>
      <c r="P1463" s="40"/>
      <c r="Q1463" s="40"/>
      <c r="R1463" s="40"/>
      <c r="S1463" s="40"/>
      <c r="T1463" s="40">
        <v>1</v>
      </c>
      <c r="U1463" s="40"/>
      <c r="V1463" s="40"/>
      <c r="W1463" s="40"/>
      <c r="X1463" s="40"/>
      <c r="Y1463" s="40"/>
      <c r="Z1463" s="40">
        <v>1</v>
      </c>
      <c r="AA1463" s="40"/>
      <c r="AB1463" s="40"/>
      <c r="AC1463" s="40"/>
      <c r="AD1463" s="34" t="s">
        <v>41</v>
      </c>
    </row>
    <row r="1464" spans="1:30" s="35" customFormat="1" ht="12.75" x14ac:dyDescent="0.2">
      <c r="A1464" s="39" t="s">
        <v>181</v>
      </c>
      <c r="B1464" s="41" t="s">
        <v>53</v>
      </c>
      <c r="C1464" s="41"/>
      <c r="D1464" s="42" t="s">
        <v>76</v>
      </c>
      <c r="E1464" s="43" t="s">
        <v>77</v>
      </c>
      <c r="F1464" s="44">
        <v>1</v>
      </c>
      <c r="G1464" s="45">
        <f>+VLOOKUP(D1464,'Precios Repuestos'!$B$3:$F$192,5,FALSE)*F1464</f>
        <v>2</v>
      </c>
      <c r="H1464" s="32">
        <v>3</v>
      </c>
      <c r="I1464" s="46"/>
      <c r="J1464" s="40"/>
      <c r="K1464" s="40">
        <v>1</v>
      </c>
      <c r="L1464" s="40">
        <v>1</v>
      </c>
      <c r="M1464" s="40">
        <v>1</v>
      </c>
      <c r="N1464" s="40">
        <v>1</v>
      </c>
      <c r="O1464" s="40">
        <v>1</v>
      </c>
      <c r="P1464" s="40">
        <v>1</v>
      </c>
      <c r="Q1464" s="40">
        <v>1</v>
      </c>
      <c r="R1464" s="40">
        <v>1</v>
      </c>
      <c r="S1464" s="40">
        <v>1</v>
      </c>
      <c r="T1464" s="40">
        <v>1</v>
      </c>
      <c r="U1464" s="40">
        <v>1</v>
      </c>
      <c r="V1464" s="40">
        <v>1</v>
      </c>
      <c r="W1464" s="40">
        <v>1</v>
      </c>
      <c r="X1464" s="40">
        <v>1</v>
      </c>
      <c r="Y1464" s="40">
        <v>1</v>
      </c>
      <c r="Z1464" s="40">
        <v>1</v>
      </c>
      <c r="AA1464" s="40">
        <v>1</v>
      </c>
      <c r="AB1464" s="40">
        <v>1</v>
      </c>
      <c r="AC1464" s="40">
        <v>1</v>
      </c>
      <c r="AD1464" s="34" t="s">
        <v>78</v>
      </c>
    </row>
    <row r="1465" spans="1:30" s="35" customFormat="1" ht="12.75" x14ac:dyDescent="0.2">
      <c r="A1465" s="50" t="s">
        <v>181</v>
      </c>
      <c r="B1465" s="52" t="s">
        <v>79</v>
      </c>
      <c r="C1465" s="52"/>
      <c r="D1465" s="53"/>
      <c r="E1465" s="54" t="s">
        <v>80</v>
      </c>
      <c r="F1465" s="44"/>
      <c r="G1465" s="45"/>
      <c r="H1465" s="32"/>
      <c r="I1465" s="32"/>
      <c r="J1465" s="55">
        <f t="shared" ref="J1465:AC1465" si="151">+SUMPRODUCT(J1420:J1444,$G1420:$G1444)</f>
        <v>16.55</v>
      </c>
      <c r="K1465" s="55">
        <f t="shared" si="151"/>
        <v>47.35</v>
      </c>
      <c r="L1465" s="55">
        <f t="shared" si="151"/>
        <v>21.55</v>
      </c>
      <c r="M1465" s="55">
        <f t="shared" si="151"/>
        <v>102.35</v>
      </c>
      <c r="N1465" s="55">
        <f t="shared" si="151"/>
        <v>61.3</v>
      </c>
      <c r="O1465" s="55">
        <f t="shared" si="151"/>
        <v>47.35</v>
      </c>
      <c r="P1465" s="55">
        <f t="shared" si="151"/>
        <v>54.55</v>
      </c>
      <c r="Q1465" s="55">
        <f t="shared" si="151"/>
        <v>112.35</v>
      </c>
      <c r="R1465" s="55">
        <f t="shared" si="151"/>
        <v>38.049999999999997</v>
      </c>
      <c r="S1465" s="55">
        <f t="shared" si="151"/>
        <v>62.35</v>
      </c>
      <c r="T1465" s="55">
        <f t="shared" si="151"/>
        <v>29.8</v>
      </c>
      <c r="U1465" s="55">
        <f t="shared" si="151"/>
        <v>109.5</v>
      </c>
      <c r="V1465" s="55">
        <f t="shared" si="151"/>
        <v>102.55</v>
      </c>
      <c r="W1465" s="55">
        <f t="shared" si="151"/>
        <v>47.35</v>
      </c>
      <c r="X1465" s="55">
        <f t="shared" si="151"/>
        <v>36.549999999999997</v>
      </c>
      <c r="Y1465" s="55">
        <f t="shared" si="151"/>
        <v>112.35</v>
      </c>
      <c r="Z1465" s="55">
        <f t="shared" si="151"/>
        <v>46.3</v>
      </c>
      <c r="AA1465" s="55">
        <f t="shared" si="151"/>
        <v>47.35</v>
      </c>
      <c r="AB1465" s="55">
        <f t="shared" si="151"/>
        <v>54.55</v>
      </c>
      <c r="AC1465" s="55">
        <f t="shared" si="151"/>
        <v>147.05000000000001</v>
      </c>
      <c r="AD1465" s="34"/>
    </row>
    <row r="1466" spans="1:30" s="35" customFormat="1" ht="12.75" x14ac:dyDescent="0.2">
      <c r="A1466" s="50" t="s">
        <v>181</v>
      </c>
      <c r="B1466" s="52" t="s">
        <v>81</v>
      </c>
      <c r="C1466" s="52"/>
      <c r="D1466" s="53"/>
      <c r="E1466" s="54" t="s">
        <v>82</v>
      </c>
      <c r="F1466" s="44"/>
      <c r="G1466" s="45"/>
      <c r="H1466" s="32"/>
      <c r="I1466" s="32"/>
      <c r="J1466" s="55">
        <f>+SUMPRODUCT(J1445:J1464,$G1445:$G1464)</f>
        <v>50.642163461538459</v>
      </c>
      <c r="K1466" s="55">
        <f t="shared" ref="K1466:AC1466" si="152">+SUMPRODUCT(K1445:K1464,$G1445:$G1464)</f>
        <v>115.18216346153847</v>
      </c>
      <c r="L1466" s="55">
        <f t="shared" si="152"/>
        <v>107.82216346153845</v>
      </c>
      <c r="M1466" s="55">
        <f t="shared" si="152"/>
        <v>231.27562500000002</v>
      </c>
      <c r="N1466" s="55">
        <f t="shared" si="152"/>
        <v>134.42216346153845</v>
      </c>
      <c r="O1466" s="55">
        <f t="shared" si="152"/>
        <v>115.18216346153847</v>
      </c>
      <c r="P1466" s="55">
        <f t="shared" si="152"/>
        <v>117.13120192307692</v>
      </c>
      <c r="Q1466" s="55">
        <f t="shared" si="152"/>
        <v>249.89370192307695</v>
      </c>
      <c r="R1466" s="55">
        <f t="shared" si="152"/>
        <v>117.42216346153845</v>
      </c>
      <c r="S1466" s="55">
        <f t="shared" si="152"/>
        <v>127.18216346153847</v>
      </c>
      <c r="T1466" s="55">
        <f t="shared" si="152"/>
        <v>112.82216346153845</v>
      </c>
      <c r="U1466" s="55">
        <f t="shared" si="152"/>
        <v>312.03562499999998</v>
      </c>
      <c r="V1466" s="55">
        <f t="shared" si="152"/>
        <v>198.24120192307689</v>
      </c>
      <c r="W1466" s="55">
        <f t="shared" si="152"/>
        <v>115.18216346153847</v>
      </c>
      <c r="X1466" s="55">
        <f t="shared" si="152"/>
        <v>119.82216346153845</v>
      </c>
      <c r="Y1466" s="55">
        <f t="shared" si="152"/>
        <v>249.89370192307695</v>
      </c>
      <c r="Z1466" s="55">
        <f t="shared" si="152"/>
        <v>122.42216346153845</v>
      </c>
      <c r="AA1466" s="55">
        <f t="shared" si="152"/>
        <v>115.18216346153847</v>
      </c>
      <c r="AB1466" s="55">
        <f t="shared" si="152"/>
        <v>117.13120192307692</v>
      </c>
      <c r="AC1466" s="55">
        <f t="shared" si="152"/>
        <v>299.90562499999999</v>
      </c>
      <c r="AD1466" s="34"/>
    </row>
    <row r="1467" spans="1:30" s="35" customFormat="1" ht="12.75" x14ac:dyDescent="0.2">
      <c r="A1467" s="50" t="s">
        <v>181</v>
      </c>
      <c r="B1467" s="52" t="s">
        <v>83</v>
      </c>
      <c r="C1467" s="52"/>
      <c r="D1467" s="53"/>
      <c r="E1467" s="54" t="s">
        <v>84</v>
      </c>
      <c r="F1467" s="44"/>
      <c r="G1467" s="45"/>
      <c r="H1467" s="32"/>
      <c r="I1467" s="32"/>
      <c r="J1467" s="56">
        <f>+J1466+J1465</f>
        <v>67.192163461538456</v>
      </c>
      <c r="K1467" s="56">
        <f t="shared" ref="K1467:AC1467" si="153">+K1466+K1465</f>
        <v>162.53216346153846</v>
      </c>
      <c r="L1467" s="56">
        <f t="shared" si="153"/>
        <v>129.37216346153846</v>
      </c>
      <c r="M1467" s="56">
        <f t="shared" si="153"/>
        <v>333.62562500000001</v>
      </c>
      <c r="N1467" s="56">
        <f t="shared" si="153"/>
        <v>195.72216346153846</v>
      </c>
      <c r="O1467" s="56">
        <f t="shared" si="153"/>
        <v>162.53216346153846</v>
      </c>
      <c r="P1467" s="56">
        <f t="shared" si="153"/>
        <v>171.68120192307691</v>
      </c>
      <c r="Q1467" s="56">
        <f t="shared" si="153"/>
        <v>362.24370192307697</v>
      </c>
      <c r="R1467" s="56">
        <f t="shared" si="153"/>
        <v>155.47216346153846</v>
      </c>
      <c r="S1467" s="56">
        <f t="shared" si="153"/>
        <v>189.53216346153846</v>
      </c>
      <c r="T1467" s="56">
        <f t="shared" si="153"/>
        <v>142.62216346153846</v>
      </c>
      <c r="U1467" s="56">
        <f t="shared" si="153"/>
        <v>421.53562499999998</v>
      </c>
      <c r="V1467" s="56">
        <f t="shared" si="153"/>
        <v>300.79120192307687</v>
      </c>
      <c r="W1467" s="56">
        <f t="shared" si="153"/>
        <v>162.53216346153846</v>
      </c>
      <c r="X1467" s="56">
        <f t="shared" si="153"/>
        <v>156.37216346153843</v>
      </c>
      <c r="Y1467" s="56">
        <f t="shared" si="153"/>
        <v>362.24370192307697</v>
      </c>
      <c r="Z1467" s="56">
        <f t="shared" si="153"/>
        <v>168.72216346153846</v>
      </c>
      <c r="AA1467" s="56">
        <f t="shared" si="153"/>
        <v>162.53216346153846</v>
      </c>
      <c r="AB1467" s="56">
        <f t="shared" si="153"/>
        <v>171.68120192307691</v>
      </c>
      <c r="AC1467" s="56">
        <f t="shared" si="153"/>
        <v>446.955625</v>
      </c>
      <c r="AD1467" s="34"/>
    </row>
    <row r="1468" spans="1:30" s="35" customFormat="1" ht="12.75" x14ac:dyDescent="0.2">
      <c r="A1468" s="57" t="s">
        <v>181</v>
      </c>
      <c r="B1468" s="52" t="s">
        <v>85</v>
      </c>
      <c r="C1468" s="52"/>
      <c r="D1468" s="53"/>
      <c r="E1468" s="58" t="s">
        <v>86</v>
      </c>
      <c r="F1468" s="44"/>
      <c r="G1468" s="45"/>
      <c r="H1468" s="32"/>
      <c r="I1468" s="32"/>
      <c r="J1468" s="59">
        <f>+J1467*$K$2</f>
        <v>75.255223076923073</v>
      </c>
      <c r="K1468" s="59">
        <f t="shared" ref="K1468:AC1468" si="154">+K1467*$K$2</f>
        <v>182.0360230769231</v>
      </c>
      <c r="L1468" s="59">
        <f t="shared" si="154"/>
        <v>144.89682307692308</v>
      </c>
      <c r="M1468" s="59">
        <f t="shared" si="154"/>
        <v>373.66070000000008</v>
      </c>
      <c r="N1468" s="59">
        <f t="shared" si="154"/>
        <v>219.2088230769231</v>
      </c>
      <c r="O1468" s="59">
        <f t="shared" si="154"/>
        <v>182.0360230769231</v>
      </c>
      <c r="P1468" s="59">
        <f t="shared" si="154"/>
        <v>192.28294615384615</v>
      </c>
      <c r="Q1468" s="59">
        <f t="shared" si="154"/>
        <v>405.71294615384625</v>
      </c>
      <c r="R1468" s="59">
        <f t="shared" si="154"/>
        <v>174.12882307692308</v>
      </c>
      <c r="S1468" s="59">
        <f t="shared" si="154"/>
        <v>212.27602307692308</v>
      </c>
      <c r="T1468" s="59">
        <f t="shared" si="154"/>
        <v>159.73682307692309</v>
      </c>
      <c r="U1468" s="59">
        <f t="shared" si="154"/>
        <v>472.11990000000003</v>
      </c>
      <c r="V1468" s="59">
        <f t="shared" si="154"/>
        <v>336.88614615384614</v>
      </c>
      <c r="W1468" s="59">
        <f t="shared" si="154"/>
        <v>182.0360230769231</v>
      </c>
      <c r="X1468" s="59">
        <f t="shared" si="154"/>
        <v>175.13682307692306</v>
      </c>
      <c r="Y1468" s="59">
        <f t="shared" si="154"/>
        <v>405.71294615384625</v>
      </c>
      <c r="Z1468" s="59">
        <f t="shared" si="154"/>
        <v>188.96882307692309</v>
      </c>
      <c r="AA1468" s="59">
        <f t="shared" si="154"/>
        <v>182.0360230769231</v>
      </c>
      <c r="AB1468" s="59">
        <f t="shared" si="154"/>
        <v>192.28294615384615</v>
      </c>
      <c r="AC1468" s="59">
        <f t="shared" si="154"/>
        <v>500.59030000000007</v>
      </c>
      <c r="AD1468" s="34"/>
    </row>
    <row r="1469" spans="1:30" s="35" customFormat="1" ht="12.75" x14ac:dyDescent="0.2">
      <c r="A1469" s="50" t="s">
        <v>184</v>
      </c>
      <c r="B1469" s="69"/>
      <c r="C1469" s="69"/>
      <c r="D1469" s="70"/>
      <c r="E1469" s="69"/>
      <c r="F1469" s="71"/>
      <c r="G1469" s="69"/>
      <c r="H1469" s="32"/>
      <c r="I1469" s="32"/>
      <c r="J1469" s="51"/>
      <c r="K1469" s="51"/>
      <c r="L1469" s="51"/>
      <c r="M1469" s="51"/>
      <c r="N1469" s="51"/>
      <c r="O1469" s="51"/>
      <c r="P1469" s="51"/>
      <c r="Q1469" s="51"/>
      <c r="R1469" s="51"/>
      <c r="S1469" s="51"/>
      <c r="T1469" s="51"/>
      <c r="U1469" s="51"/>
      <c r="V1469" s="51"/>
      <c r="W1469" s="51"/>
      <c r="X1469" s="51"/>
      <c r="Y1469" s="51"/>
      <c r="Z1469" s="51"/>
      <c r="AA1469" s="51"/>
      <c r="AB1469" s="51"/>
      <c r="AC1469" s="51"/>
      <c r="AD1469" s="34"/>
    </row>
    <row r="1470" spans="1:30" s="35" customFormat="1" ht="12.75" x14ac:dyDescent="0.2">
      <c r="A1470" s="25" t="s">
        <v>184</v>
      </c>
      <c r="B1470" s="27" t="s">
        <v>11</v>
      </c>
      <c r="C1470" s="27"/>
      <c r="D1470" s="28"/>
      <c r="E1470" s="29" t="s">
        <v>12</v>
      </c>
      <c r="F1470" s="30">
        <v>0.7</v>
      </c>
      <c r="G1470" s="31">
        <f t="shared" ref="G1470:G1494" si="155">+F1470*$F$2</f>
        <v>21</v>
      </c>
      <c r="H1470" s="32">
        <v>3</v>
      </c>
      <c r="I1470" s="33"/>
      <c r="J1470" s="26"/>
      <c r="K1470" s="26"/>
      <c r="L1470" s="26"/>
      <c r="M1470" s="26"/>
      <c r="N1470" s="26"/>
      <c r="O1470" s="26"/>
      <c r="P1470" s="26"/>
      <c r="Q1470" s="26"/>
      <c r="R1470" s="26"/>
      <c r="S1470" s="26"/>
      <c r="T1470" s="26"/>
      <c r="U1470" s="26"/>
      <c r="V1470" s="26"/>
      <c r="W1470" s="26"/>
      <c r="X1470" s="26"/>
      <c r="Y1470" s="26"/>
      <c r="Z1470" s="26"/>
      <c r="AA1470" s="26"/>
      <c r="AB1470" s="26"/>
      <c r="AC1470" s="26"/>
      <c r="AD1470" s="34" t="s">
        <v>14</v>
      </c>
    </row>
    <row r="1471" spans="1:30" s="35" customFormat="1" ht="12.75" x14ac:dyDescent="0.2">
      <c r="A1471" s="25" t="s">
        <v>184</v>
      </c>
      <c r="B1471" s="27" t="s">
        <v>11</v>
      </c>
      <c r="C1471" s="27"/>
      <c r="D1471" s="28"/>
      <c r="E1471" s="29" t="s">
        <v>15</v>
      </c>
      <c r="F1471" s="30">
        <v>0.3</v>
      </c>
      <c r="G1471" s="31">
        <f t="shared" si="155"/>
        <v>9</v>
      </c>
      <c r="H1471" s="32">
        <v>3</v>
      </c>
      <c r="I1471" s="33"/>
      <c r="J1471" s="26"/>
      <c r="K1471" s="26"/>
      <c r="L1471" s="26"/>
      <c r="M1471" s="26"/>
      <c r="N1471" s="26"/>
      <c r="O1471" s="26"/>
      <c r="P1471" s="26"/>
      <c r="Q1471" s="26"/>
      <c r="R1471" s="26"/>
      <c r="S1471" s="26"/>
      <c r="T1471" s="26"/>
      <c r="U1471" s="26"/>
      <c r="V1471" s="26"/>
      <c r="W1471" s="26"/>
      <c r="X1471" s="26"/>
      <c r="Y1471" s="26"/>
      <c r="Z1471" s="26"/>
      <c r="AA1471" s="26"/>
      <c r="AB1471" s="26"/>
      <c r="AC1471" s="26"/>
      <c r="AD1471" s="34" t="s">
        <v>14</v>
      </c>
    </row>
    <row r="1472" spans="1:30" s="35" customFormat="1" ht="12.75" x14ac:dyDescent="0.2">
      <c r="A1472" s="25" t="s">
        <v>184</v>
      </c>
      <c r="B1472" s="27" t="s">
        <v>11</v>
      </c>
      <c r="C1472" s="27"/>
      <c r="D1472" s="28"/>
      <c r="E1472" s="38" t="s">
        <v>16</v>
      </c>
      <c r="F1472" s="30">
        <v>0</v>
      </c>
      <c r="G1472" s="31">
        <f t="shared" si="155"/>
        <v>0</v>
      </c>
      <c r="H1472" s="32">
        <v>3</v>
      </c>
      <c r="I1472" s="33"/>
      <c r="J1472" s="26"/>
      <c r="K1472" s="26"/>
      <c r="L1472" s="26"/>
      <c r="M1472" s="26"/>
      <c r="N1472" s="26"/>
      <c r="O1472" s="26"/>
      <c r="P1472" s="26"/>
      <c r="Q1472" s="26"/>
      <c r="R1472" s="26"/>
      <c r="S1472" s="26"/>
      <c r="T1472" s="26"/>
      <c r="U1472" s="26"/>
      <c r="V1472" s="26"/>
      <c r="W1472" s="26"/>
      <c r="X1472" s="26"/>
      <c r="Y1472" s="26"/>
      <c r="Z1472" s="26"/>
      <c r="AA1472" s="26"/>
      <c r="AB1472" s="26"/>
      <c r="AC1472" s="26"/>
      <c r="AD1472" s="34" t="s">
        <v>88</v>
      </c>
    </row>
    <row r="1473" spans="1:30" s="35" customFormat="1" ht="12.75" x14ac:dyDescent="0.2">
      <c r="A1473" s="25" t="s">
        <v>184</v>
      </c>
      <c r="B1473" s="27" t="s">
        <v>11</v>
      </c>
      <c r="C1473" s="27"/>
      <c r="D1473" s="28"/>
      <c r="E1473" s="29" t="s">
        <v>18</v>
      </c>
      <c r="F1473" s="30">
        <v>0.55000000000000004</v>
      </c>
      <c r="G1473" s="31">
        <f t="shared" si="155"/>
        <v>16.5</v>
      </c>
      <c r="H1473" s="32">
        <v>3</v>
      </c>
      <c r="I1473" s="33"/>
      <c r="J1473" s="26"/>
      <c r="K1473" s="26"/>
      <c r="L1473" s="26"/>
      <c r="M1473" s="26"/>
      <c r="N1473" s="26">
        <v>1</v>
      </c>
      <c r="O1473" s="26"/>
      <c r="P1473" s="26"/>
      <c r="Q1473" s="26"/>
      <c r="R1473" s="26">
        <v>1</v>
      </c>
      <c r="S1473" s="26"/>
      <c r="T1473" s="26"/>
      <c r="U1473" s="26"/>
      <c r="V1473" s="26">
        <v>1</v>
      </c>
      <c r="W1473" s="26"/>
      <c r="X1473" s="26"/>
      <c r="Y1473" s="26"/>
      <c r="Z1473" s="26">
        <v>1</v>
      </c>
      <c r="AA1473" s="26"/>
      <c r="AB1473" s="26"/>
      <c r="AC1473" s="26"/>
      <c r="AD1473" s="34" t="s">
        <v>21</v>
      </c>
    </row>
    <row r="1474" spans="1:30" s="35" customFormat="1" ht="12.75" x14ac:dyDescent="0.2">
      <c r="A1474" s="25" t="s">
        <v>184</v>
      </c>
      <c r="B1474" s="27" t="s">
        <v>11</v>
      </c>
      <c r="C1474" s="27"/>
      <c r="D1474" s="28"/>
      <c r="E1474" s="29" t="s">
        <v>116</v>
      </c>
      <c r="F1474" s="30">
        <v>1</v>
      </c>
      <c r="G1474" s="31">
        <f t="shared" si="155"/>
        <v>30</v>
      </c>
      <c r="H1474" s="32">
        <v>3</v>
      </c>
      <c r="I1474" s="33"/>
      <c r="J1474" s="26"/>
      <c r="K1474" s="26"/>
      <c r="L1474" s="26"/>
      <c r="M1474" s="26">
        <v>1</v>
      </c>
      <c r="N1474" s="26"/>
      <c r="O1474" s="26"/>
      <c r="P1474" s="26"/>
      <c r="Q1474" s="26">
        <v>1</v>
      </c>
      <c r="R1474" s="26"/>
      <c r="S1474" s="26"/>
      <c r="T1474" s="26"/>
      <c r="U1474" s="26">
        <v>1</v>
      </c>
      <c r="V1474" s="26"/>
      <c r="W1474" s="26"/>
      <c r="X1474" s="26"/>
      <c r="Y1474" s="26">
        <v>1</v>
      </c>
      <c r="Z1474" s="26"/>
      <c r="AA1474" s="26"/>
      <c r="AB1474" s="26"/>
      <c r="AC1474" s="26">
        <v>1</v>
      </c>
      <c r="AD1474" s="34" t="s">
        <v>35</v>
      </c>
    </row>
    <row r="1475" spans="1:30" s="35" customFormat="1" ht="12.75" x14ac:dyDescent="0.2">
      <c r="A1475" s="25" t="s">
        <v>184</v>
      </c>
      <c r="B1475" s="27" t="s">
        <v>11</v>
      </c>
      <c r="C1475" s="27"/>
      <c r="D1475" s="28"/>
      <c r="E1475" s="29" t="s">
        <v>119</v>
      </c>
      <c r="F1475" s="30">
        <v>0.33333333333333331</v>
      </c>
      <c r="G1475" s="31">
        <f t="shared" si="155"/>
        <v>10</v>
      </c>
      <c r="H1475" s="32">
        <v>3</v>
      </c>
      <c r="I1475" s="33"/>
      <c r="J1475" s="26"/>
      <c r="K1475" s="26"/>
      <c r="L1475" s="26"/>
      <c r="M1475" s="26">
        <v>1</v>
      </c>
      <c r="N1475" s="26"/>
      <c r="O1475" s="26"/>
      <c r="P1475" s="26"/>
      <c r="Q1475" s="26">
        <v>1</v>
      </c>
      <c r="R1475" s="26"/>
      <c r="S1475" s="26"/>
      <c r="T1475" s="26"/>
      <c r="U1475" s="26">
        <v>1</v>
      </c>
      <c r="V1475" s="26"/>
      <c r="W1475" s="26"/>
      <c r="X1475" s="26"/>
      <c r="Y1475" s="26">
        <v>1</v>
      </c>
      <c r="Z1475" s="26"/>
      <c r="AA1475" s="26"/>
      <c r="AB1475" s="26"/>
      <c r="AC1475" s="26">
        <v>1</v>
      </c>
      <c r="AD1475" s="34" t="s">
        <v>35</v>
      </c>
    </row>
    <row r="1476" spans="1:30" s="35" customFormat="1" ht="12.75" x14ac:dyDescent="0.2">
      <c r="A1476" s="25" t="s">
        <v>184</v>
      </c>
      <c r="B1476" s="27" t="s">
        <v>11</v>
      </c>
      <c r="C1476" s="27"/>
      <c r="D1476" s="28"/>
      <c r="E1476" s="29" t="s">
        <v>120</v>
      </c>
      <c r="F1476" s="30">
        <v>0.5</v>
      </c>
      <c r="G1476" s="31">
        <f t="shared" si="155"/>
        <v>15</v>
      </c>
      <c r="H1476" s="32">
        <v>3</v>
      </c>
      <c r="I1476" s="33"/>
      <c r="J1476" s="26"/>
      <c r="K1476" s="26"/>
      <c r="L1476" s="26"/>
      <c r="M1476" s="26">
        <v>1</v>
      </c>
      <c r="N1476" s="26"/>
      <c r="O1476" s="26"/>
      <c r="P1476" s="26"/>
      <c r="Q1476" s="26">
        <v>1</v>
      </c>
      <c r="R1476" s="26"/>
      <c r="S1476" s="26"/>
      <c r="T1476" s="26"/>
      <c r="U1476" s="26">
        <v>1</v>
      </c>
      <c r="V1476" s="26"/>
      <c r="W1476" s="26"/>
      <c r="X1476" s="26"/>
      <c r="Y1476" s="26">
        <v>1</v>
      </c>
      <c r="Z1476" s="26"/>
      <c r="AA1476" s="26"/>
      <c r="AB1476" s="26"/>
      <c r="AC1476" s="26">
        <v>1</v>
      </c>
      <c r="AD1476" s="34" t="s">
        <v>35</v>
      </c>
    </row>
    <row r="1477" spans="1:30" s="35" customFormat="1" ht="12.75" x14ac:dyDescent="0.2">
      <c r="A1477" s="25" t="s">
        <v>184</v>
      </c>
      <c r="B1477" s="27" t="s">
        <v>11</v>
      </c>
      <c r="C1477" s="27"/>
      <c r="D1477" s="28"/>
      <c r="E1477" s="29" t="s">
        <v>121</v>
      </c>
      <c r="F1477" s="30">
        <v>0.33333333333333331</v>
      </c>
      <c r="G1477" s="31">
        <f t="shared" si="155"/>
        <v>10</v>
      </c>
      <c r="H1477" s="32">
        <v>3</v>
      </c>
      <c r="I1477" s="33"/>
      <c r="J1477" s="26"/>
      <c r="K1477" s="26"/>
      <c r="L1477" s="26"/>
      <c r="M1477" s="26"/>
      <c r="N1477" s="26"/>
      <c r="O1477" s="26"/>
      <c r="P1477" s="26"/>
      <c r="Q1477" s="26">
        <v>1</v>
      </c>
      <c r="R1477" s="26"/>
      <c r="S1477" s="26"/>
      <c r="T1477" s="26"/>
      <c r="U1477" s="26"/>
      <c r="V1477" s="26"/>
      <c r="W1477" s="26"/>
      <c r="X1477" s="26"/>
      <c r="Y1477" s="26">
        <v>1</v>
      </c>
      <c r="Z1477" s="26"/>
      <c r="AA1477" s="26"/>
      <c r="AB1477" s="26"/>
      <c r="AC1477" s="26"/>
      <c r="AD1477" s="34" t="s">
        <v>104</v>
      </c>
    </row>
    <row r="1478" spans="1:30" s="35" customFormat="1" ht="12.75" x14ac:dyDescent="0.2">
      <c r="A1478" s="25" t="s">
        <v>184</v>
      </c>
      <c r="B1478" s="27" t="s">
        <v>11</v>
      </c>
      <c r="C1478" s="27"/>
      <c r="D1478" s="28"/>
      <c r="E1478" s="36" t="s">
        <v>24</v>
      </c>
      <c r="F1478" s="30">
        <v>0.35</v>
      </c>
      <c r="G1478" s="31">
        <f t="shared" si="155"/>
        <v>10.5</v>
      </c>
      <c r="H1478" s="32">
        <v>3</v>
      </c>
      <c r="I1478" s="33"/>
      <c r="J1478" s="26">
        <v>1</v>
      </c>
      <c r="K1478" s="26">
        <v>1</v>
      </c>
      <c r="L1478" s="26">
        <v>1</v>
      </c>
      <c r="M1478" s="26">
        <v>1</v>
      </c>
      <c r="N1478" s="26">
        <v>1</v>
      </c>
      <c r="O1478" s="26">
        <v>1</v>
      </c>
      <c r="P1478" s="26">
        <v>1</v>
      </c>
      <c r="Q1478" s="26">
        <v>1</v>
      </c>
      <c r="R1478" s="26">
        <v>1</v>
      </c>
      <c r="S1478" s="26">
        <v>1</v>
      </c>
      <c r="T1478" s="26">
        <v>1</v>
      </c>
      <c r="U1478" s="26">
        <v>1</v>
      </c>
      <c r="V1478" s="26">
        <v>1</v>
      </c>
      <c r="W1478" s="26">
        <v>1</v>
      </c>
      <c r="X1478" s="26">
        <v>1</v>
      </c>
      <c r="Y1478" s="26">
        <v>1</v>
      </c>
      <c r="Z1478" s="26">
        <v>1</v>
      </c>
      <c r="AA1478" s="26">
        <v>1</v>
      </c>
      <c r="AB1478" s="26">
        <v>1</v>
      </c>
      <c r="AC1478" s="26">
        <v>1</v>
      </c>
      <c r="AD1478" s="34" t="s">
        <v>25</v>
      </c>
    </row>
    <row r="1479" spans="1:30" s="35" customFormat="1" ht="12.75" x14ac:dyDescent="0.2">
      <c r="A1479" s="25" t="s">
        <v>184</v>
      </c>
      <c r="B1479" s="27" t="s">
        <v>11</v>
      </c>
      <c r="C1479" s="27"/>
      <c r="D1479" s="28"/>
      <c r="E1479" s="29" t="s">
        <v>26</v>
      </c>
      <c r="F1479" s="30">
        <v>0.9900000000000001</v>
      </c>
      <c r="G1479" s="31">
        <f t="shared" si="155"/>
        <v>29.700000000000003</v>
      </c>
      <c r="H1479" s="32">
        <v>3</v>
      </c>
      <c r="I1479" s="33"/>
      <c r="J1479" s="26"/>
      <c r="K1479" s="26"/>
      <c r="L1479" s="26"/>
      <c r="M1479" s="26"/>
      <c r="N1479" s="26"/>
      <c r="O1479" s="26"/>
      <c r="P1479" s="26"/>
      <c r="Q1479" s="26"/>
      <c r="R1479" s="26"/>
      <c r="S1479" s="26"/>
      <c r="T1479" s="26"/>
      <c r="U1479" s="26"/>
      <c r="V1479" s="26"/>
      <c r="W1479" s="26"/>
      <c r="X1479" s="26"/>
      <c r="Y1479" s="26"/>
      <c r="Z1479" s="26"/>
      <c r="AA1479" s="26"/>
      <c r="AB1479" s="26"/>
      <c r="AC1479" s="26">
        <v>1</v>
      </c>
      <c r="AD1479" s="34" t="s">
        <v>173</v>
      </c>
    </row>
    <row r="1480" spans="1:30" s="35" customFormat="1" ht="12.75" x14ac:dyDescent="0.2">
      <c r="A1480" s="25" t="s">
        <v>184</v>
      </c>
      <c r="B1480" s="27" t="s">
        <v>11</v>
      </c>
      <c r="C1480" s="27"/>
      <c r="D1480" s="28"/>
      <c r="E1480" s="38" t="s">
        <v>89</v>
      </c>
      <c r="F1480" s="30">
        <v>0</v>
      </c>
      <c r="G1480" s="31">
        <f t="shared" si="155"/>
        <v>0</v>
      </c>
      <c r="H1480" s="32">
        <v>3</v>
      </c>
      <c r="I1480" s="33"/>
      <c r="J1480" s="26"/>
      <c r="K1480" s="26"/>
      <c r="L1480" s="26"/>
      <c r="M1480" s="26"/>
      <c r="N1480" s="26"/>
      <c r="O1480" s="26"/>
      <c r="P1480" s="26"/>
      <c r="Q1480" s="26"/>
      <c r="R1480" s="26"/>
      <c r="S1480" s="26"/>
      <c r="T1480" s="26"/>
      <c r="U1480" s="26"/>
      <c r="V1480" s="26"/>
      <c r="W1480" s="26"/>
      <c r="X1480" s="26"/>
      <c r="Y1480" s="26"/>
      <c r="Z1480" s="26"/>
      <c r="AA1480" s="26"/>
      <c r="AB1480" s="26"/>
      <c r="AC1480" s="26"/>
      <c r="AD1480" s="34" t="s">
        <v>90</v>
      </c>
    </row>
    <row r="1481" spans="1:30" s="35" customFormat="1" ht="12.75" x14ac:dyDescent="0.2">
      <c r="A1481" s="25" t="s">
        <v>184</v>
      </c>
      <c r="B1481" s="27" t="s">
        <v>11</v>
      </c>
      <c r="C1481" s="27"/>
      <c r="D1481" s="28"/>
      <c r="E1481" s="83" t="s">
        <v>29</v>
      </c>
      <c r="F1481" s="30">
        <v>0.23833333333333337</v>
      </c>
      <c r="G1481" s="31">
        <f t="shared" si="155"/>
        <v>7.1500000000000012</v>
      </c>
      <c r="H1481" s="32">
        <v>3</v>
      </c>
      <c r="I1481" s="33"/>
      <c r="J1481" s="26"/>
      <c r="K1481" s="26"/>
      <c r="L1481" s="26"/>
      <c r="M1481" s="37"/>
      <c r="N1481" s="26"/>
      <c r="O1481" s="26"/>
      <c r="P1481" s="26"/>
      <c r="Q1481" s="26"/>
      <c r="R1481" s="26"/>
      <c r="S1481" s="26"/>
      <c r="T1481" s="37"/>
      <c r="U1481" s="26">
        <v>1</v>
      </c>
      <c r="V1481" s="37"/>
      <c r="W1481" s="26"/>
      <c r="X1481" s="37"/>
      <c r="Y1481" s="26"/>
      <c r="Z1481" s="37"/>
      <c r="AA1481" s="26"/>
      <c r="AB1481" s="37"/>
      <c r="AC1481" s="37"/>
      <c r="AD1481" s="34" t="s">
        <v>23</v>
      </c>
    </row>
    <row r="1482" spans="1:30" s="35" customFormat="1" ht="12.75" x14ac:dyDescent="0.2">
      <c r="A1482" s="25" t="s">
        <v>184</v>
      </c>
      <c r="B1482" s="27" t="s">
        <v>11</v>
      </c>
      <c r="C1482" s="27"/>
      <c r="D1482" s="28"/>
      <c r="E1482" s="29" t="s">
        <v>31</v>
      </c>
      <c r="F1482" s="30">
        <v>0.12833333333333335</v>
      </c>
      <c r="G1482" s="31">
        <f t="shared" si="155"/>
        <v>3.8500000000000005</v>
      </c>
      <c r="H1482" s="32">
        <v>3</v>
      </c>
      <c r="I1482" s="33"/>
      <c r="J1482" s="26"/>
      <c r="K1482" s="26">
        <v>1</v>
      </c>
      <c r="L1482" s="26"/>
      <c r="M1482" s="26">
        <v>1</v>
      </c>
      <c r="N1482" s="26"/>
      <c r="O1482" s="26">
        <v>1</v>
      </c>
      <c r="P1482" s="26"/>
      <c r="Q1482" s="26">
        <v>1</v>
      </c>
      <c r="R1482" s="26"/>
      <c r="S1482" s="26">
        <v>1</v>
      </c>
      <c r="T1482" s="26"/>
      <c r="U1482" s="26">
        <v>1</v>
      </c>
      <c r="V1482" s="26"/>
      <c r="W1482" s="26">
        <v>1</v>
      </c>
      <c r="X1482" s="26"/>
      <c r="Y1482" s="26">
        <v>1</v>
      </c>
      <c r="Z1482" s="26"/>
      <c r="AA1482" s="26">
        <v>1</v>
      </c>
      <c r="AB1482" s="26"/>
      <c r="AC1482" s="26">
        <v>1</v>
      </c>
      <c r="AD1482" s="34" t="s">
        <v>13</v>
      </c>
    </row>
    <row r="1483" spans="1:30" s="35" customFormat="1" ht="12.75" x14ac:dyDescent="0.2">
      <c r="A1483" s="25" t="s">
        <v>184</v>
      </c>
      <c r="B1483" s="27" t="s">
        <v>11</v>
      </c>
      <c r="C1483" s="27"/>
      <c r="D1483" s="28"/>
      <c r="E1483" s="29" t="s">
        <v>32</v>
      </c>
      <c r="F1483" s="30">
        <v>1.1000000000000001</v>
      </c>
      <c r="G1483" s="31">
        <f t="shared" si="155"/>
        <v>33</v>
      </c>
      <c r="H1483" s="32">
        <v>3</v>
      </c>
      <c r="I1483" s="33"/>
      <c r="J1483" s="26"/>
      <c r="K1483" s="26"/>
      <c r="L1483" s="26"/>
      <c r="M1483" s="26"/>
      <c r="N1483" s="26"/>
      <c r="O1483" s="26"/>
      <c r="P1483" s="26">
        <v>1</v>
      </c>
      <c r="Q1483" s="26"/>
      <c r="R1483" s="26"/>
      <c r="S1483" s="26"/>
      <c r="T1483" s="26"/>
      <c r="U1483" s="26"/>
      <c r="V1483" s="26">
        <v>1</v>
      </c>
      <c r="W1483" s="26"/>
      <c r="X1483" s="26"/>
      <c r="Y1483" s="26"/>
      <c r="Z1483" s="26"/>
      <c r="AA1483" s="26"/>
      <c r="AB1483" s="26">
        <v>1</v>
      </c>
      <c r="AC1483" s="26"/>
      <c r="AD1483" s="34" t="s">
        <v>20</v>
      </c>
    </row>
    <row r="1484" spans="1:30" s="35" customFormat="1" ht="12.75" x14ac:dyDescent="0.2">
      <c r="A1484" s="25" t="s">
        <v>184</v>
      </c>
      <c r="B1484" s="27" t="s">
        <v>11</v>
      </c>
      <c r="C1484" s="27"/>
      <c r="D1484" s="28"/>
      <c r="E1484" s="38" t="s">
        <v>34</v>
      </c>
      <c r="F1484" s="30">
        <v>0</v>
      </c>
      <c r="G1484" s="31">
        <f t="shared" si="155"/>
        <v>0</v>
      </c>
      <c r="H1484" s="32">
        <v>3</v>
      </c>
      <c r="I1484" s="33"/>
      <c r="J1484" s="26"/>
      <c r="K1484" s="26"/>
      <c r="L1484" s="26"/>
      <c r="M1484" s="26"/>
      <c r="N1484" s="26"/>
      <c r="O1484" s="26"/>
      <c r="P1484" s="26"/>
      <c r="Q1484" s="26"/>
      <c r="R1484" s="26"/>
      <c r="S1484" s="26"/>
      <c r="T1484" s="26"/>
      <c r="U1484" s="26"/>
      <c r="V1484" s="26"/>
      <c r="W1484" s="26"/>
      <c r="X1484" s="26"/>
      <c r="Y1484" s="26"/>
      <c r="Z1484" s="26"/>
      <c r="AA1484" s="26"/>
      <c r="AB1484" s="26"/>
      <c r="AC1484" s="26"/>
      <c r="AD1484" s="34" t="s">
        <v>36</v>
      </c>
    </row>
    <row r="1485" spans="1:30" s="35" customFormat="1" ht="12.75" x14ac:dyDescent="0.2">
      <c r="A1485" s="25" t="s">
        <v>184</v>
      </c>
      <c r="B1485" s="27" t="s">
        <v>11</v>
      </c>
      <c r="C1485" s="27"/>
      <c r="D1485" s="28"/>
      <c r="E1485" s="29" t="s">
        <v>37</v>
      </c>
      <c r="F1485" s="30">
        <v>0.55000000000000004</v>
      </c>
      <c r="G1485" s="31">
        <f t="shared" si="155"/>
        <v>16.5</v>
      </c>
      <c r="H1485" s="32">
        <v>3</v>
      </c>
      <c r="I1485" s="33"/>
      <c r="J1485" s="26"/>
      <c r="K1485" s="26"/>
      <c r="L1485" s="26"/>
      <c r="M1485" s="26"/>
      <c r="N1485" s="26"/>
      <c r="O1485" s="26"/>
      <c r="P1485" s="26"/>
      <c r="Q1485" s="26"/>
      <c r="R1485" s="26"/>
      <c r="S1485" s="26"/>
      <c r="T1485" s="26"/>
      <c r="U1485" s="26"/>
      <c r="V1485" s="26">
        <v>1</v>
      </c>
      <c r="W1485" s="26"/>
      <c r="X1485" s="26"/>
      <c r="Y1485" s="26"/>
      <c r="Z1485" s="26"/>
      <c r="AA1485" s="26"/>
      <c r="AB1485" s="26"/>
      <c r="AC1485" s="26"/>
      <c r="AD1485" s="34" t="s">
        <v>27</v>
      </c>
    </row>
    <row r="1486" spans="1:30" s="35" customFormat="1" ht="12.75" x14ac:dyDescent="0.2">
      <c r="A1486" s="25" t="s">
        <v>184</v>
      </c>
      <c r="B1486" s="27" t="s">
        <v>11</v>
      </c>
      <c r="C1486" s="27"/>
      <c r="D1486" s="28"/>
      <c r="E1486" s="29" t="s">
        <v>38</v>
      </c>
      <c r="F1486" s="30">
        <v>0.5</v>
      </c>
      <c r="G1486" s="31">
        <f t="shared" si="155"/>
        <v>15</v>
      </c>
      <c r="H1486" s="32">
        <v>3</v>
      </c>
      <c r="I1486" s="33"/>
      <c r="J1486" s="26"/>
      <c r="K1486" s="26"/>
      <c r="L1486" s="26"/>
      <c r="M1486" s="26"/>
      <c r="N1486" s="26"/>
      <c r="O1486" s="26"/>
      <c r="P1486" s="26"/>
      <c r="Q1486" s="26"/>
      <c r="R1486" s="26"/>
      <c r="S1486" s="26"/>
      <c r="T1486" s="26"/>
      <c r="U1486" s="26"/>
      <c r="V1486" s="26">
        <v>1</v>
      </c>
      <c r="W1486" s="26"/>
      <c r="X1486" s="26"/>
      <c r="Y1486" s="26"/>
      <c r="Z1486" s="26"/>
      <c r="AA1486" s="26"/>
      <c r="AB1486" s="26"/>
      <c r="AC1486" s="26"/>
      <c r="AD1486" s="34" t="s">
        <v>27</v>
      </c>
    </row>
    <row r="1487" spans="1:30" s="35" customFormat="1" ht="12.75" x14ac:dyDescent="0.2">
      <c r="A1487" s="25" t="s">
        <v>184</v>
      </c>
      <c r="B1487" s="27" t="s">
        <v>11</v>
      </c>
      <c r="C1487" s="27"/>
      <c r="D1487" s="28"/>
      <c r="E1487" s="29" t="s">
        <v>39</v>
      </c>
      <c r="F1487" s="30">
        <v>0.2</v>
      </c>
      <c r="G1487" s="31">
        <f t="shared" si="155"/>
        <v>6</v>
      </c>
      <c r="H1487" s="32">
        <v>3</v>
      </c>
      <c r="I1487" s="33"/>
      <c r="J1487" s="26"/>
      <c r="K1487" s="26"/>
      <c r="L1487" s="26"/>
      <c r="M1487" s="26"/>
      <c r="N1487" s="26"/>
      <c r="O1487" s="26"/>
      <c r="P1487" s="26"/>
      <c r="Q1487" s="26"/>
      <c r="R1487" s="26"/>
      <c r="S1487" s="26"/>
      <c r="T1487" s="26"/>
      <c r="U1487" s="26"/>
      <c r="V1487" s="26"/>
      <c r="W1487" s="26"/>
      <c r="X1487" s="26"/>
      <c r="Y1487" s="26"/>
      <c r="Z1487" s="26"/>
      <c r="AA1487" s="26"/>
      <c r="AB1487" s="26"/>
      <c r="AC1487" s="26"/>
      <c r="AD1487" s="34" t="s">
        <v>14</v>
      </c>
    </row>
    <row r="1488" spans="1:30" s="35" customFormat="1" ht="12.75" x14ac:dyDescent="0.2">
      <c r="A1488" s="25" t="s">
        <v>184</v>
      </c>
      <c r="B1488" s="27" t="s">
        <v>11</v>
      </c>
      <c r="C1488" s="27"/>
      <c r="D1488" s="28"/>
      <c r="E1488" s="29" t="s">
        <v>40</v>
      </c>
      <c r="F1488" s="30">
        <v>0.27500000000000002</v>
      </c>
      <c r="G1488" s="31">
        <f t="shared" si="155"/>
        <v>8.25</v>
      </c>
      <c r="H1488" s="32">
        <v>3</v>
      </c>
      <c r="I1488" s="33"/>
      <c r="J1488" s="26"/>
      <c r="K1488" s="26"/>
      <c r="L1488" s="26"/>
      <c r="M1488" s="26"/>
      <c r="N1488" s="26">
        <v>1</v>
      </c>
      <c r="O1488" s="26"/>
      <c r="P1488" s="26"/>
      <c r="Q1488" s="26"/>
      <c r="R1488" s="26"/>
      <c r="S1488" s="26"/>
      <c r="T1488" s="26">
        <v>1</v>
      </c>
      <c r="U1488" s="26"/>
      <c r="V1488" s="26"/>
      <c r="W1488" s="26"/>
      <c r="X1488" s="26"/>
      <c r="Y1488" s="26"/>
      <c r="Z1488" s="26">
        <v>1</v>
      </c>
      <c r="AA1488" s="26"/>
      <c r="AB1488" s="26"/>
      <c r="AC1488" s="26"/>
      <c r="AD1488" s="34" t="s">
        <v>41</v>
      </c>
    </row>
    <row r="1489" spans="1:30" s="35" customFormat="1" ht="12.75" x14ac:dyDescent="0.2">
      <c r="A1489" s="25" t="s">
        <v>184</v>
      </c>
      <c r="B1489" s="27" t="s">
        <v>11</v>
      </c>
      <c r="C1489" s="27"/>
      <c r="D1489" s="28"/>
      <c r="E1489" s="29" t="s">
        <v>42</v>
      </c>
      <c r="F1489" s="30">
        <v>2</v>
      </c>
      <c r="G1489" s="31">
        <f t="shared" si="155"/>
        <v>60</v>
      </c>
      <c r="H1489" s="32">
        <v>3</v>
      </c>
      <c r="I1489" s="33"/>
      <c r="J1489" s="26"/>
      <c r="K1489" s="26"/>
      <c r="L1489" s="26"/>
      <c r="M1489" s="26"/>
      <c r="N1489" s="26"/>
      <c r="O1489" s="26"/>
      <c r="P1489" s="26"/>
      <c r="Q1489" s="26"/>
      <c r="R1489" s="26"/>
      <c r="S1489" s="26"/>
      <c r="T1489" s="26"/>
      <c r="U1489" s="26"/>
      <c r="V1489" s="26"/>
      <c r="W1489" s="26"/>
      <c r="X1489" s="26"/>
      <c r="Y1489" s="26"/>
      <c r="Z1489" s="26"/>
      <c r="AA1489" s="26"/>
      <c r="AB1489" s="26"/>
      <c r="AC1489" s="26"/>
      <c r="AD1489" s="34" t="s">
        <v>14</v>
      </c>
    </row>
    <row r="1490" spans="1:30" s="35" customFormat="1" ht="12.75" x14ac:dyDescent="0.2">
      <c r="A1490" s="25" t="s">
        <v>184</v>
      </c>
      <c r="B1490" s="27" t="s">
        <v>11</v>
      </c>
      <c r="C1490" s="27"/>
      <c r="D1490" s="28"/>
      <c r="E1490" s="29" t="s">
        <v>43</v>
      </c>
      <c r="F1490" s="30">
        <v>0</v>
      </c>
      <c r="G1490" s="31">
        <f t="shared" si="155"/>
        <v>0</v>
      </c>
      <c r="H1490" s="32">
        <v>3</v>
      </c>
      <c r="I1490" s="33"/>
      <c r="J1490" s="26"/>
      <c r="K1490" s="26">
        <v>1</v>
      </c>
      <c r="L1490" s="26"/>
      <c r="M1490" s="26">
        <v>1</v>
      </c>
      <c r="N1490" s="26"/>
      <c r="O1490" s="26">
        <v>1</v>
      </c>
      <c r="P1490" s="26"/>
      <c r="Q1490" s="26">
        <v>1</v>
      </c>
      <c r="R1490" s="26"/>
      <c r="S1490" s="26">
        <v>1</v>
      </c>
      <c r="T1490" s="26"/>
      <c r="U1490" s="26">
        <v>1</v>
      </c>
      <c r="V1490" s="26"/>
      <c r="W1490" s="26">
        <v>1</v>
      </c>
      <c r="X1490" s="26"/>
      <c r="Y1490" s="26">
        <v>1</v>
      </c>
      <c r="Z1490" s="26"/>
      <c r="AA1490" s="26">
        <v>1</v>
      </c>
      <c r="AB1490" s="26"/>
      <c r="AC1490" s="26">
        <v>1</v>
      </c>
      <c r="AD1490" s="34" t="s">
        <v>44</v>
      </c>
    </row>
    <row r="1491" spans="1:30" s="35" customFormat="1" ht="12.75" x14ac:dyDescent="0.2">
      <c r="A1491" s="25" t="s">
        <v>184</v>
      </c>
      <c r="B1491" s="27" t="s">
        <v>11</v>
      </c>
      <c r="C1491" s="27"/>
      <c r="D1491" s="28"/>
      <c r="E1491" s="29" t="s">
        <v>45</v>
      </c>
      <c r="F1491" s="30">
        <v>1.1000000000000001</v>
      </c>
      <c r="G1491" s="31">
        <f t="shared" si="155"/>
        <v>33</v>
      </c>
      <c r="H1491" s="32">
        <v>3</v>
      </c>
      <c r="I1491" s="33"/>
      <c r="J1491" s="26"/>
      <c r="K1491" s="26">
        <v>1</v>
      </c>
      <c r="L1491" s="26"/>
      <c r="M1491" s="26">
        <v>1</v>
      </c>
      <c r="N1491" s="26"/>
      <c r="O1491" s="26">
        <v>1</v>
      </c>
      <c r="P1491" s="26"/>
      <c r="Q1491" s="26">
        <v>1</v>
      </c>
      <c r="R1491" s="26"/>
      <c r="S1491" s="26">
        <v>1</v>
      </c>
      <c r="T1491" s="26"/>
      <c r="U1491" s="26">
        <v>1</v>
      </c>
      <c r="V1491" s="26"/>
      <c r="W1491" s="26">
        <v>1</v>
      </c>
      <c r="X1491" s="26"/>
      <c r="Y1491" s="26">
        <v>1</v>
      </c>
      <c r="Z1491" s="26"/>
      <c r="AA1491" s="26">
        <v>1</v>
      </c>
      <c r="AB1491" s="26"/>
      <c r="AC1491" s="26">
        <v>1</v>
      </c>
      <c r="AD1491" s="34" t="s">
        <v>13</v>
      </c>
    </row>
    <row r="1492" spans="1:30" s="35" customFormat="1" ht="12.75" x14ac:dyDescent="0.2">
      <c r="A1492" s="25" t="s">
        <v>184</v>
      </c>
      <c r="B1492" s="27" t="s">
        <v>11</v>
      </c>
      <c r="C1492" s="27"/>
      <c r="D1492" s="28"/>
      <c r="E1492" s="29" t="s">
        <v>46</v>
      </c>
      <c r="F1492" s="30">
        <v>0.5</v>
      </c>
      <c r="G1492" s="31">
        <f t="shared" si="155"/>
        <v>15</v>
      </c>
      <c r="H1492" s="32">
        <v>3</v>
      </c>
      <c r="I1492" s="33"/>
      <c r="J1492" s="26"/>
      <c r="K1492" s="26"/>
      <c r="L1492" s="26"/>
      <c r="M1492" s="26"/>
      <c r="N1492" s="26">
        <v>1</v>
      </c>
      <c r="O1492" s="26"/>
      <c r="P1492" s="26"/>
      <c r="Q1492" s="26"/>
      <c r="R1492" s="26"/>
      <c r="S1492" s="26">
        <v>1</v>
      </c>
      <c r="T1492" s="26"/>
      <c r="U1492" s="26"/>
      <c r="V1492" s="26"/>
      <c r="W1492" s="26"/>
      <c r="X1492" s="26">
        <v>1</v>
      </c>
      <c r="Y1492" s="26"/>
      <c r="Z1492" s="26"/>
      <c r="AA1492" s="26"/>
      <c r="AB1492" s="26"/>
      <c r="AC1492" s="26">
        <v>1</v>
      </c>
      <c r="AD1492" s="34" t="s">
        <v>48</v>
      </c>
    </row>
    <row r="1493" spans="1:30" s="35" customFormat="1" ht="14.25" customHeight="1" x14ac:dyDescent="0.2">
      <c r="A1493" s="25" t="s">
        <v>184</v>
      </c>
      <c r="B1493" s="27" t="s">
        <v>11</v>
      </c>
      <c r="C1493" s="27"/>
      <c r="D1493" s="28"/>
      <c r="E1493" s="29" t="s">
        <v>49</v>
      </c>
      <c r="F1493" s="30">
        <v>0.20166666666666666</v>
      </c>
      <c r="G1493" s="31">
        <f t="shared" si="155"/>
        <v>6.05</v>
      </c>
      <c r="H1493" s="32">
        <v>3</v>
      </c>
      <c r="I1493" s="33"/>
      <c r="J1493" s="26">
        <v>1</v>
      </c>
      <c r="K1493" s="26"/>
      <c r="L1493" s="26">
        <v>1</v>
      </c>
      <c r="M1493" s="26"/>
      <c r="N1493" s="26">
        <v>1</v>
      </c>
      <c r="O1493" s="26"/>
      <c r="P1493" s="26">
        <v>1</v>
      </c>
      <c r="Q1493" s="26"/>
      <c r="R1493" s="26">
        <v>1</v>
      </c>
      <c r="S1493" s="26"/>
      <c r="T1493" s="26">
        <v>1</v>
      </c>
      <c r="U1493" s="26"/>
      <c r="V1493" s="26">
        <v>1</v>
      </c>
      <c r="W1493" s="26"/>
      <c r="X1493" s="26">
        <v>1</v>
      </c>
      <c r="Y1493" s="26"/>
      <c r="Z1493" s="26">
        <v>1</v>
      </c>
      <c r="AA1493" s="26"/>
      <c r="AB1493" s="26">
        <v>1</v>
      </c>
      <c r="AC1493" s="26"/>
      <c r="AD1493" s="34" t="s">
        <v>50</v>
      </c>
    </row>
    <row r="1494" spans="1:30" s="35" customFormat="1" ht="12.75" x14ac:dyDescent="0.2">
      <c r="A1494" s="25" t="s">
        <v>184</v>
      </c>
      <c r="B1494" s="27" t="s">
        <v>11</v>
      </c>
      <c r="C1494" s="27"/>
      <c r="D1494" s="28"/>
      <c r="E1494" s="29" t="s">
        <v>51</v>
      </c>
      <c r="F1494" s="30">
        <v>0.18333333333333335</v>
      </c>
      <c r="G1494" s="31">
        <f t="shared" si="155"/>
        <v>5.5</v>
      </c>
      <c r="H1494" s="32">
        <v>3</v>
      </c>
      <c r="I1494" s="33"/>
      <c r="J1494" s="26"/>
      <c r="K1494" s="26"/>
      <c r="L1494" s="26"/>
      <c r="M1494" s="26"/>
      <c r="N1494" s="26"/>
      <c r="O1494" s="26"/>
      <c r="P1494" s="26"/>
      <c r="Q1494" s="26"/>
      <c r="R1494" s="26"/>
      <c r="S1494" s="26"/>
      <c r="T1494" s="26"/>
      <c r="U1494" s="26"/>
      <c r="V1494" s="26"/>
      <c r="W1494" s="26"/>
      <c r="X1494" s="26"/>
      <c r="Y1494" s="26"/>
      <c r="Z1494" s="26"/>
      <c r="AA1494" s="26"/>
      <c r="AB1494" s="26"/>
      <c r="AC1494" s="26"/>
      <c r="AD1494" s="34" t="s">
        <v>14</v>
      </c>
    </row>
    <row r="1495" spans="1:30" s="35" customFormat="1" ht="12.75" x14ac:dyDescent="0.2">
      <c r="A1495" s="39" t="s">
        <v>184</v>
      </c>
      <c r="B1495" s="41" t="s">
        <v>53</v>
      </c>
      <c r="C1495" s="41"/>
      <c r="D1495" s="78">
        <v>89017524</v>
      </c>
      <c r="E1495" s="43" t="s">
        <v>54</v>
      </c>
      <c r="F1495" s="44">
        <v>1</v>
      </c>
      <c r="G1495" s="45">
        <f>+VLOOKUP(D1495,'Precios Repuestos'!$B$3:$F$192,5,FALSE)*F1495</f>
        <v>18.07</v>
      </c>
      <c r="H1495" s="32">
        <v>3</v>
      </c>
      <c r="I1495" s="46"/>
      <c r="J1495" s="40">
        <v>1</v>
      </c>
      <c r="K1495" s="40">
        <v>1</v>
      </c>
      <c r="L1495" s="40">
        <v>1</v>
      </c>
      <c r="M1495" s="40">
        <v>1</v>
      </c>
      <c r="N1495" s="40">
        <v>1</v>
      </c>
      <c r="O1495" s="40">
        <v>1</v>
      </c>
      <c r="P1495" s="40">
        <v>1</v>
      </c>
      <c r="Q1495" s="40">
        <v>1</v>
      </c>
      <c r="R1495" s="40">
        <v>1</v>
      </c>
      <c r="S1495" s="40">
        <v>1</v>
      </c>
      <c r="T1495" s="40">
        <v>1</v>
      </c>
      <c r="U1495" s="40">
        <v>1</v>
      </c>
      <c r="V1495" s="40">
        <v>1</v>
      </c>
      <c r="W1495" s="40">
        <v>1</v>
      </c>
      <c r="X1495" s="40">
        <v>1</v>
      </c>
      <c r="Y1495" s="40">
        <v>1</v>
      </c>
      <c r="Z1495" s="40">
        <v>1</v>
      </c>
      <c r="AA1495" s="40">
        <v>1</v>
      </c>
      <c r="AB1495" s="40">
        <v>1</v>
      </c>
      <c r="AC1495" s="40">
        <v>1</v>
      </c>
      <c r="AD1495" s="34" t="s">
        <v>25</v>
      </c>
    </row>
    <row r="1496" spans="1:30" s="35" customFormat="1" ht="12.75" x14ac:dyDescent="0.2">
      <c r="A1496" s="39" t="s">
        <v>184</v>
      </c>
      <c r="B1496" s="41" t="s">
        <v>53</v>
      </c>
      <c r="C1496" s="41"/>
      <c r="D1496" s="78">
        <v>2601223</v>
      </c>
      <c r="E1496" s="47" t="s">
        <v>55</v>
      </c>
      <c r="F1496" s="44">
        <v>7</v>
      </c>
      <c r="G1496" s="45">
        <f>+VLOOKUP(D1496,'Precios Repuestos'!$B$3:$F$192,5,FALSE)*F1496</f>
        <v>46.812163461538461</v>
      </c>
      <c r="H1496" s="32">
        <v>3</v>
      </c>
      <c r="I1496" s="46"/>
      <c r="J1496" s="40">
        <v>1</v>
      </c>
      <c r="K1496" s="40">
        <v>1</v>
      </c>
      <c r="L1496" s="40">
        <v>1</v>
      </c>
      <c r="M1496" s="40">
        <v>1</v>
      </c>
      <c r="N1496" s="40">
        <v>1</v>
      </c>
      <c r="O1496" s="40">
        <v>1</v>
      </c>
      <c r="P1496" s="40">
        <v>1</v>
      </c>
      <c r="Q1496" s="40">
        <v>1</v>
      </c>
      <c r="R1496" s="40">
        <v>1</v>
      </c>
      <c r="S1496" s="40">
        <v>1</v>
      </c>
      <c r="T1496" s="40">
        <v>1</v>
      </c>
      <c r="U1496" s="40">
        <v>1</v>
      </c>
      <c r="V1496" s="40">
        <v>1</v>
      </c>
      <c r="W1496" s="40">
        <v>1</v>
      </c>
      <c r="X1496" s="40">
        <v>1</v>
      </c>
      <c r="Y1496" s="40">
        <v>1</v>
      </c>
      <c r="Z1496" s="40">
        <v>1</v>
      </c>
      <c r="AA1496" s="40">
        <v>1</v>
      </c>
      <c r="AB1496" s="40">
        <v>1</v>
      </c>
      <c r="AC1496" s="40">
        <v>1</v>
      </c>
      <c r="AD1496" s="34" t="s">
        <v>56</v>
      </c>
    </row>
    <row r="1497" spans="1:30" s="35" customFormat="1" ht="12.75" x14ac:dyDescent="0.2">
      <c r="A1497" s="39" t="s">
        <v>184</v>
      </c>
      <c r="B1497" s="41" t="s">
        <v>53</v>
      </c>
      <c r="C1497" s="41"/>
      <c r="D1497" s="78">
        <v>24208576</v>
      </c>
      <c r="E1497" s="43" t="s">
        <v>182</v>
      </c>
      <c r="F1497" s="44">
        <v>1</v>
      </c>
      <c r="G1497" s="45">
        <f>+VLOOKUP(D1497,'Precios Repuestos'!$B$3:$F$192,5,FALSE)*F1497</f>
        <v>75.510000000000005</v>
      </c>
      <c r="H1497" s="32">
        <v>3</v>
      </c>
      <c r="I1497" s="46"/>
      <c r="J1497" s="40"/>
      <c r="K1497" s="40"/>
      <c r="L1497" s="40"/>
      <c r="M1497" s="40"/>
      <c r="N1497" s="40"/>
      <c r="O1497" s="40"/>
      <c r="P1497" s="40"/>
      <c r="Q1497" s="40"/>
      <c r="R1497" s="40"/>
      <c r="S1497" s="40"/>
      <c r="T1497" s="40"/>
      <c r="U1497" s="40"/>
      <c r="V1497" s="40"/>
      <c r="W1497" s="40"/>
      <c r="X1497" s="40"/>
      <c r="Y1497" s="40"/>
      <c r="Z1497" s="40"/>
      <c r="AA1497" s="40"/>
      <c r="AB1497" s="40"/>
      <c r="AC1497" s="40"/>
      <c r="AD1497" s="34"/>
    </row>
    <row r="1498" spans="1:30" s="35" customFormat="1" x14ac:dyDescent="0.2">
      <c r="A1498" s="39" t="s">
        <v>184</v>
      </c>
      <c r="B1498" s="41" t="s">
        <v>53</v>
      </c>
      <c r="C1498" s="239"/>
      <c r="D1498" s="152">
        <v>94760356</v>
      </c>
      <c r="E1498" s="106" t="s">
        <v>183</v>
      </c>
      <c r="F1498" s="44">
        <v>11</v>
      </c>
      <c r="G1498" s="45">
        <f>+VLOOKUP(D1498,'Precios Repuestos'!$B$3:$F$192,5,FALSE)*F1498</f>
        <v>95.876634615384631</v>
      </c>
      <c r="H1498" s="32">
        <v>3</v>
      </c>
      <c r="I1498" s="46"/>
      <c r="J1498" s="40"/>
      <c r="K1498" s="40"/>
      <c r="L1498" s="40"/>
      <c r="M1498" s="40">
        <v>1</v>
      </c>
      <c r="N1498" s="40"/>
      <c r="O1498" s="40"/>
      <c r="P1498" s="40"/>
      <c r="Q1498" s="40">
        <v>1</v>
      </c>
      <c r="R1498" s="40"/>
      <c r="S1498" s="40"/>
      <c r="T1498" s="40"/>
      <c r="U1498" s="40">
        <v>1</v>
      </c>
      <c r="V1498" s="40"/>
      <c r="W1498" s="40"/>
      <c r="X1498" s="40"/>
      <c r="Y1498" s="40">
        <v>1</v>
      </c>
      <c r="Z1498" s="40"/>
      <c r="AA1498" s="40"/>
      <c r="AB1498" s="40"/>
      <c r="AC1498" s="40">
        <v>1</v>
      </c>
      <c r="AD1498" s="34" t="s">
        <v>67</v>
      </c>
    </row>
    <row r="1499" spans="1:30" s="35" customFormat="1" ht="12.75" x14ac:dyDescent="0.2">
      <c r="A1499" s="39" t="s">
        <v>184</v>
      </c>
      <c r="B1499" s="41" t="s">
        <v>53</v>
      </c>
      <c r="C1499" s="41"/>
      <c r="D1499" s="42">
        <v>19239713</v>
      </c>
      <c r="E1499" s="43" t="s">
        <v>58</v>
      </c>
      <c r="F1499" s="44">
        <v>1</v>
      </c>
      <c r="G1499" s="45">
        <f>+VLOOKUP(D1499,'Precios Repuestos'!$B$3:$F$192,5,FALSE)*F1499</f>
        <v>56.36</v>
      </c>
      <c r="H1499" s="32">
        <v>3</v>
      </c>
      <c r="I1499" s="46"/>
      <c r="J1499" s="40"/>
      <c r="K1499" s="40">
        <v>1</v>
      </c>
      <c r="L1499" s="40"/>
      <c r="M1499" s="40">
        <v>1</v>
      </c>
      <c r="N1499" s="40"/>
      <c r="O1499" s="40">
        <v>1</v>
      </c>
      <c r="P1499" s="40"/>
      <c r="Q1499" s="40">
        <v>1</v>
      </c>
      <c r="R1499" s="40"/>
      <c r="S1499" s="40">
        <v>1</v>
      </c>
      <c r="T1499" s="40"/>
      <c r="U1499" s="40">
        <v>1</v>
      </c>
      <c r="V1499" s="40"/>
      <c r="W1499" s="40">
        <v>1</v>
      </c>
      <c r="X1499" s="40"/>
      <c r="Y1499" s="40">
        <v>1</v>
      </c>
      <c r="Z1499" s="40"/>
      <c r="AA1499" s="40">
        <v>1</v>
      </c>
      <c r="AB1499" s="40"/>
      <c r="AC1499" s="40">
        <v>1</v>
      </c>
      <c r="AD1499" s="34" t="s">
        <v>13</v>
      </c>
    </row>
    <row r="1500" spans="1:30" s="35" customFormat="1" ht="12.75" x14ac:dyDescent="0.2">
      <c r="A1500" s="39" t="s">
        <v>184</v>
      </c>
      <c r="B1500" s="41" t="s">
        <v>53</v>
      </c>
      <c r="C1500" s="41"/>
      <c r="D1500" s="78" t="s">
        <v>61</v>
      </c>
      <c r="E1500" s="29" t="s">
        <v>62</v>
      </c>
      <c r="F1500" s="44">
        <v>2</v>
      </c>
      <c r="G1500" s="45">
        <f>+VLOOKUP(D1500,'Precios Repuestos'!$B$3:$F$192,5,FALSE)*F1500</f>
        <v>8</v>
      </c>
      <c r="H1500" s="32">
        <v>3</v>
      </c>
      <c r="I1500" s="46"/>
      <c r="J1500" s="40"/>
      <c r="K1500" s="40"/>
      <c r="L1500" s="40"/>
      <c r="M1500" s="40"/>
      <c r="N1500" s="40"/>
      <c r="O1500" s="40"/>
      <c r="P1500" s="40"/>
      <c r="Q1500" s="40"/>
      <c r="R1500" s="40"/>
      <c r="S1500" s="40"/>
      <c r="T1500" s="40"/>
      <c r="U1500" s="40"/>
      <c r="V1500" s="40">
        <v>1</v>
      </c>
      <c r="W1500" s="40"/>
      <c r="X1500" s="40"/>
      <c r="Y1500" s="40"/>
      <c r="Z1500" s="40"/>
      <c r="AA1500" s="40"/>
      <c r="AB1500" s="40"/>
      <c r="AC1500" s="40"/>
      <c r="AD1500" s="34" t="s">
        <v>27</v>
      </c>
    </row>
    <row r="1501" spans="1:30" s="35" customFormat="1" ht="12.75" x14ac:dyDescent="0.2">
      <c r="A1501" s="39" t="s">
        <v>184</v>
      </c>
      <c r="B1501" s="41" t="s">
        <v>53</v>
      </c>
      <c r="C1501" s="41"/>
      <c r="D1501" s="78">
        <v>12576446</v>
      </c>
      <c r="E1501" s="43" t="s">
        <v>63</v>
      </c>
      <c r="F1501" s="44">
        <v>1</v>
      </c>
      <c r="G1501" s="45">
        <f>+VLOOKUP(D1501,'Precios Repuestos'!$B$3:$F$192,5,FALSE)*F1501</f>
        <v>22.6</v>
      </c>
      <c r="H1501" s="32">
        <v>3</v>
      </c>
      <c r="I1501" s="46"/>
      <c r="J1501" s="40"/>
      <c r="K1501" s="40"/>
      <c r="L1501" s="40"/>
      <c r="M1501" s="40"/>
      <c r="N1501" s="40"/>
      <c r="O1501" s="40"/>
      <c r="P1501" s="40"/>
      <c r="Q1501" s="40"/>
      <c r="R1501" s="40"/>
      <c r="S1501" s="40"/>
      <c r="T1501" s="40"/>
      <c r="U1501" s="40"/>
      <c r="V1501" s="40"/>
      <c r="W1501" s="40"/>
      <c r="X1501" s="40"/>
      <c r="Y1501" s="40"/>
      <c r="Z1501" s="40"/>
      <c r="AA1501" s="40"/>
      <c r="AB1501" s="40"/>
      <c r="AC1501" s="40">
        <v>1</v>
      </c>
      <c r="AD1501" s="34" t="s">
        <v>173</v>
      </c>
    </row>
    <row r="1502" spans="1:30" s="35" customFormat="1" ht="12.75" x14ac:dyDescent="0.2">
      <c r="A1502" s="39" t="s">
        <v>184</v>
      </c>
      <c r="B1502" s="41" t="s">
        <v>53</v>
      </c>
      <c r="C1502" s="41"/>
      <c r="D1502" s="78">
        <v>89018168</v>
      </c>
      <c r="E1502" s="43" t="s">
        <v>60</v>
      </c>
      <c r="F1502" s="44">
        <v>1</v>
      </c>
      <c r="G1502" s="45">
        <f>+VLOOKUP(D1502,'Precios Repuestos'!$B$3:$F$192,5,FALSE)*F1502</f>
        <v>59.01</v>
      </c>
      <c r="H1502" s="32">
        <v>3</v>
      </c>
      <c r="I1502" s="46"/>
      <c r="J1502" s="40"/>
      <c r="K1502" s="40"/>
      <c r="L1502" s="40"/>
      <c r="M1502" s="40"/>
      <c r="N1502" s="40"/>
      <c r="O1502" s="40"/>
      <c r="P1502" s="40"/>
      <c r="Q1502" s="40"/>
      <c r="R1502" s="40"/>
      <c r="S1502" s="40"/>
      <c r="T1502" s="40"/>
      <c r="U1502" s="40"/>
      <c r="V1502" s="40">
        <v>1</v>
      </c>
      <c r="W1502" s="40"/>
      <c r="X1502" s="40"/>
      <c r="Y1502" s="40"/>
      <c r="Z1502" s="40"/>
      <c r="AA1502" s="40"/>
      <c r="AB1502" s="40"/>
      <c r="AC1502" s="40"/>
      <c r="AD1502" s="34" t="s">
        <v>27</v>
      </c>
    </row>
    <row r="1503" spans="1:30" s="35" customFormat="1" ht="12.75" x14ac:dyDescent="0.2">
      <c r="A1503" s="39" t="s">
        <v>184</v>
      </c>
      <c r="B1503" s="41" t="s">
        <v>53</v>
      </c>
      <c r="C1503" s="41"/>
      <c r="D1503" s="78">
        <v>12625058</v>
      </c>
      <c r="E1503" s="84" t="s">
        <v>185</v>
      </c>
      <c r="F1503" s="44">
        <v>8</v>
      </c>
      <c r="G1503" s="45">
        <f>+VLOOKUP(D1503,'Precios Repuestos'!$B$3:$F$192,5,FALSE)*F1503</f>
        <v>107.68</v>
      </c>
      <c r="H1503" s="32">
        <v>3</v>
      </c>
      <c r="I1503" s="46"/>
      <c r="J1503" s="40"/>
      <c r="K1503" s="40"/>
      <c r="L1503" s="40"/>
      <c r="M1503" s="40"/>
      <c r="N1503" s="40"/>
      <c r="O1503" s="40"/>
      <c r="P1503" s="40"/>
      <c r="Q1503" s="40"/>
      <c r="R1503" s="40"/>
      <c r="S1503" s="40"/>
      <c r="T1503" s="40"/>
      <c r="U1503" s="40">
        <v>1</v>
      </c>
      <c r="V1503" s="40"/>
      <c r="W1503" s="40"/>
      <c r="X1503" s="40"/>
      <c r="Y1503" s="40"/>
      <c r="Z1503" s="40"/>
      <c r="AA1503" s="40"/>
      <c r="AB1503" s="40"/>
      <c r="AC1503" s="48"/>
      <c r="AD1503" s="34" t="s">
        <v>65</v>
      </c>
    </row>
    <row r="1504" spans="1:30" s="35" customFormat="1" ht="12.75" x14ac:dyDescent="0.2">
      <c r="A1504" s="39" t="s">
        <v>184</v>
      </c>
      <c r="B1504" s="41" t="s">
        <v>53</v>
      </c>
      <c r="C1504" s="41"/>
      <c r="D1504" s="78">
        <v>2601234</v>
      </c>
      <c r="E1504" s="43" t="s">
        <v>95</v>
      </c>
      <c r="F1504" s="44">
        <v>2</v>
      </c>
      <c r="G1504" s="45">
        <f>+VLOOKUP(D1504,'Precios Repuestos'!$B$3:$F$192,5,FALSE)*F1504</f>
        <v>18.618076923076924</v>
      </c>
      <c r="H1504" s="32">
        <v>3</v>
      </c>
      <c r="I1504" s="46"/>
      <c r="J1504" s="40"/>
      <c r="K1504" s="40"/>
      <c r="L1504" s="40"/>
      <c r="M1504" s="40"/>
      <c r="N1504" s="40"/>
      <c r="O1504" s="40"/>
      <c r="P1504" s="40"/>
      <c r="Q1504" s="40">
        <v>1</v>
      </c>
      <c r="R1504" s="40"/>
      <c r="S1504" s="40"/>
      <c r="T1504" s="40"/>
      <c r="U1504" s="40"/>
      <c r="V1504" s="40"/>
      <c r="W1504" s="40"/>
      <c r="X1504" s="40"/>
      <c r="Y1504" s="40">
        <v>1</v>
      </c>
      <c r="Z1504" s="40"/>
      <c r="AA1504" s="40"/>
      <c r="AB1504" s="40"/>
      <c r="AC1504" s="40"/>
      <c r="AD1504" s="34" t="s">
        <v>130</v>
      </c>
    </row>
    <row r="1505" spans="1:30" s="35" customFormat="1" ht="12.75" x14ac:dyDescent="0.2">
      <c r="A1505" s="39" t="s">
        <v>184</v>
      </c>
      <c r="B1505" s="41" t="s">
        <v>53</v>
      </c>
      <c r="C1505" s="41"/>
      <c r="D1505" s="42">
        <v>2601230</v>
      </c>
      <c r="E1505" s="43" t="s">
        <v>113</v>
      </c>
      <c r="F1505" s="44">
        <v>1</v>
      </c>
      <c r="G1505" s="45">
        <f>+VLOOKUP(D1505,'Precios Repuestos'!$B$3:$F$192,5,FALSE)*F1505</f>
        <v>6.7389423076923078</v>
      </c>
      <c r="H1505" s="32">
        <v>3</v>
      </c>
      <c r="I1505" s="46"/>
      <c r="J1505" s="40"/>
      <c r="K1505" s="40"/>
      <c r="L1505" s="40"/>
      <c r="M1505" s="40">
        <v>1</v>
      </c>
      <c r="N1505" s="40"/>
      <c r="O1505" s="40"/>
      <c r="P1505" s="40"/>
      <c r="Q1505" s="40">
        <v>1</v>
      </c>
      <c r="R1505" s="40"/>
      <c r="S1505" s="40"/>
      <c r="T1505" s="40"/>
      <c r="U1505" s="40">
        <v>1</v>
      </c>
      <c r="V1505" s="40"/>
      <c r="W1505" s="40"/>
      <c r="X1505" s="40"/>
      <c r="Y1505" s="40">
        <v>1</v>
      </c>
      <c r="Z1505" s="40"/>
      <c r="AA1505" s="40"/>
      <c r="AB1505" s="40"/>
      <c r="AC1505" s="40">
        <v>1</v>
      </c>
      <c r="AD1505" s="34" t="s">
        <v>131</v>
      </c>
    </row>
    <row r="1506" spans="1:30" s="35" customFormat="1" ht="12.75" x14ac:dyDescent="0.2">
      <c r="A1506" s="39" t="s">
        <v>184</v>
      </c>
      <c r="B1506" s="41" t="s">
        <v>53</v>
      </c>
      <c r="C1506" s="41"/>
      <c r="D1506" s="42">
        <v>2601230</v>
      </c>
      <c r="E1506" s="43" t="s">
        <v>113</v>
      </c>
      <c r="F1506" s="44">
        <v>2</v>
      </c>
      <c r="G1506" s="45">
        <f>+VLOOKUP(D1506,'Precios Repuestos'!$B$3:$F$192,5,FALSE)*F1506</f>
        <v>13.477884615384616</v>
      </c>
      <c r="H1506" s="32">
        <v>3</v>
      </c>
      <c r="I1506" s="46"/>
      <c r="J1506" s="40"/>
      <c r="K1506" s="40"/>
      <c r="L1506" s="40"/>
      <c r="M1506" s="40">
        <v>1</v>
      </c>
      <c r="N1506" s="40"/>
      <c r="O1506" s="40"/>
      <c r="P1506" s="40"/>
      <c r="Q1506" s="40">
        <v>1</v>
      </c>
      <c r="R1506" s="40"/>
      <c r="S1506" s="40"/>
      <c r="T1506" s="40"/>
      <c r="U1506" s="40">
        <v>1</v>
      </c>
      <c r="V1506" s="40"/>
      <c r="W1506" s="40"/>
      <c r="X1506" s="40"/>
      <c r="Y1506" s="40">
        <v>1</v>
      </c>
      <c r="Z1506" s="40"/>
      <c r="AA1506" s="40"/>
      <c r="AB1506" s="40"/>
      <c r="AC1506" s="40">
        <v>1</v>
      </c>
      <c r="AD1506" s="34" t="s">
        <v>129</v>
      </c>
    </row>
    <row r="1507" spans="1:30" s="35" customFormat="1" ht="12.75" x14ac:dyDescent="0.2">
      <c r="A1507" s="39" t="s">
        <v>184</v>
      </c>
      <c r="B1507" s="41" t="s">
        <v>53</v>
      </c>
      <c r="C1507" s="41"/>
      <c r="D1507" s="78" t="s">
        <v>68</v>
      </c>
      <c r="E1507" s="43" t="s">
        <v>69</v>
      </c>
      <c r="F1507" s="44">
        <v>4</v>
      </c>
      <c r="G1507" s="45">
        <f>+VLOOKUP(D1507,'Precios Repuestos'!$B$3:$F$192,5,FALSE)*F1507</f>
        <v>9.6</v>
      </c>
      <c r="H1507" s="32">
        <v>3</v>
      </c>
      <c r="I1507" s="46"/>
      <c r="J1507" s="40"/>
      <c r="K1507" s="40"/>
      <c r="L1507" s="40"/>
      <c r="M1507" s="40"/>
      <c r="N1507" s="40">
        <v>1</v>
      </c>
      <c r="O1507" s="40"/>
      <c r="P1507" s="40"/>
      <c r="Q1507" s="40"/>
      <c r="R1507" s="40">
        <v>1</v>
      </c>
      <c r="S1507" s="40"/>
      <c r="T1507" s="40"/>
      <c r="U1507" s="40"/>
      <c r="V1507" s="40">
        <v>1</v>
      </c>
      <c r="W1507" s="40"/>
      <c r="X1507" s="40"/>
      <c r="Y1507" s="40"/>
      <c r="Z1507" s="40">
        <v>1</v>
      </c>
      <c r="AA1507" s="40"/>
      <c r="AB1507" s="40"/>
      <c r="AC1507" s="40"/>
      <c r="AD1507" s="34" t="s">
        <v>19</v>
      </c>
    </row>
    <row r="1508" spans="1:30" s="35" customFormat="1" ht="12.75" x14ac:dyDescent="0.2">
      <c r="A1508" s="39" t="s">
        <v>184</v>
      </c>
      <c r="B1508" s="41" t="s">
        <v>53</v>
      </c>
      <c r="C1508" s="41"/>
      <c r="D1508" s="78">
        <v>52484807</v>
      </c>
      <c r="E1508" s="43" t="s">
        <v>70</v>
      </c>
      <c r="F1508" s="44">
        <v>1</v>
      </c>
      <c r="G1508" s="45">
        <f>+VLOOKUP(D1508,'Precios Repuestos'!$B$3:$F$192,5,FALSE)*F1508</f>
        <v>135.82</v>
      </c>
      <c r="H1508" s="32">
        <v>3</v>
      </c>
      <c r="I1508" s="46"/>
      <c r="J1508" s="40"/>
      <c r="K1508" s="40"/>
      <c r="L1508" s="40"/>
      <c r="M1508" s="40"/>
      <c r="N1508" s="40"/>
      <c r="O1508" s="40"/>
      <c r="P1508" s="40"/>
      <c r="Q1508" s="40"/>
      <c r="R1508" s="40"/>
      <c r="S1508" s="40"/>
      <c r="T1508" s="40"/>
      <c r="U1508" s="40"/>
      <c r="V1508" s="40"/>
      <c r="W1508" s="40"/>
      <c r="X1508" s="40"/>
      <c r="Y1508" s="40"/>
      <c r="Z1508" s="40"/>
      <c r="AA1508" s="40"/>
      <c r="AB1508" s="40"/>
      <c r="AC1508" s="40"/>
      <c r="AD1508" s="34" t="s">
        <v>19</v>
      </c>
    </row>
    <row r="1509" spans="1:30" s="35" customFormat="1" ht="12.75" x14ac:dyDescent="0.2">
      <c r="A1509" s="39" t="s">
        <v>184</v>
      </c>
      <c r="B1509" s="41" t="s">
        <v>53</v>
      </c>
      <c r="C1509" s="41"/>
      <c r="D1509" s="42">
        <v>2601234</v>
      </c>
      <c r="E1509" s="43" t="s">
        <v>95</v>
      </c>
      <c r="F1509" s="44">
        <v>1</v>
      </c>
      <c r="G1509" s="45">
        <f>+VLOOKUP(D1509,'Precios Repuestos'!$B$3:$F$192,5,FALSE)*F1509</f>
        <v>9.3090384615384618</v>
      </c>
      <c r="H1509" s="32">
        <v>3</v>
      </c>
      <c r="I1509" s="46"/>
      <c r="J1509" s="40"/>
      <c r="K1509" s="40"/>
      <c r="L1509" s="40"/>
      <c r="M1509" s="40"/>
      <c r="N1509" s="40"/>
      <c r="O1509" s="40"/>
      <c r="P1509" s="40">
        <v>1</v>
      </c>
      <c r="Q1509" s="40"/>
      <c r="R1509" s="40"/>
      <c r="S1509" s="40"/>
      <c r="T1509" s="40"/>
      <c r="U1509" s="40"/>
      <c r="V1509" s="40">
        <v>1</v>
      </c>
      <c r="W1509" s="40"/>
      <c r="X1509" s="40"/>
      <c r="Y1509" s="40"/>
      <c r="Z1509" s="40"/>
      <c r="AA1509" s="40"/>
      <c r="AB1509" s="40">
        <v>1</v>
      </c>
      <c r="AC1509" s="40"/>
      <c r="AD1509" s="34" t="s">
        <v>96</v>
      </c>
    </row>
    <row r="1510" spans="1:30" s="35" customFormat="1" ht="12.75" x14ac:dyDescent="0.2">
      <c r="A1510" s="39" t="s">
        <v>184</v>
      </c>
      <c r="B1510" s="41" t="s">
        <v>53</v>
      </c>
      <c r="C1510" s="41"/>
      <c r="D1510" s="78" t="s">
        <v>71</v>
      </c>
      <c r="E1510" s="43" t="s">
        <v>72</v>
      </c>
      <c r="F1510" s="44">
        <v>2</v>
      </c>
      <c r="G1510" s="45">
        <f>+VLOOKUP(D1510,'Precios Repuestos'!$B$3:$F$192,5,FALSE)*F1510</f>
        <v>12</v>
      </c>
      <c r="H1510" s="32">
        <v>3</v>
      </c>
      <c r="I1510" s="46"/>
      <c r="J1510" s="40"/>
      <c r="K1510" s="40"/>
      <c r="L1510" s="40"/>
      <c r="M1510" s="40"/>
      <c r="N1510" s="40">
        <v>1</v>
      </c>
      <c r="O1510" s="40"/>
      <c r="P1510" s="40"/>
      <c r="Q1510" s="40"/>
      <c r="R1510" s="40"/>
      <c r="S1510" s="40">
        <v>1</v>
      </c>
      <c r="T1510" s="40"/>
      <c r="U1510" s="40"/>
      <c r="V1510" s="40"/>
      <c r="W1510" s="40"/>
      <c r="X1510" s="40">
        <v>1</v>
      </c>
      <c r="Y1510" s="40"/>
      <c r="Z1510" s="40"/>
      <c r="AA1510" s="40"/>
      <c r="AB1510" s="40"/>
      <c r="AC1510" s="40">
        <v>1</v>
      </c>
      <c r="AD1510" s="34" t="s">
        <v>47</v>
      </c>
    </row>
    <row r="1511" spans="1:30" s="35" customFormat="1" ht="12.75" x14ac:dyDescent="0.2">
      <c r="A1511" s="39" t="s">
        <v>184</v>
      </c>
      <c r="B1511" s="41" t="s">
        <v>53</v>
      </c>
      <c r="C1511" s="41"/>
      <c r="D1511" s="42">
        <v>88900181</v>
      </c>
      <c r="E1511" s="43" t="s">
        <v>73</v>
      </c>
      <c r="F1511" s="44">
        <v>1</v>
      </c>
      <c r="G1511" s="45">
        <f>+VLOOKUP(D1511,'Precios Repuestos'!$B$3:$F$192,5,FALSE)*F1511</f>
        <v>6.18</v>
      </c>
      <c r="H1511" s="32">
        <v>3</v>
      </c>
      <c r="I1511" s="46"/>
      <c r="J1511" s="40"/>
      <c r="K1511" s="40">
        <v>1</v>
      </c>
      <c r="L1511" s="40"/>
      <c r="M1511" s="40">
        <v>1</v>
      </c>
      <c r="N1511" s="40"/>
      <c r="O1511" s="40">
        <v>1</v>
      </c>
      <c r="P1511" s="40"/>
      <c r="Q1511" s="40">
        <v>1</v>
      </c>
      <c r="R1511" s="40"/>
      <c r="S1511" s="40">
        <v>1</v>
      </c>
      <c r="T1511" s="40"/>
      <c r="U1511" s="40">
        <v>1</v>
      </c>
      <c r="V1511" s="40"/>
      <c r="W1511" s="40">
        <v>1</v>
      </c>
      <c r="X1511" s="40"/>
      <c r="Y1511" s="40">
        <v>1</v>
      </c>
      <c r="Z1511" s="40"/>
      <c r="AA1511" s="40">
        <v>1</v>
      </c>
      <c r="AB1511" s="40"/>
      <c r="AC1511" s="40">
        <v>1</v>
      </c>
      <c r="AD1511" s="34" t="s">
        <v>13</v>
      </c>
    </row>
    <row r="1512" spans="1:30" s="35" customFormat="1" ht="12.75" x14ac:dyDescent="0.2">
      <c r="A1512" s="39" t="s">
        <v>184</v>
      </c>
      <c r="B1512" s="41" t="s">
        <v>53</v>
      </c>
      <c r="C1512" s="41"/>
      <c r="D1512" s="78" t="s">
        <v>74</v>
      </c>
      <c r="E1512" s="43" t="s">
        <v>75</v>
      </c>
      <c r="F1512" s="44">
        <v>1</v>
      </c>
      <c r="G1512" s="45">
        <f>+VLOOKUP(D1512,'Precios Repuestos'!$B$3:$F$192,5,FALSE)*F1512</f>
        <v>5</v>
      </c>
      <c r="H1512" s="32">
        <v>3</v>
      </c>
      <c r="I1512" s="46"/>
      <c r="J1512" s="40"/>
      <c r="K1512" s="40"/>
      <c r="L1512" s="40"/>
      <c r="M1512" s="40"/>
      <c r="N1512" s="40">
        <v>1</v>
      </c>
      <c r="O1512" s="40"/>
      <c r="P1512" s="40"/>
      <c r="Q1512" s="40"/>
      <c r="R1512" s="40"/>
      <c r="S1512" s="40"/>
      <c r="T1512" s="40">
        <v>1</v>
      </c>
      <c r="U1512" s="40"/>
      <c r="V1512" s="40"/>
      <c r="W1512" s="40"/>
      <c r="X1512" s="40"/>
      <c r="Y1512" s="40"/>
      <c r="Z1512" s="40">
        <v>1</v>
      </c>
      <c r="AA1512" s="40"/>
      <c r="AB1512" s="40"/>
      <c r="AC1512" s="40"/>
      <c r="AD1512" s="34" t="s">
        <v>41</v>
      </c>
    </row>
    <row r="1513" spans="1:30" s="35" customFormat="1" ht="12.75" x14ac:dyDescent="0.2">
      <c r="A1513" s="39" t="s">
        <v>184</v>
      </c>
      <c r="B1513" s="41" t="s">
        <v>53</v>
      </c>
      <c r="C1513" s="41"/>
      <c r="D1513" s="42" t="s">
        <v>76</v>
      </c>
      <c r="E1513" s="43" t="s">
        <v>77</v>
      </c>
      <c r="F1513" s="44">
        <v>1</v>
      </c>
      <c r="G1513" s="45">
        <f>+VLOOKUP(D1513,'Precios Repuestos'!$B$3:$F$192,5,FALSE)*F1513</f>
        <v>2</v>
      </c>
      <c r="H1513" s="32">
        <v>3</v>
      </c>
      <c r="I1513" s="46"/>
      <c r="J1513" s="40"/>
      <c r="K1513" s="40">
        <v>1</v>
      </c>
      <c r="L1513" s="40">
        <v>1</v>
      </c>
      <c r="M1513" s="40">
        <v>1</v>
      </c>
      <c r="N1513" s="40">
        <v>1</v>
      </c>
      <c r="O1513" s="40">
        <v>1</v>
      </c>
      <c r="P1513" s="40">
        <v>1</v>
      </c>
      <c r="Q1513" s="40">
        <v>1</v>
      </c>
      <c r="R1513" s="40">
        <v>1</v>
      </c>
      <c r="S1513" s="40">
        <v>1</v>
      </c>
      <c r="T1513" s="40">
        <v>1</v>
      </c>
      <c r="U1513" s="40">
        <v>1</v>
      </c>
      <c r="V1513" s="40">
        <v>1</v>
      </c>
      <c r="W1513" s="40">
        <v>1</v>
      </c>
      <c r="X1513" s="40">
        <v>1</v>
      </c>
      <c r="Y1513" s="40">
        <v>1</v>
      </c>
      <c r="Z1513" s="40">
        <v>1</v>
      </c>
      <c r="AA1513" s="40">
        <v>1</v>
      </c>
      <c r="AB1513" s="40">
        <v>1</v>
      </c>
      <c r="AC1513" s="40">
        <v>1</v>
      </c>
      <c r="AD1513" s="34" t="s">
        <v>78</v>
      </c>
    </row>
    <row r="1514" spans="1:30" s="35" customFormat="1" ht="12.75" x14ac:dyDescent="0.2">
      <c r="A1514" s="50" t="s">
        <v>184</v>
      </c>
      <c r="B1514" s="52" t="s">
        <v>79</v>
      </c>
      <c r="C1514" s="52"/>
      <c r="D1514" s="53"/>
      <c r="E1514" s="54" t="s">
        <v>80</v>
      </c>
      <c r="F1514" s="44"/>
      <c r="G1514" s="45"/>
      <c r="H1514" s="32"/>
      <c r="I1514" s="32"/>
      <c r="J1514" s="55">
        <f t="shared" ref="J1514:AC1514" si="156">+SUMPRODUCT(J1470:J1494,$G1470:$G1494)</f>
        <v>16.55</v>
      </c>
      <c r="K1514" s="55">
        <f t="shared" si="156"/>
        <v>47.35</v>
      </c>
      <c r="L1514" s="55">
        <f t="shared" si="156"/>
        <v>16.55</v>
      </c>
      <c r="M1514" s="55">
        <f t="shared" si="156"/>
        <v>102.35</v>
      </c>
      <c r="N1514" s="55">
        <f t="shared" si="156"/>
        <v>56.3</v>
      </c>
      <c r="O1514" s="55">
        <f t="shared" si="156"/>
        <v>47.35</v>
      </c>
      <c r="P1514" s="55">
        <f t="shared" si="156"/>
        <v>49.55</v>
      </c>
      <c r="Q1514" s="55">
        <f t="shared" si="156"/>
        <v>112.35</v>
      </c>
      <c r="R1514" s="55">
        <f t="shared" si="156"/>
        <v>33.049999999999997</v>
      </c>
      <c r="S1514" s="55">
        <f t="shared" si="156"/>
        <v>62.35</v>
      </c>
      <c r="T1514" s="55">
        <f t="shared" si="156"/>
        <v>24.8</v>
      </c>
      <c r="U1514" s="55">
        <f t="shared" si="156"/>
        <v>109.5</v>
      </c>
      <c r="V1514" s="55">
        <f t="shared" si="156"/>
        <v>97.55</v>
      </c>
      <c r="W1514" s="55">
        <f t="shared" si="156"/>
        <v>47.35</v>
      </c>
      <c r="X1514" s="55">
        <f t="shared" si="156"/>
        <v>31.55</v>
      </c>
      <c r="Y1514" s="55">
        <f t="shared" si="156"/>
        <v>112.35</v>
      </c>
      <c r="Z1514" s="55">
        <f t="shared" si="156"/>
        <v>41.3</v>
      </c>
      <c r="AA1514" s="55">
        <f t="shared" si="156"/>
        <v>47.35</v>
      </c>
      <c r="AB1514" s="55">
        <f t="shared" si="156"/>
        <v>49.55</v>
      </c>
      <c r="AC1514" s="55">
        <f t="shared" si="156"/>
        <v>147.05000000000001</v>
      </c>
      <c r="AD1514" s="34"/>
    </row>
    <row r="1515" spans="1:30" s="35" customFormat="1" ht="12.75" x14ac:dyDescent="0.2">
      <c r="A1515" s="50" t="s">
        <v>184</v>
      </c>
      <c r="B1515" s="52" t="s">
        <v>81</v>
      </c>
      <c r="C1515" s="52"/>
      <c r="D1515" s="53"/>
      <c r="E1515" s="54" t="s">
        <v>82</v>
      </c>
      <c r="F1515" s="44"/>
      <c r="G1515" s="45"/>
      <c r="H1515" s="32"/>
      <c r="I1515" s="32"/>
      <c r="J1515" s="55">
        <f>+SUMPRODUCT(J1495:J1513,$G1495:$G1513)</f>
        <v>64.882163461538454</v>
      </c>
      <c r="K1515" s="55">
        <f t="shared" ref="K1515:AC1515" si="157">+SUMPRODUCT(K1495:K1513,$G1495:$G1513)</f>
        <v>129.42216346153845</v>
      </c>
      <c r="L1515" s="55">
        <f t="shared" si="157"/>
        <v>66.882163461538454</v>
      </c>
      <c r="M1515" s="55">
        <f t="shared" si="157"/>
        <v>245.51562500000003</v>
      </c>
      <c r="N1515" s="55">
        <f t="shared" si="157"/>
        <v>93.482163461538448</v>
      </c>
      <c r="O1515" s="55">
        <f t="shared" si="157"/>
        <v>129.42216346153845</v>
      </c>
      <c r="P1515" s="55">
        <f t="shared" si="157"/>
        <v>76.191201923076918</v>
      </c>
      <c r="Q1515" s="55">
        <f t="shared" si="157"/>
        <v>264.13370192307696</v>
      </c>
      <c r="R1515" s="55">
        <f t="shared" si="157"/>
        <v>76.482163461538448</v>
      </c>
      <c r="S1515" s="55">
        <f t="shared" si="157"/>
        <v>141.42216346153845</v>
      </c>
      <c r="T1515" s="55">
        <f t="shared" si="157"/>
        <v>71.882163461538454</v>
      </c>
      <c r="U1515" s="55">
        <f t="shared" si="157"/>
        <v>353.19562500000001</v>
      </c>
      <c r="V1515" s="55">
        <f t="shared" si="157"/>
        <v>152.80120192307689</v>
      </c>
      <c r="W1515" s="55">
        <f t="shared" si="157"/>
        <v>129.42216346153845</v>
      </c>
      <c r="X1515" s="55">
        <f t="shared" si="157"/>
        <v>78.882163461538454</v>
      </c>
      <c r="Y1515" s="55">
        <f t="shared" si="157"/>
        <v>264.13370192307696</v>
      </c>
      <c r="Z1515" s="55">
        <f t="shared" si="157"/>
        <v>81.482163461538448</v>
      </c>
      <c r="AA1515" s="55">
        <f t="shared" si="157"/>
        <v>129.42216346153845</v>
      </c>
      <c r="AB1515" s="55">
        <f t="shared" si="157"/>
        <v>76.191201923076918</v>
      </c>
      <c r="AC1515" s="55">
        <f t="shared" si="157"/>
        <v>280.11562500000002</v>
      </c>
      <c r="AD1515" s="34"/>
    </row>
    <row r="1516" spans="1:30" s="35" customFormat="1" ht="12.75" x14ac:dyDescent="0.2">
      <c r="A1516" s="50" t="s">
        <v>184</v>
      </c>
      <c r="B1516" s="52" t="s">
        <v>83</v>
      </c>
      <c r="C1516" s="52"/>
      <c r="D1516" s="53"/>
      <c r="E1516" s="54" t="s">
        <v>84</v>
      </c>
      <c r="F1516" s="44"/>
      <c r="G1516" s="45"/>
      <c r="H1516" s="32"/>
      <c r="I1516" s="32"/>
      <c r="J1516" s="56">
        <f>+J1515+J1514</f>
        <v>81.432163461538451</v>
      </c>
      <c r="K1516" s="56">
        <f t="shared" ref="K1516:AC1516" si="158">+K1515+K1514</f>
        <v>176.77216346153844</v>
      </c>
      <c r="L1516" s="56">
        <f t="shared" si="158"/>
        <v>83.432163461538451</v>
      </c>
      <c r="M1516" s="56">
        <f t="shared" si="158"/>
        <v>347.86562500000002</v>
      </c>
      <c r="N1516" s="56">
        <f t="shared" si="158"/>
        <v>149.78216346153846</v>
      </c>
      <c r="O1516" s="56">
        <f t="shared" si="158"/>
        <v>176.77216346153844</v>
      </c>
      <c r="P1516" s="56">
        <f t="shared" si="158"/>
        <v>125.74120192307691</v>
      </c>
      <c r="Q1516" s="56">
        <f t="shared" si="158"/>
        <v>376.48370192307698</v>
      </c>
      <c r="R1516" s="56">
        <f t="shared" si="158"/>
        <v>109.53216346153845</v>
      </c>
      <c r="S1516" s="56">
        <f t="shared" si="158"/>
        <v>203.77216346153844</v>
      </c>
      <c r="T1516" s="56">
        <f t="shared" si="158"/>
        <v>96.682163461538451</v>
      </c>
      <c r="U1516" s="56">
        <f t="shared" si="158"/>
        <v>462.69562500000001</v>
      </c>
      <c r="V1516" s="56">
        <f t="shared" si="158"/>
        <v>250.35120192307687</v>
      </c>
      <c r="W1516" s="56">
        <f t="shared" si="158"/>
        <v>176.77216346153844</v>
      </c>
      <c r="X1516" s="56">
        <f t="shared" si="158"/>
        <v>110.43216346153845</v>
      </c>
      <c r="Y1516" s="56">
        <f t="shared" si="158"/>
        <v>376.48370192307698</v>
      </c>
      <c r="Z1516" s="56">
        <f t="shared" si="158"/>
        <v>122.78216346153845</v>
      </c>
      <c r="AA1516" s="56">
        <f t="shared" si="158"/>
        <v>176.77216346153844</v>
      </c>
      <c r="AB1516" s="56">
        <f t="shared" si="158"/>
        <v>125.74120192307691</v>
      </c>
      <c r="AC1516" s="56">
        <f t="shared" si="158"/>
        <v>427.16562500000003</v>
      </c>
      <c r="AD1516" s="34"/>
    </row>
    <row r="1517" spans="1:30" s="35" customFormat="1" ht="12.75" x14ac:dyDescent="0.2">
      <c r="A1517" s="57" t="s">
        <v>184</v>
      </c>
      <c r="B1517" s="52" t="s">
        <v>85</v>
      </c>
      <c r="C1517" s="52"/>
      <c r="D1517" s="53"/>
      <c r="E1517" s="58" t="s">
        <v>86</v>
      </c>
      <c r="F1517" s="44"/>
      <c r="G1517" s="45"/>
      <c r="H1517" s="32"/>
      <c r="I1517" s="32"/>
      <c r="J1517" s="59">
        <f>+J1516*$K$2</f>
        <v>91.204023076923079</v>
      </c>
      <c r="K1517" s="59">
        <f t="shared" ref="K1517:AC1517" si="159">+K1516*$K$2</f>
        <v>197.98482307692308</v>
      </c>
      <c r="L1517" s="59">
        <f t="shared" si="159"/>
        <v>93.444023076923074</v>
      </c>
      <c r="M1517" s="59">
        <f t="shared" si="159"/>
        <v>389.60950000000008</v>
      </c>
      <c r="N1517" s="59">
        <f t="shared" si="159"/>
        <v>167.7560230769231</v>
      </c>
      <c r="O1517" s="59">
        <f t="shared" si="159"/>
        <v>197.98482307692308</v>
      </c>
      <c r="P1517" s="59">
        <f t="shared" si="159"/>
        <v>140.83014615384616</v>
      </c>
      <c r="Q1517" s="59">
        <f t="shared" si="159"/>
        <v>421.66174615384625</v>
      </c>
      <c r="R1517" s="59">
        <f t="shared" si="159"/>
        <v>122.67602307692307</v>
      </c>
      <c r="S1517" s="59">
        <f t="shared" si="159"/>
        <v>228.22482307692309</v>
      </c>
      <c r="T1517" s="59">
        <f t="shared" si="159"/>
        <v>108.28402307692308</v>
      </c>
      <c r="U1517" s="59">
        <f t="shared" si="159"/>
        <v>518.21910000000003</v>
      </c>
      <c r="V1517" s="59">
        <f t="shared" si="159"/>
        <v>280.3933461538461</v>
      </c>
      <c r="W1517" s="59">
        <f t="shared" si="159"/>
        <v>197.98482307692308</v>
      </c>
      <c r="X1517" s="59">
        <f t="shared" si="159"/>
        <v>123.68402307692308</v>
      </c>
      <c r="Y1517" s="59">
        <f t="shared" si="159"/>
        <v>421.66174615384625</v>
      </c>
      <c r="Z1517" s="59">
        <f t="shared" si="159"/>
        <v>137.51602307692306</v>
      </c>
      <c r="AA1517" s="59">
        <f t="shared" si="159"/>
        <v>197.98482307692308</v>
      </c>
      <c r="AB1517" s="59">
        <f t="shared" si="159"/>
        <v>140.83014615384616</v>
      </c>
      <c r="AC1517" s="59">
        <f t="shared" si="159"/>
        <v>478.42550000000006</v>
      </c>
      <c r="AD1517" s="34"/>
    </row>
    <row r="1518" spans="1:30" s="35" customFormat="1" ht="12.75" x14ac:dyDescent="0.2">
      <c r="A1518" s="50" t="s">
        <v>186</v>
      </c>
      <c r="B1518" s="69"/>
      <c r="C1518" s="69"/>
      <c r="D1518" s="70"/>
      <c r="E1518" s="69"/>
      <c r="F1518" s="71"/>
      <c r="G1518" s="69"/>
      <c r="H1518" s="32"/>
      <c r="I1518" s="32"/>
      <c r="J1518" s="51"/>
      <c r="K1518" s="51"/>
      <c r="L1518" s="51"/>
      <c r="M1518" s="51"/>
      <c r="N1518" s="51"/>
      <c r="O1518" s="51"/>
      <c r="P1518" s="51"/>
      <c r="Q1518" s="51"/>
      <c r="R1518" s="51"/>
      <c r="S1518" s="51"/>
      <c r="T1518" s="51"/>
      <c r="U1518" s="51"/>
      <c r="V1518" s="51"/>
      <c r="W1518" s="51"/>
      <c r="X1518" s="51"/>
      <c r="Y1518" s="51"/>
      <c r="Z1518" s="51"/>
      <c r="AA1518" s="51"/>
      <c r="AB1518" s="51"/>
      <c r="AC1518" s="51"/>
      <c r="AD1518" s="34"/>
    </row>
    <row r="1519" spans="1:30" s="35" customFormat="1" ht="12.75" x14ac:dyDescent="0.2">
      <c r="A1519" s="25" t="s">
        <v>186</v>
      </c>
      <c r="B1519" s="27" t="s">
        <v>11</v>
      </c>
      <c r="C1519" s="27"/>
      <c r="D1519" s="28"/>
      <c r="E1519" s="29" t="s">
        <v>12</v>
      </c>
      <c r="F1519" s="30">
        <v>0.7</v>
      </c>
      <c r="G1519" s="31">
        <f t="shared" ref="G1519:G1543" si="160">+F1519*$F$2</f>
        <v>21</v>
      </c>
      <c r="H1519" s="32">
        <v>3</v>
      </c>
      <c r="I1519" s="33"/>
      <c r="J1519" s="26"/>
      <c r="K1519" s="26"/>
      <c r="L1519" s="26"/>
      <c r="M1519" s="26"/>
      <c r="N1519" s="26"/>
      <c r="O1519" s="26"/>
      <c r="P1519" s="26"/>
      <c r="Q1519" s="26"/>
      <c r="R1519" s="26"/>
      <c r="S1519" s="26"/>
      <c r="T1519" s="26"/>
      <c r="U1519" s="26"/>
      <c r="V1519" s="26"/>
      <c r="W1519" s="26"/>
      <c r="X1519" s="26"/>
      <c r="Y1519" s="26"/>
      <c r="Z1519" s="26"/>
      <c r="AA1519" s="26"/>
      <c r="AB1519" s="26"/>
      <c r="AC1519" s="26"/>
      <c r="AD1519" s="34" t="s">
        <v>14</v>
      </c>
    </row>
    <row r="1520" spans="1:30" s="35" customFormat="1" ht="12.75" x14ac:dyDescent="0.2">
      <c r="A1520" s="25" t="s">
        <v>186</v>
      </c>
      <c r="B1520" s="27" t="s">
        <v>11</v>
      </c>
      <c r="C1520" s="27"/>
      <c r="D1520" s="28"/>
      <c r="E1520" s="29" t="s">
        <v>15</v>
      </c>
      <c r="F1520" s="30">
        <v>0.3</v>
      </c>
      <c r="G1520" s="31">
        <f t="shared" si="160"/>
        <v>9</v>
      </c>
      <c r="H1520" s="32">
        <v>3</v>
      </c>
      <c r="I1520" s="33"/>
      <c r="J1520" s="26"/>
      <c r="K1520" s="26"/>
      <c r="L1520" s="26"/>
      <c r="M1520" s="26"/>
      <c r="N1520" s="26"/>
      <c r="O1520" s="26"/>
      <c r="P1520" s="26"/>
      <c r="Q1520" s="26"/>
      <c r="R1520" s="26"/>
      <c r="S1520" s="26"/>
      <c r="T1520" s="26"/>
      <c r="U1520" s="26"/>
      <c r="V1520" s="26"/>
      <c r="W1520" s="26"/>
      <c r="X1520" s="26"/>
      <c r="Y1520" s="26"/>
      <c r="Z1520" s="26"/>
      <c r="AA1520" s="26"/>
      <c r="AB1520" s="26"/>
      <c r="AC1520" s="26"/>
      <c r="AD1520" s="34" t="s">
        <v>14</v>
      </c>
    </row>
    <row r="1521" spans="1:30" s="35" customFormat="1" ht="12.75" x14ac:dyDescent="0.2">
      <c r="A1521" s="25" t="s">
        <v>186</v>
      </c>
      <c r="B1521" s="27" t="s">
        <v>11</v>
      </c>
      <c r="C1521" s="27"/>
      <c r="D1521" s="28"/>
      <c r="E1521" s="38" t="s">
        <v>16</v>
      </c>
      <c r="F1521" s="30">
        <v>0</v>
      </c>
      <c r="G1521" s="31">
        <f t="shared" si="160"/>
        <v>0</v>
      </c>
      <c r="H1521" s="32">
        <v>3</v>
      </c>
      <c r="I1521" s="33"/>
      <c r="J1521" s="26"/>
      <c r="K1521" s="26"/>
      <c r="L1521" s="26"/>
      <c r="M1521" s="26"/>
      <c r="N1521" s="26"/>
      <c r="O1521" s="26"/>
      <c r="P1521" s="26"/>
      <c r="Q1521" s="26"/>
      <c r="R1521" s="26"/>
      <c r="S1521" s="26"/>
      <c r="T1521" s="26"/>
      <c r="U1521" s="26"/>
      <c r="V1521" s="26"/>
      <c r="W1521" s="26"/>
      <c r="X1521" s="26"/>
      <c r="Y1521" s="26"/>
      <c r="Z1521" s="26"/>
      <c r="AA1521" s="26"/>
      <c r="AB1521" s="26"/>
      <c r="AC1521" s="26"/>
      <c r="AD1521" s="34" t="s">
        <v>88</v>
      </c>
    </row>
    <row r="1522" spans="1:30" s="35" customFormat="1" ht="12.75" x14ac:dyDescent="0.2">
      <c r="A1522" s="25" t="s">
        <v>186</v>
      </c>
      <c r="B1522" s="27" t="s">
        <v>11</v>
      </c>
      <c r="C1522" s="27"/>
      <c r="D1522" s="28"/>
      <c r="E1522" s="29" t="s">
        <v>18</v>
      </c>
      <c r="F1522" s="30">
        <v>0.55000000000000004</v>
      </c>
      <c r="G1522" s="31">
        <f t="shared" si="160"/>
        <v>16.5</v>
      </c>
      <c r="H1522" s="32">
        <v>3</v>
      </c>
      <c r="I1522" s="33"/>
      <c r="J1522" s="26"/>
      <c r="K1522" s="26"/>
      <c r="L1522" s="26"/>
      <c r="M1522" s="26"/>
      <c r="N1522" s="26">
        <v>1</v>
      </c>
      <c r="O1522" s="26"/>
      <c r="P1522" s="26"/>
      <c r="Q1522" s="26"/>
      <c r="R1522" s="26">
        <v>1</v>
      </c>
      <c r="S1522" s="26"/>
      <c r="T1522" s="26"/>
      <c r="U1522" s="26"/>
      <c r="V1522" s="26">
        <v>1</v>
      </c>
      <c r="W1522" s="26"/>
      <c r="X1522" s="26"/>
      <c r="Y1522" s="26"/>
      <c r="Z1522" s="26">
        <v>1</v>
      </c>
      <c r="AA1522" s="26"/>
      <c r="AB1522" s="26"/>
      <c r="AC1522" s="26"/>
      <c r="AD1522" s="34" t="s">
        <v>21</v>
      </c>
    </row>
    <row r="1523" spans="1:30" s="35" customFormat="1" ht="12.75" x14ac:dyDescent="0.2">
      <c r="A1523" s="25" t="s">
        <v>186</v>
      </c>
      <c r="B1523" s="27" t="s">
        <v>11</v>
      </c>
      <c r="C1523" s="27"/>
      <c r="D1523" s="28"/>
      <c r="E1523" s="29" t="s">
        <v>116</v>
      </c>
      <c r="F1523" s="30">
        <v>1</v>
      </c>
      <c r="G1523" s="31">
        <f t="shared" si="160"/>
        <v>30</v>
      </c>
      <c r="H1523" s="32">
        <v>3</v>
      </c>
      <c r="I1523" s="33"/>
      <c r="J1523" s="26"/>
      <c r="K1523" s="26"/>
      <c r="L1523" s="26"/>
      <c r="M1523" s="26">
        <v>1</v>
      </c>
      <c r="N1523" s="26"/>
      <c r="O1523" s="26"/>
      <c r="P1523" s="26"/>
      <c r="Q1523" s="26">
        <v>1</v>
      </c>
      <c r="R1523" s="26"/>
      <c r="S1523" s="26"/>
      <c r="T1523" s="26"/>
      <c r="U1523" s="26">
        <v>1</v>
      </c>
      <c r="V1523" s="26"/>
      <c r="W1523" s="26"/>
      <c r="X1523" s="26"/>
      <c r="Y1523" s="26">
        <v>1</v>
      </c>
      <c r="Z1523" s="26"/>
      <c r="AA1523" s="26"/>
      <c r="AB1523" s="26"/>
      <c r="AC1523" s="26">
        <v>1</v>
      </c>
      <c r="AD1523" s="34" t="s">
        <v>35</v>
      </c>
    </row>
    <row r="1524" spans="1:30" s="35" customFormat="1" ht="12.75" x14ac:dyDescent="0.2">
      <c r="A1524" s="25" t="s">
        <v>186</v>
      </c>
      <c r="B1524" s="27" t="s">
        <v>11</v>
      </c>
      <c r="C1524" s="27"/>
      <c r="D1524" s="28"/>
      <c r="E1524" s="29" t="s">
        <v>119</v>
      </c>
      <c r="F1524" s="30">
        <v>0.33333333333333331</v>
      </c>
      <c r="G1524" s="31">
        <f t="shared" si="160"/>
        <v>10</v>
      </c>
      <c r="H1524" s="32">
        <v>3</v>
      </c>
      <c r="I1524" s="33"/>
      <c r="J1524" s="26"/>
      <c r="K1524" s="26"/>
      <c r="L1524" s="26"/>
      <c r="M1524" s="26">
        <v>1</v>
      </c>
      <c r="N1524" s="26"/>
      <c r="O1524" s="26"/>
      <c r="P1524" s="26"/>
      <c r="Q1524" s="26">
        <v>1</v>
      </c>
      <c r="R1524" s="26"/>
      <c r="S1524" s="26"/>
      <c r="T1524" s="26"/>
      <c r="U1524" s="26">
        <v>1</v>
      </c>
      <c r="V1524" s="26"/>
      <c r="W1524" s="26"/>
      <c r="X1524" s="26"/>
      <c r="Y1524" s="26">
        <v>1</v>
      </c>
      <c r="Z1524" s="26"/>
      <c r="AA1524" s="26"/>
      <c r="AB1524" s="26"/>
      <c r="AC1524" s="26">
        <v>1</v>
      </c>
      <c r="AD1524" s="34" t="s">
        <v>35</v>
      </c>
    </row>
    <row r="1525" spans="1:30" s="35" customFormat="1" ht="12.75" x14ac:dyDescent="0.2">
      <c r="A1525" s="25" t="s">
        <v>186</v>
      </c>
      <c r="B1525" s="27" t="s">
        <v>11</v>
      </c>
      <c r="C1525" s="27"/>
      <c r="D1525" s="28"/>
      <c r="E1525" s="29" t="s">
        <v>120</v>
      </c>
      <c r="F1525" s="30">
        <v>0.5</v>
      </c>
      <c r="G1525" s="31">
        <f t="shared" si="160"/>
        <v>15</v>
      </c>
      <c r="H1525" s="32">
        <v>3</v>
      </c>
      <c r="I1525" s="33"/>
      <c r="J1525" s="26"/>
      <c r="K1525" s="26"/>
      <c r="L1525" s="26"/>
      <c r="M1525" s="26">
        <v>1</v>
      </c>
      <c r="N1525" s="26"/>
      <c r="O1525" s="26"/>
      <c r="P1525" s="26"/>
      <c r="Q1525" s="26">
        <v>1</v>
      </c>
      <c r="R1525" s="26"/>
      <c r="S1525" s="26"/>
      <c r="T1525" s="26"/>
      <c r="U1525" s="26">
        <v>1</v>
      </c>
      <c r="V1525" s="26"/>
      <c r="W1525" s="26"/>
      <c r="X1525" s="26"/>
      <c r="Y1525" s="26">
        <v>1</v>
      </c>
      <c r="Z1525" s="26"/>
      <c r="AA1525" s="26"/>
      <c r="AB1525" s="26"/>
      <c r="AC1525" s="26">
        <v>1</v>
      </c>
      <c r="AD1525" s="34" t="s">
        <v>35</v>
      </c>
    </row>
    <row r="1526" spans="1:30" s="35" customFormat="1" ht="12.75" x14ac:dyDescent="0.2">
      <c r="A1526" s="25" t="s">
        <v>186</v>
      </c>
      <c r="B1526" s="27" t="s">
        <v>11</v>
      </c>
      <c r="C1526" s="27"/>
      <c r="D1526" s="28"/>
      <c r="E1526" s="29" t="s">
        <v>121</v>
      </c>
      <c r="F1526" s="30">
        <v>0.33333333333333331</v>
      </c>
      <c r="G1526" s="31">
        <f t="shared" si="160"/>
        <v>10</v>
      </c>
      <c r="H1526" s="32">
        <v>3</v>
      </c>
      <c r="I1526" s="33"/>
      <c r="J1526" s="26"/>
      <c r="K1526" s="26"/>
      <c r="L1526" s="26"/>
      <c r="M1526" s="26"/>
      <c r="N1526" s="26"/>
      <c r="O1526" s="26"/>
      <c r="P1526" s="26"/>
      <c r="Q1526" s="26">
        <v>1</v>
      </c>
      <c r="R1526" s="26"/>
      <c r="S1526" s="26"/>
      <c r="T1526" s="26"/>
      <c r="U1526" s="26"/>
      <c r="V1526" s="26"/>
      <c r="W1526" s="26"/>
      <c r="X1526" s="26"/>
      <c r="Y1526" s="26">
        <v>1</v>
      </c>
      <c r="Z1526" s="26"/>
      <c r="AA1526" s="26"/>
      <c r="AB1526" s="26"/>
      <c r="AC1526" s="26"/>
      <c r="AD1526" s="34" t="s">
        <v>104</v>
      </c>
    </row>
    <row r="1527" spans="1:30" s="35" customFormat="1" ht="12.75" x14ac:dyDescent="0.2">
      <c r="A1527" s="25" t="s">
        <v>186</v>
      </c>
      <c r="B1527" s="27" t="s">
        <v>11</v>
      </c>
      <c r="C1527" s="27"/>
      <c r="D1527" s="28"/>
      <c r="E1527" s="36" t="s">
        <v>24</v>
      </c>
      <c r="F1527" s="30">
        <v>0.35</v>
      </c>
      <c r="G1527" s="31">
        <f t="shared" si="160"/>
        <v>10.5</v>
      </c>
      <c r="H1527" s="32">
        <v>3</v>
      </c>
      <c r="I1527" s="33"/>
      <c r="J1527" s="26">
        <v>1</v>
      </c>
      <c r="K1527" s="26">
        <v>1</v>
      </c>
      <c r="L1527" s="26">
        <v>1</v>
      </c>
      <c r="M1527" s="26">
        <v>1</v>
      </c>
      <c r="N1527" s="26">
        <v>1</v>
      </c>
      <c r="O1527" s="26">
        <v>1</v>
      </c>
      <c r="P1527" s="26">
        <v>1</v>
      </c>
      <c r="Q1527" s="26">
        <v>1</v>
      </c>
      <c r="R1527" s="26">
        <v>1</v>
      </c>
      <c r="S1527" s="26">
        <v>1</v>
      </c>
      <c r="T1527" s="26">
        <v>1</v>
      </c>
      <c r="U1527" s="26">
        <v>1</v>
      </c>
      <c r="V1527" s="26">
        <v>1</v>
      </c>
      <c r="W1527" s="26">
        <v>1</v>
      </c>
      <c r="X1527" s="26">
        <v>1</v>
      </c>
      <c r="Y1527" s="26">
        <v>1</v>
      </c>
      <c r="Z1527" s="26">
        <v>1</v>
      </c>
      <c r="AA1527" s="26">
        <v>1</v>
      </c>
      <c r="AB1527" s="26">
        <v>1</v>
      </c>
      <c r="AC1527" s="26">
        <v>1</v>
      </c>
      <c r="AD1527" s="34" t="s">
        <v>25</v>
      </c>
    </row>
    <row r="1528" spans="1:30" s="35" customFormat="1" ht="12.75" x14ac:dyDescent="0.2">
      <c r="A1528" s="25" t="s">
        <v>186</v>
      </c>
      <c r="B1528" s="27" t="s">
        <v>11</v>
      </c>
      <c r="C1528" s="27"/>
      <c r="D1528" s="28"/>
      <c r="E1528" s="29" t="s">
        <v>26</v>
      </c>
      <c r="F1528" s="30">
        <v>0.9900000000000001</v>
      </c>
      <c r="G1528" s="31">
        <f t="shared" si="160"/>
        <v>29.700000000000003</v>
      </c>
      <c r="H1528" s="32">
        <v>3</v>
      </c>
      <c r="I1528" s="33"/>
      <c r="J1528" s="26"/>
      <c r="K1528" s="26"/>
      <c r="L1528" s="26"/>
      <c r="M1528" s="26"/>
      <c r="N1528" s="26"/>
      <c r="O1528" s="26"/>
      <c r="P1528" s="26"/>
      <c r="Q1528" s="26"/>
      <c r="R1528" s="26"/>
      <c r="S1528" s="26"/>
      <c r="T1528" s="26"/>
      <c r="U1528" s="26"/>
      <c r="V1528" s="26"/>
      <c r="W1528" s="26"/>
      <c r="X1528" s="26"/>
      <c r="Y1528" s="26"/>
      <c r="Z1528" s="26"/>
      <c r="AA1528" s="26"/>
      <c r="AB1528" s="26"/>
      <c r="AC1528" s="26">
        <v>1</v>
      </c>
      <c r="AD1528" s="34" t="s">
        <v>173</v>
      </c>
    </row>
    <row r="1529" spans="1:30" s="35" customFormat="1" ht="12.75" x14ac:dyDescent="0.2">
      <c r="A1529" s="25" t="s">
        <v>186</v>
      </c>
      <c r="B1529" s="27" t="s">
        <v>11</v>
      </c>
      <c r="C1529" s="27"/>
      <c r="D1529" s="28"/>
      <c r="E1529" s="38" t="s">
        <v>89</v>
      </c>
      <c r="F1529" s="30">
        <v>0</v>
      </c>
      <c r="G1529" s="31">
        <f t="shared" si="160"/>
        <v>0</v>
      </c>
      <c r="H1529" s="32">
        <v>3</v>
      </c>
      <c r="I1529" s="33"/>
      <c r="J1529" s="26"/>
      <c r="K1529" s="26"/>
      <c r="L1529" s="26"/>
      <c r="M1529" s="26"/>
      <c r="N1529" s="26"/>
      <c r="O1529" s="26"/>
      <c r="P1529" s="26"/>
      <c r="Q1529" s="26"/>
      <c r="R1529" s="26"/>
      <c r="S1529" s="26"/>
      <c r="T1529" s="26"/>
      <c r="U1529" s="26"/>
      <c r="V1529" s="26"/>
      <c r="W1529" s="26"/>
      <c r="X1529" s="26"/>
      <c r="Y1529" s="26"/>
      <c r="Z1529" s="26"/>
      <c r="AA1529" s="26"/>
      <c r="AB1529" s="26"/>
      <c r="AC1529" s="26"/>
      <c r="AD1529" s="34" t="s">
        <v>90</v>
      </c>
    </row>
    <row r="1530" spans="1:30" s="35" customFormat="1" ht="12.75" x14ac:dyDescent="0.2">
      <c r="A1530" s="25" t="s">
        <v>186</v>
      </c>
      <c r="B1530" s="27" t="s">
        <v>11</v>
      </c>
      <c r="C1530" s="27"/>
      <c r="D1530" s="28"/>
      <c r="E1530" s="83" t="s">
        <v>29</v>
      </c>
      <c r="F1530" s="30">
        <v>0.23833333333333337</v>
      </c>
      <c r="G1530" s="31">
        <f t="shared" si="160"/>
        <v>7.1500000000000012</v>
      </c>
      <c r="H1530" s="32">
        <v>3</v>
      </c>
      <c r="I1530" s="33"/>
      <c r="J1530" s="26"/>
      <c r="K1530" s="26"/>
      <c r="L1530" s="26"/>
      <c r="M1530" s="37"/>
      <c r="N1530" s="26"/>
      <c r="O1530" s="26"/>
      <c r="P1530" s="26"/>
      <c r="Q1530" s="26"/>
      <c r="R1530" s="26"/>
      <c r="S1530" s="26"/>
      <c r="T1530" s="37"/>
      <c r="U1530" s="26">
        <v>1</v>
      </c>
      <c r="V1530" s="37"/>
      <c r="W1530" s="26"/>
      <c r="X1530" s="37"/>
      <c r="Y1530" s="26"/>
      <c r="Z1530" s="37"/>
      <c r="AA1530" s="26"/>
      <c r="AB1530" s="37"/>
      <c r="AC1530" s="37"/>
      <c r="AD1530" s="34" t="s">
        <v>23</v>
      </c>
    </row>
    <row r="1531" spans="1:30" s="35" customFormat="1" ht="12.75" x14ac:dyDescent="0.2">
      <c r="A1531" s="25" t="s">
        <v>186</v>
      </c>
      <c r="B1531" s="27" t="s">
        <v>11</v>
      </c>
      <c r="C1531" s="27"/>
      <c r="D1531" s="28"/>
      <c r="E1531" s="29" t="s">
        <v>31</v>
      </c>
      <c r="F1531" s="30">
        <v>0.12833333333333335</v>
      </c>
      <c r="G1531" s="31">
        <f t="shared" si="160"/>
        <v>3.8500000000000005</v>
      </c>
      <c r="H1531" s="32">
        <v>3</v>
      </c>
      <c r="I1531" s="33"/>
      <c r="J1531" s="26"/>
      <c r="K1531" s="26">
        <v>1</v>
      </c>
      <c r="L1531" s="26"/>
      <c r="M1531" s="26">
        <v>1</v>
      </c>
      <c r="N1531" s="26"/>
      <c r="O1531" s="26">
        <v>1</v>
      </c>
      <c r="P1531" s="26"/>
      <c r="Q1531" s="26">
        <v>1</v>
      </c>
      <c r="R1531" s="26"/>
      <c r="S1531" s="26">
        <v>1</v>
      </c>
      <c r="T1531" s="26"/>
      <c r="U1531" s="26">
        <v>1</v>
      </c>
      <c r="V1531" s="26"/>
      <c r="W1531" s="26">
        <v>1</v>
      </c>
      <c r="X1531" s="26"/>
      <c r="Y1531" s="26">
        <v>1</v>
      </c>
      <c r="Z1531" s="26"/>
      <c r="AA1531" s="26">
        <v>1</v>
      </c>
      <c r="AB1531" s="26"/>
      <c r="AC1531" s="26">
        <v>1</v>
      </c>
      <c r="AD1531" s="34" t="s">
        <v>13</v>
      </c>
    </row>
    <row r="1532" spans="1:30" s="35" customFormat="1" ht="12.75" x14ac:dyDescent="0.2">
      <c r="A1532" s="25" t="s">
        <v>186</v>
      </c>
      <c r="B1532" s="27" t="s">
        <v>11</v>
      </c>
      <c r="C1532" s="27"/>
      <c r="D1532" s="28"/>
      <c r="E1532" s="29" t="s">
        <v>32</v>
      </c>
      <c r="F1532" s="30">
        <v>1.1000000000000001</v>
      </c>
      <c r="G1532" s="31">
        <f t="shared" si="160"/>
        <v>33</v>
      </c>
      <c r="H1532" s="32">
        <v>3</v>
      </c>
      <c r="I1532" s="33"/>
      <c r="J1532" s="26"/>
      <c r="K1532" s="26"/>
      <c r="L1532" s="26"/>
      <c r="M1532" s="26"/>
      <c r="N1532" s="26"/>
      <c r="O1532" s="26"/>
      <c r="P1532" s="26">
        <v>1</v>
      </c>
      <c r="Q1532" s="26"/>
      <c r="R1532" s="26"/>
      <c r="S1532" s="26"/>
      <c r="T1532" s="26"/>
      <c r="U1532" s="26"/>
      <c r="V1532" s="26">
        <v>1</v>
      </c>
      <c r="W1532" s="26"/>
      <c r="X1532" s="26"/>
      <c r="Y1532" s="26"/>
      <c r="Z1532" s="26"/>
      <c r="AA1532" s="26"/>
      <c r="AB1532" s="26">
        <v>1</v>
      </c>
      <c r="AC1532" s="26"/>
      <c r="AD1532" s="34" t="s">
        <v>20</v>
      </c>
    </row>
    <row r="1533" spans="1:30" s="35" customFormat="1" ht="12.75" x14ac:dyDescent="0.2">
      <c r="A1533" s="25" t="s">
        <v>186</v>
      </c>
      <c r="B1533" s="27" t="s">
        <v>11</v>
      </c>
      <c r="C1533" s="27"/>
      <c r="D1533" s="28"/>
      <c r="E1533" s="38" t="s">
        <v>34</v>
      </c>
      <c r="F1533" s="30">
        <v>0</v>
      </c>
      <c r="G1533" s="31">
        <f t="shared" si="160"/>
        <v>0</v>
      </c>
      <c r="H1533" s="32">
        <v>3</v>
      </c>
      <c r="I1533" s="33"/>
      <c r="J1533" s="26"/>
      <c r="K1533" s="26"/>
      <c r="L1533" s="26"/>
      <c r="M1533" s="26"/>
      <c r="N1533" s="26"/>
      <c r="O1533" s="26"/>
      <c r="P1533" s="26"/>
      <c r="Q1533" s="26"/>
      <c r="R1533" s="26"/>
      <c r="S1533" s="26"/>
      <c r="T1533" s="26"/>
      <c r="U1533" s="26"/>
      <c r="V1533" s="26"/>
      <c r="W1533" s="26"/>
      <c r="X1533" s="26"/>
      <c r="Y1533" s="26"/>
      <c r="Z1533" s="26"/>
      <c r="AA1533" s="26"/>
      <c r="AB1533" s="26"/>
      <c r="AC1533" s="26"/>
      <c r="AD1533" s="34" t="s">
        <v>36</v>
      </c>
    </row>
    <row r="1534" spans="1:30" s="35" customFormat="1" ht="12.75" x14ac:dyDescent="0.2">
      <c r="A1534" s="25" t="s">
        <v>186</v>
      </c>
      <c r="B1534" s="27" t="s">
        <v>11</v>
      </c>
      <c r="C1534" s="27"/>
      <c r="D1534" s="28"/>
      <c r="E1534" s="29" t="s">
        <v>37</v>
      </c>
      <c r="F1534" s="30">
        <v>0.55000000000000004</v>
      </c>
      <c r="G1534" s="31">
        <f t="shared" si="160"/>
        <v>16.5</v>
      </c>
      <c r="H1534" s="32">
        <v>3</v>
      </c>
      <c r="I1534" s="33"/>
      <c r="J1534" s="26"/>
      <c r="K1534" s="26"/>
      <c r="L1534" s="26"/>
      <c r="M1534" s="26"/>
      <c r="N1534" s="26"/>
      <c r="O1534" s="26"/>
      <c r="P1534" s="26"/>
      <c r="Q1534" s="26"/>
      <c r="R1534" s="26"/>
      <c r="S1534" s="26"/>
      <c r="T1534" s="26"/>
      <c r="U1534" s="26"/>
      <c r="V1534" s="26"/>
      <c r="W1534" s="26">
        <v>1</v>
      </c>
      <c r="X1534" s="26"/>
      <c r="Y1534" s="26"/>
      <c r="Z1534" s="26"/>
      <c r="AA1534" s="26"/>
      <c r="AB1534" s="26"/>
      <c r="AC1534" s="26"/>
      <c r="AD1534" s="34" t="s">
        <v>27</v>
      </c>
    </row>
    <row r="1535" spans="1:30" s="35" customFormat="1" ht="12.75" x14ac:dyDescent="0.2">
      <c r="A1535" s="25" t="s">
        <v>186</v>
      </c>
      <c r="B1535" s="27" t="s">
        <v>11</v>
      </c>
      <c r="C1535" s="27"/>
      <c r="D1535" s="28"/>
      <c r="E1535" s="29" t="s">
        <v>38</v>
      </c>
      <c r="F1535" s="30">
        <v>0.5</v>
      </c>
      <c r="G1535" s="31">
        <f t="shared" si="160"/>
        <v>15</v>
      </c>
      <c r="H1535" s="32">
        <v>3</v>
      </c>
      <c r="I1535" s="33"/>
      <c r="J1535" s="26"/>
      <c r="K1535" s="26"/>
      <c r="L1535" s="26"/>
      <c r="M1535" s="26"/>
      <c r="N1535" s="26"/>
      <c r="O1535" s="26"/>
      <c r="P1535" s="26"/>
      <c r="Q1535" s="26"/>
      <c r="R1535" s="26"/>
      <c r="S1535" s="26"/>
      <c r="T1535" s="26"/>
      <c r="U1535" s="26"/>
      <c r="V1535" s="26"/>
      <c r="W1535" s="26">
        <v>1</v>
      </c>
      <c r="X1535" s="26"/>
      <c r="Y1535" s="26"/>
      <c r="Z1535" s="26"/>
      <c r="AA1535" s="26"/>
      <c r="AB1535" s="26"/>
      <c r="AC1535" s="26"/>
      <c r="AD1535" s="34" t="s">
        <v>27</v>
      </c>
    </row>
    <row r="1536" spans="1:30" s="35" customFormat="1" ht="12.75" x14ac:dyDescent="0.2">
      <c r="A1536" s="25" t="s">
        <v>186</v>
      </c>
      <c r="B1536" s="27" t="s">
        <v>11</v>
      </c>
      <c r="C1536" s="27"/>
      <c r="D1536" s="28"/>
      <c r="E1536" s="38" t="s">
        <v>39</v>
      </c>
      <c r="F1536" s="30">
        <v>0</v>
      </c>
      <c r="G1536" s="31">
        <f t="shared" si="160"/>
        <v>0</v>
      </c>
      <c r="H1536" s="32">
        <v>3</v>
      </c>
      <c r="I1536" s="33"/>
      <c r="J1536" s="26"/>
      <c r="K1536" s="26"/>
      <c r="L1536" s="26"/>
      <c r="M1536" s="26"/>
      <c r="N1536" s="26"/>
      <c r="O1536" s="26"/>
      <c r="P1536" s="26"/>
      <c r="Q1536" s="26"/>
      <c r="R1536" s="26"/>
      <c r="S1536" s="26"/>
      <c r="T1536" s="26"/>
      <c r="U1536" s="26"/>
      <c r="V1536" s="26"/>
      <c r="W1536" s="26"/>
      <c r="X1536" s="26"/>
      <c r="Y1536" s="26"/>
      <c r="Z1536" s="26"/>
      <c r="AA1536" s="26"/>
      <c r="AB1536" s="26"/>
      <c r="AC1536" s="26"/>
      <c r="AD1536" s="34" t="s">
        <v>14</v>
      </c>
    </row>
    <row r="1537" spans="1:30" s="35" customFormat="1" ht="12.75" x14ac:dyDescent="0.2">
      <c r="A1537" s="25" t="s">
        <v>186</v>
      </c>
      <c r="B1537" s="27" t="s">
        <v>11</v>
      </c>
      <c r="C1537" s="27"/>
      <c r="D1537" s="28"/>
      <c r="E1537" s="29" t="s">
        <v>40</v>
      </c>
      <c r="F1537" s="30">
        <v>0.27500000000000002</v>
      </c>
      <c r="G1537" s="31">
        <f t="shared" si="160"/>
        <v>8.25</v>
      </c>
      <c r="H1537" s="32">
        <v>3</v>
      </c>
      <c r="I1537" s="33"/>
      <c r="J1537" s="26"/>
      <c r="K1537" s="26"/>
      <c r="L1537" s="26"/>
      <c r="M1537" s="26"/>
      <c r="N1537" s="26">
        <v>1</v>
      </c>
      <c r="O1537" s="26"/>
      <c r="P1537" s="26"/>
      <c r="Q1537" s="26"/>
      <c r="R1537" s="26"/>
      <c r="S1537" s="26"/>
      <c r="T1537" s="26">
        <v>1</v>
      </c>
      <c r="U1537" s="26"/>
      <c r="V1537" s="26"/>
      <c r="W1537" s="26"/>
      <c r="X1537" s="26"/>
      <c r="Y1537" s="26"/>
      <c r="Z1537" s="26">
        <v>1</v>
      </c>
      <c r="AA1537" s="26"/>
      <c r="AB1537" s="26"/>
      <c r="AC1537" s="26"/>
      <c r="AD1537" s="34" t="s">
        <v>41</v>
      </c>
    </row>
    <row r="1538" spans="1:30" s="35" customFormat="1" ht="12.75" x14ac:dyDescent="0.2">
      <c r="A1538" s="25" t="s">
        <v>186</v>
      </c>
      <c r="B1538" s="27" t="s">
        <v>11</v>
      </c>
      <c r="C1538" s="27"/>
      <c r="D1538" s="28"/>
      <c r="E1538" s="29" t="s">
        <v>42</v>
      </c>
      <c r="F1538" s="30">
        <v>2</v>
      </c>
      <c r="G1538" s="31">
        <f t="shared" si="160"/>
        <v>60</v>
      </c>
      <c r="H1538" s="32">
        <v>3</v>
      </c>
      <c r="I1538" s="33"/>
      <c r="J1538" s="26"/>
      <c r="K1538" s="26"/>
      <c r="L1538" s="26"/>
      <c r="M1538" s="26"/>
      <c r="N1538" s="26"/>
      <c r="O1538" s="26"/>
      <c r="P1538" s="26"/>
      <c r="Q1538" s="26"/>
      <c r="R1538" s="26"/>
      <c r="S1538" s="26"/>
      <c r="T1538" s="26"/>
      <c r="U1538" s="26"/>
      <c r="V1538" s="26"/>
      <c r="W1538" s="26"/>
      <c r="X1538" s="26"/>
      <c r="Y1538" s="26"/>
      <c r="Z1538" s="26"/>
      <c r="AA1538" s="26"/>
      <c r="AB1538" s="26"/>
      <c r="AC1538" s="26"/>
      <c r="AD1538" s="34" t="s">
        <v>14</v>
      </c>
    </row>
    <row r="1539" spans="1:30" s="35" customFormat="1" ht="12.75" x14ac:dyDescent="0.2">
      <c r="A1539" s="25" t="s">
        <v>186</v>
      </c>
      <c r="B1539" s="27" t="s">
        <v>11</v>
      </c>
      <c r="C1539" s="27"/>
      <c r="D1539" s="28"/>
      <c r="E1539" s="29" t="s">
        <v>43</v>
      </c>
      <c r="F1539" s="30">
        <v>0</v>
      </c>
      <c r="G1539" s="31">
        <f t="shared" si="160"/>
        <v>0</v>
      </c>
      <c r="H1539" s="32">
        <v>3</v>
      </c>
      <c r="I1539" s="33"/>
      <c r="J1539" s="26"/>
      <c r="K1539" s="26">
        <v>1</v>
      </c>
      <c r="L1539" s="26"/>
      <c r="M1539" s="26">
        <v>1</v>
      </c>
      <c r="N1539" s="26"/>
      <c r="O1539" s="26">
        <v>1</v>
      </c>
      <c r="P1539" s="26"/>
      <c r="Q1539" s="26">
        <v>1</v>
      </c>
      <c r="R1539" s="26"/>
      <c r="S1539" s="26">
        <v>1</v>
      </c>
      <c r="T1539" s="26"/>
      <c r="U1539" s="26">
        <v>1</v>
      </c>
      <c r="V1539" s="26"/>
      <c r="W1539" s="26">
        <v>1</v>
      </c>
      <c r="X1539" s="26"/>
      <c r="Y1539" s="26">
        <v>1</v>
      </c>
      <c r="Z1539" s="26"/>
      <c r="AA1539" s="26">
        <v>1</v>
      </c>
      <c r="AB1539" s="26"/>
      <c r="AC1539" s="26">
        <v>1</v>
      </c>
      <c r="AD1539" s="34" t="s">
        <v>44</v>
      </c>
    </row>
    <row r="1540" spans="1:30" s="35" customFormat="1" ht="12.75" x14ac:dyDescent="0.2">
      <c r="A1540" s="25" t="s">
        <v>186</v>
      </c>
      <c r="B1540" s="27" t="s">
        <v>11</v>
      </c>
      <c r="C1540" s="27"/>
      <c r="D1540" s="28"/>
      <c r="E1540" s="29" t="s">
        <v>45</v>
      </c>
      <c r="F1540" s="30">
        <v>1.1000000000000001</v>
      </c>
      <c r="G1540" s="31">
        <f t="shared" si="160"/>
        <v>33</v>
      </c>
      <c r="H1540" s="32">
        <v>3</v>
      </c>
      <c r="I1540" s="33"/>
      <c r="J1540" s="26"/>
      <c r="K1540" s="26">
        <v>1</v>
      </c>
      <c r="L1540" s="26"/>
      <c r="M1540" s="26">
        <v>1</v>
      </c>
      <c r="N1540" s="26"/>
      <c r="O1540" s="26">
        <v>1</v>
      </c>
      <c r="P1540" s="26"/>
      <c r="Q1540" s="26">
        <v>1</v>
      </c>
      <c r="R1540" s="26"/>
      <c r="S1540" s="26">
        <v>1</v>
      </c>
      <c r="T1540" s="26"/>
      <c r="U1540" s="26">
        <v>1</v>
      </c>
      <c r="V1540" s="26"/>
      <c r="W1540" s="26">
        <v>1</v>
      </c>
      <c r="X1540" s="26"/>
      <c r="Y1540" s="26">
        <v>1</v>
      </c>
      <c r="Z1540" s="26"/>
      <c r="AA1540" s="26">
        <v>1</v>
      </c>
      <c r="AB1540" s="26"/>
      <c r="AC1540" s="26">
        <v>1</v>
      </c>
      <c r="AD1540" s="34" t="s">
        <v>13</v>
      </c>
    </row>
    <row r="1541" spans="1:30" s="35" customFormat="1" ht="12.75" x14ac:dyDescent="0.2">
      <c r="A1541" s="25" t="s">
        <v>186</v>
      </c>
      <c r="B1541" s="27" t="s">
        <v>11</v>
      </c>
      <c r="C1541" s="27"/>
      <c r="D1541" s="28"/>
      <c r="E1541" s="29" t="s">
        <v>46</v>
      </c>
      <c r="F1541" s="30">
        <v>0.5</v>
      </c>
      <c r="G1541" s="31">
        <f t="shared" si="160"/>
        <v>15</v>
      </c>
      <c r="H1541" s="32">
        <v>3</v>
      </c>
      <c r="I1541" s="33"/>
      <c r="J1541" s="26"/>
      <c r="K1541" s="26"/>
      <c r="L1541" s="26"/>
      <c r="M1541" s="26"/>
      <c r="N1541" s="26">
        <v>1</v>
      </c>
      <c r="O1541" s="26"/>
      <c r="P1541" s="26"/>
      <c r="Q1541" s="26"/>
      <c r="R1541" s="26"/>
      <c r="S1541" s="26">
        <v>1</v>
      </c>
      <c r="T1541" s="26"/>
      <c r="U1541" s="26"/>
      <c r="V1541" s="26"/>
      <c r="W1541" s="26"/>
      <c r="X1541" s="26">
        <v>1</v>
      </c>
      <c r="Y1541" s="26"/>
      <c r="Z1541" s="26"/>
      <c r="AA1541" s="26"/>
      <c r="AB1541" s="26"/>
      <c r="AC1541" s="26">
        <v>1</v>
      </c>
      <c r="AD1541" s="34" t="s">
        <v>48</v>
      </c>
    </row>
    <row r="1542" spans="1:30" s="35" customFormat="1" ht="12.75" x14ac:dyDescent="0.2">
      <c r="A1542" s="25" t="s">
        <v>186</v>
      </c>
      <c r="B1542" s="27" t="s">
        <v>11</v>
      </c>
      <c r="C1542" s="27"/>
      <c r="D1542" s="28"/>
      <c r="E1542" s="29" t="s">
        <v>49</v>
      </c>
      <c r="F1542" s="30">
        <v>0.20166666666666666</v>
      </c>
      <c r="G1542" s="31">
        <f t="shared" si="160"/>
        <v>6.05</v>
      </c>
      <c r="H1542" s="32">
        <v>3</v>
      </c>
      <c r="I1542" s="33"/>
      <c r="J1542" s="26">
        <v>1</v>
      </c>
      <c r="K1542" s="26"/>
      <c r="L1542" s="26">
        <v>1</v>
      </c>
      <c r="M1542" s="26"/>
      <c r="N1542" s="26">
        <v>1</v>
      </c>
      <c r="O1542" s="26"/>
      <c r="P1542" s="26">
        <v>1</v>
      </c>
      <c r="Q1542" s="26"/>
      <c r="R1542" s="26">
        <v>1</v>
      </c>
      <c r="S1542" s="26"/>
      <c r="T1542" s="26">
        <v>1</v>
      </c>
      <c r="U1542" s="26"/>
      <c r="V1542" s="26">
        <v>1</v>
      </c>
      <c r="W1542" s="26"/>
      <c r="X1542" s="26">
        <v>1</v>
      </c>
      <c r="Y1542" s="26"/>
      <c r="Z1542" s="26">
        <v>1</v>
      </c>
      <c r="AA1542" s="26"/>
      <c r="AB1542" s="26">
        <v>1</v>
      </c>
      <c r="AC1542" s="26"/>
      <c r="AD1542" s="34" t="s">
        <v>50</v>
      </c>
    </row>
    <row r="1543" spans="1:30" s="35" customFormat="1" ht="12.75" x14ac:dyDescent="0.2">
      <c r="A1543" s="25" t="s">
        <v>186</v>
      </c>
      <c r="B1543" s="27" t="s">
        <v>11</v>
      </c>
      <c r="C1543" s="27"/>
      <c r="D1543" s="28"/>
      <c r="E1543" s="29" t="s">
        <v>51</v>
      </c>
      <c r="F1543" s="30">
        <v>0.18333333333333335</v>
      </c>
      <c r="G1543" s="31">
        <f t="shared" si="160"/>
        <v>5.5</v>
      </c>
      <c r="H1543" s="32">
        <v>3</v>
      </c>
      <c r="I1543" s="33"/>
      <c r="J1543" s="26"/>
      <c r="K1543" s="26"/>
      <c r="L1543" s="26"/>
      <c r="M1543" s="26"/>
      <c r="N1543" s="26"/>
      <c r="O1543" s="26"/>
      <c r="P1543" s="26"/>
      <c r="Q1543" s="26"/>
      <c r="R1543" s="26"/>
      <c r="S1543" s="26"/>
      <c r="T1543" s="26"/>
      <c r="U1543" s="26"/>
      <c r="V1543" s="26"/>
      <c r="W1543" s="26"/>
      <c r="X1543" s="26"/>
      <c r="Y1543" s="26"/>
      <c r="Z1543" s="26"/>
      <c r="AA1543" s="26"/>
      <c r="AB1543" s="26"/>
      <c r="AC1543" s="26"/>
      <c r="AD1543" s="34" t="s">
        <v>14</v>
      </c>
    </row>
    <row r="1544" spans="1:30" s="35" customFormat="1" ht="12.75" x14ac:dyDescent="0.2">
      <c r="A1544" s="39" t="s">
        <v>186</v>
      </c>
      <c r="B1544" s="41" t="s">
        <v>53</v>
      </c>
      <c r="C1544" s="41"/>
      <c r="D1544" s="143">
        <v>25014748</v>
      </c>
      <c r="E1544" s="43" t="s">
        <v>54</v>
      </c>
      <c r="F1544" s="44">
        <v>1</v>
      </c>
      <c r="G1544" s="45">
        <f>+VLOOKUP(D1544,'Precios Repuestos'!$B$3:$F$192,5,FALSE)*F1544</f>
        <v>3.83</v>
      </c>
      <c r="H1544" s="32">
        <v>3</v>
      </c>
      <c r="I1544" s="46"/>
      <c r="J1544" s="40">
        <v>1</v>
      </c>
      <c r="K1544" s="40">
        <v>1</v>
      </c>
      <c r="L1544" s="40">
        <v>1</v>
      </c>
      <c r="M1544" s="40">
        <v>1</v>
      </c>
      <c r="N1544" s="40">
        <v>1</v>
      </c>
      <c r="O1544" s="40">
        <v>1</v>
      </c>
      <c r="P1544" s="40">
        <v>1</v>
      </c>
      <c r="Q1544" s="40">
        <v>1</v>
      </c>
      <c r="R1544" s="40">
        <v>1</v>
      </c>
      <c r="S1544" s="40">
        <v>1</v>
      </c>
      <c r="T1544" s="40">
        <v>1</v>
      </c>
      <c r="U1544" s="40">
        <v>1</v>
      </c>
      <c r="V1544" s="40">
        <v>1</v>
      </c>
      <c r="W1544" s="40">
        <v>1</v>
      </c>
      <c r="X1544" s="40">
        <v>1</v>
      </c>
      <c r="Y1544" s="40">
        <v>1</v>
      </c>
      <c r="Z1544" s="40">
        <v>1</v>
      </c>
      <c r="AA1544" s="40">
        <v>1</v>
      </c>
      <c r="AB1544" s="40">
        <v>1</v>
      </c>
      <c r="AC1544" s="40">
        <v>1</v>
      </c>
      <c r="AD1544" s="34" t="s">
        <v>25</v>
      </c>
    </row>
    <row r="1545" spans="1:30" s="35" customFormat="1" x14ac:dyDescent="0.2">
      <c r="A1545" s="39" t="s">
        <v>186</v>
      </c>
      <c r="B1545" s="41" t="s">
        <v>53</v>
      </c>
      <c r="C1545" s="239"/>
      <c r="D1545" s="152">
        <v>1126239</v>
      </c>
      <c r="E1545" s="107" t="s">
        <v>187</v>
      </c>
      <c r="F1545" s="44">
        <v>6</v>
      </c>
      <c r="G1545" s="45">
        <f>+VLOOKUP(D1545,'Precios Repuestos'!$B$3:$F$192,5,FALSE)*F1545</f>
        <v>104.63711538461538</v>
      </c>
      <c r="H1545" s="32">
        <v>3</v>
      </c>
      <c r="I1545" s="46"/>
      <c r="J1545" s="40">
        <v>1</v>
      </c>
      <c r="K1545" s="40">
        <v>1</v>
      </c>
      <c r="L1545" s="40">
        <v>1</v>
      </c>
      <c r="M1545" s="40">
        <v>1</v>
      </c>
      <c r="N1545" s="40">
        <v>1</v>
      </c>
      <c r="O1545" s="40">
        <v>1</v>
      </c>
      <c r="P1545" s="40">
        <v>1</v>
      </c>
      <c r="Q1545" s="40">
        <v>1</v>
      </c>
      <c r="R1545" s="40">
        <v>1</v>
      </c>
      <c r="S1545" s="40">
        <v>1</v>
      </c>
      <c r="T1545" s="40">
        <v>1</v>
      </c>
      <c r="U1545" s="40">
        <v>1</v>
      </c>
      <c r="V1545" s="40">
        <v>1</v>
      </c>
      <c r="W1545" s="40">
        <v>1</v>
      </c>
      <c r="X1545" s="40">
        <v>1</v>
      </c>
      <c r="Y1545" s="40">
        <v>1</v>
      </c>
      <c r="Z1545" s="40">
        <v>1</v>
      </c>
      <c r="AA1545" s="40">
        <v>1</v>
      </c>
      <c r="AB1545" s="40">
        <v>1</v>
      </c>
      <c r="AC1545" s="40">
        <v>1</v>
      </c>
      <c r="AD1545" s="34" t="s">
        <v>56</v>
      </c>
    </row>
    <row r="1546" spans="1:30" s="35" customFormat="1" ht="12.75" x14ac:dyDescent="0.2">
      <c r="A1546" s="39" t="s">
        <v>186</v>
      </c>
      <c r="B1546" s="41" t="s">
        <v>53</v>
      </c>
      <c r="C1546" s="41"/>
      <c r="D1546" s="78">
        <v>15908915</v>
      </c>
      <c r="E1546" s="43" t="s">
        <v>58</v>
      </c>
      <c r="F1546" s="44">
        <v>1</v>
      </c>
      <c r="G1546" s="45">
        <f>+VLOOKUP(D1546,'Precios Repuestos'!$B$3:$F$192,5,FALSE)*F1546</f>
        <v>52.57</v>
      </c>
      <c r="H1546" s="32">
        <v>3</v>
      </c>
      <c r="I1546" s="46"/>
      <c r="J1546" s="40"/>
      <c r="K1546" s="40">
        <v>1</v>
      </c>
      <c r="L1546" s="40"/>
      <c r="M1546" s="40">
        <v>1</v>
      </c>
      <c r="N1546" s="40"/>
      <c r="O1546" s="40">
        <v>1</v>
      </c>
      <c r="P1546" s="40"/>
      <c r="Q1546" s="40">
        <v>1</v>
      </c>
      <c r="R1546" s="40"/>
      <c r="S1546" s="40">
        <v>1</v>
      </c>
      <c r="T1546" s="40"/>
      <c r="U1546" s="40">
        <v>1</v>
      </c>
      <c r="V1546" s="40"/>
      <c r="W1546" s="40">
        <v>1</v>
      </c>
      <c r="X1546" s="40"/>
      <c r="Y1546" s="40">
        <v>1</v>
      </c>
      <c r="Z1546" s="40"/>
      <c r="AA1546" s="40">
        <v>1</v>
      </c>
      <c r="AB1546" s="40"/>
      <c r="AC1546" s="40">
        <v>1</v>
      </c>
      <c r="AD1546" s="34" t="s">
        <v>13</v>
      </c>
    </row>
    <row r="1547" spans="1:30" s="35" customFormat="1" ht="12.75" x14ac:dyDescent="0.2">
      <c r="A1547" s="39" t="s">
        <v>186</v>
      </c>
      <c r="B1547" s="41" t="s">
        <v>53</v>
      </c>
      <c r="C1547" s="41"/>
      <c r="D1547" s="78" t="s">
        <v>61</v>
      </c>
      <c r="E1547" s="29" t="s">
        <v>62</v>
      </c>
      <c r="F1547" s="44">
        <v>2</v>
      </c>
      <c r="G1547" s="45">
        <f>+VLOOKUP(D1547,'Precios Repuestos'!$B$3:$F$192,5,FALSE)*F1547</f>
        <v>8</v>
      </c>
      <c r="H1547" s="32">
        <v>3</v>
      </c>
      <c r="I1547" s="46"/>
      <c r="J1547" s="40"/>
      <c r="K1547" s="40"/>
      <c r="L1547" s="40"/>
      <c r="M1547" s="40"/>
      <c r="N1547" s="40"/>
      <c r="O1547" s="40"/>
      <c r="P1547" s="40"/>
      <c r="Q1547" s="40"/>
      <c r="R1547" s="40"/>
      <c r="S1547" s="40"/>
      <c r="T1547" s="40"/>
      <c r="U1547" s="40"/>
      <c r="V1547" s="40">
        <v>1</v>
      </c>
      <c r="W1547" s="40"/>
      <c r="X1547" s="40"/>
      <c r="Y1547" s="40"/>
      <c r="Z1547" s="40"/>
      <c r="AA1547" s="40"/>
      <c r="AB1547" s="40"/>
      <c r="AC1547" s="40"/>
      <c r="AD1547" s="34" t="s">
        <v>27</v>
      </c>
    </row>
    <row r="1548" spans="1:30" s="35" customFormat="1" ht="12.75" x14ac:dyDescent="0.2">
      <c r="A1548" s="39" t="s">
        <v>186</v>
      </c>
      <c r="B1548" s="41" t="s">
        <v>53</v>
      </c>
      <c r="C1548" s="41"/>
      <c r="D1548" s="42">
        <v>12637204</v>
      </c>
      <c r="E1548" s="43" t="s">
        <v>63</v>
      </c>
      <c r="F1548" s="44">
        <v>1</v>
      </c>
      <c r="G1548" s="45">
        <f>+VLOOKUP(D1548,'Precios Repuestos'!$B$3:$F$192,5,FALSE)*F1548</f>
        <v>72.27</v>
      </c>
      <c r="H1548" s="32">
        <v>3</v>
      </c>
      <c r="I1548" s="46"/>
      <c r="J1548" s="40"/>
      <c r="K1548" s="40"/>
      <c r="L1548" s="40"/>
      <c r="M1548" s="40"/>
      <c r="N1548" s="40"/>
      <c r="O1548" s="40"/>
      <c r="P1548" s="40"/>
      <c r="Q1548" s="40"/>
      <c r="R1548" s="40"/>
      <c r="S1548" s="40"/>
      <c r="T1548" s="40"/>
      <c r="U1548" s="40"/>
      <c r="V1548" s="40"/>
      <c r="W1548" s="40"/>
      <c r="X1548" s="40"/>
      <c r="Y1548" s="40"/>
      <c r="Z1548" s="40"/>
      <c r="AA1548" s="40"/>
      <c r="AB1548" s="40"/>
      <c r="AC1548" s="40">
        <v>1</v>
      </c>
      <c r="AD1548" s="34" t="s">
        <v>173</v>
      </c>
    </row>
    <row r="1549" spans="1:30" s="35" customFormat="1" ht="12.75" x14ac:dyDescent="0.2">
      <c r="A1549" s="39" t="s">
        <v>186</v>
      </c>
      <c r="B1549" s="41" t="s">
        <v>53</v>
      </c>
      <c r="C1549" s="41"/>
      <c r="D1549" s="42">
        <v>12600171</v>
      </c>
      <c r="E1549" s="43" t="s">
        <v>60</v>
      </c>
      <c r="F1549" s="44">
        <v>1</v>
      </c>
      <c r="G1549" s="45">
        <f>+VLOOKUP(D1549,'Precios Repuestos'!$B$3:$F$192,5,FALSE)*F1549</f>
        <v>28.95</v>
      </c>
      <c r="H1549" s="32">
        <v>3</v>
      </c>
      <c r="I1549" s="46"/>
      <c r="J1549" s="40"/>
      <c r="K1549" s="40"/>
      <c r="L1549" s="40"/>
      <c r="M1549" s="40"/>
      <c r="N1549" s="40"/>
      <c r="O1549" s="40"/>
      <c r="P1549" s="40"/>
      <c r="Q1549" s="40"/>
      <c r="R1549" s="40"/>
      <c r="S1549" s="40"/>
      <c r="T1549" s="40"/>
      <c r="U1549" s="40"/>
      <c r="V1549" s="40">
        <v>1</v>
      </c>
      <c r="W1549" s="40"/>
      <c r="X1549" s="40"/>
      <c r="Y1549" s="40"/>
      <c r="Z1549" s="40"/>
      <c r="AA1549" s="40"/>
      <c r="AB1549" s="40"/>
      <c r="AC1549" s="40"/>
      <c r="AD1549" s="34" t="s">
        <v>27</v>
      </c>
    </row>
    <row r="1550" spans="1:30" s="35" customFormat="1" ht="12.75" x14ac:dyDescent="0.2">
      <c r="A1550" s="39" t="s">
        <v>186</v>
      </c>
      <c r="B1550" s="41" t="s">
        <v>53</v>
      </c>
      <c r="C1550" s="41"/>
      <c r="D1550" s="78">
        <v>12625058</v>
      </c>
      <c r="E1550" s="84" t="s">
        <v>185</v>
      </c>
      <c r="F1550" s="44">
        <v>8</v>
      </c>
      <c r="G1550" s="45">
        <f>+VLOOKUP(D1550,'Precios Repuestos'!$B$3:$F$192,5,FALSE)*F1550</f>
        <v>107.68</v>
      </c>
      <c r="H1550" s="32">
        <v>3</v>
      </c>
      <c r="I1550" s="46"/>
      <c r="J1550" s="40"/>
      <c r="K1550" s="40"/>
      <c r="L1550" s="40"/>
      <c r="M1550" s="40"/>
      <c r="N1550" s="40"/>
      <c r="O1550" s="40"/>
      <c r="P1550" s="40"/>
      <c r="Q1550" s="40"/>
      <c r="R1550" s="40"/>
      <c r="S1550" s="40"/>
      <c r="T1550" s="40"/>
      <c r="U1550" s="40">
        <v>1</v>
      </c>
      <c r="V1550" s="40"/>
      <c r="W1550" s="40"/>
      <c r="X1550" s="40"/>
      <c r="Y1550" s="40"/>
      <c r="Z1550" s="40"/>
      <c r="AA1550" s="40"/>
      <c r="AB1550" s="40"/>
      <c r="AC1550" s="48"/>
      <c r="AD1550" s="34" t="s">
        <v>65</v>
      </c>
    </row>
    <row r="1551" spans="1:30" s="35" customFormat="1" x14ac:dyDescent="0.2">
      <c r="A1551" s="39" t="s">
        <v>186</v>
      </c>
      <c r="B1551" s="41" t="s">
        <v>53</v>
      </c>
      <c r="C1551" s="239"/>
      <c r="D1551" s="152">
        <v>94760356</v>
      </c>
      <c r="E1551" s="106" t="s">
        <v>183</v>
      </c>
      <c r="F1551" s="44">
        <v>11</v>
      </c>
      <c r="G1551" s="45">
        <f>+VLOOKUP(D1551,'Precios Repuestos'!$B$3:$F$192,5,FALSE)*F1551</f>
        <v>95.876634615384631</v>
      </c>
      <c r="H1551" s="32">
        <v>3</v>
      </c>
      <c r="I1551" s="46"/>
      <c r="J1551" s="40"/>
      <c r="K1551" s="40"/>
      <c r="L1551" s="40"/>
      <c r="M1551" s="40">
        <v>1</v>
      </c>
      <c r="N1551" s="40"/>
      <c r="O1551" s="40"/>
      <c r="P1551" s="40"/>
      <c r="Q1551" s="40">
        <v>1</v>
      </c>
      <c r="R1551" s="40"/>
      <c r="S1551" s="40"/>
      <c r="T1551" s="40"/>
      <c r="U1551" s="40">
        <v>1</v>
      </c>
      <c r="V1551" s="40"/>
      <c r="W1551" s="40"/>
      <c r="X1551" s="40"/>
      <c r="Y1551" s="40">
        <v>1</v>
      </c>
      <c r="Z1551" s="40"/>
      <c r="AA1551" s="40"/>
      <c r="AB1551" s="40"/>
      <c r="AC1551" s="40">
        <v>1</v>
      </c>
      <c r="AD1551" s="34" t="s">
        <v>67</v>
      </c>
    </row>
    <row r="1552" spans="1:30" s="35" customFormat="1" ht="12.75" x14ac:dyDescent="0.2">
      <c r="A1552" s="39" t="s">
        <v>186</v>
      </c>
      <c r="B1552" s="41" t="s">
        <v>53</v>
      </c>
      <c r="C1552" s="41"/>
      <c r="D1552" s="42">
        <v>2601234</v>
      </c>
      <c r="E1552" s="43" t="s">
        <v>95</v>
      </c>
      <c r="F1552" s="44">
        <v>2</v>
      </c>
      <c r="G1552" s="45">
        <f>+VLOOKUP(D1552,'Precios Repuestos'!$B$3:$F$192,5,FALSE)*F1552</f>
        <v>18.618076923076924</v>
      </c>
      <c r="H1552" s="32">
        <v>3</v>
      </c>
      <c r="I1552" s="46"/>
      <c r="J1552" s="40"/>
      <c r="K1552" s="40"/>
      <c r="L1552" s="40"/>
      <c r="M1552" s="40"/>
      <c r="N1552" s="40"/>
      <c r="O1552" s="40"/>
      <c r="P1552" s="40"/>
      <c r="Q1552" s="40">
        <v>1</v>
      </c>
      <c r="R1552" s="40"/>
      <c r="S1552" s="40"/>
      <c r="T1552" s="40"/>
      <c r="U1552" s="40"/>
      <c r="V1552" s="40"/>
      <c r="W1552" s="40"/>
      <c r="X1552" s="40"/>
      <c r="Y1552" s="40">
        <v>1</v>
      </c>
      <c r="Z1552" s="40"/>
      <c r="AA1552" s="40"/>
      <c r="AB1552" s="40"/>
      <c r="AC1552" s="40"/>
      <c r="AD1552" s="34" t="s">
        <v>130</v>
      </c>
    </row>
    <row r="1553" spans="1:30" s="35" customFormat="1" ht="12.75" x14ac:dyDescent="0.2">
      <c r="A1553" s="39" t="s">
        <v>186</v>
      </c>
      <c r="B1553" s="41" t="s">
        <v>53</v>
      </c>
      <c r="C1553" s="41"/>
      <c r="D1553" s="42">
        <v>2602458</v>
      </c>
      <c r="E1553" s="49" t="s">
        <v>66</v>
      </c>
      <c r="F1553" s="44">
        <v>1</v>
      </c>
      <c r="G1553" s="45">
        <f>+VLOOKUP(D1553,'Precios Repuestos'!$B$3:$F$192,5,FALSE)*F1553</f>
        <v>10.952403846153846</v>
      </c>
      <c r="H1553" s="32">
        <v>3</v>
      </c>
      <c r="I1553" s="46"/>
      <c r="J1553" s="40"/>
      <c r="K1553" s="40"/>
      <c r="L1553" s="40"/>
      <c r="M1553" s="40">
        <v>1</v>
      </c>
      <c r="N1553" s="40"/>
      <c r="O1553" s="40"/>
      <c r="P1553" s="40"/>
      <c r="Q1553" s="40">
        <v>1</v>
      </c>
      <c r="R1553" s="40"/>
      <c r="S1553" s="40"/>
      <c r="T1553" s="40"/>
      <c r="U1553" s="40">
        <v>1</v>
      </c>
      <c r="V1553" s="40"/>
      <c r="W1553" s="40"/>
      <c r="X1553" s="40"/>
      <c r="Y1553" s="40">
        <v>1</v>
      </c>
      <c r="Z1553" s="40"/>
      <c r="AA1553" s="40"/>
      <c r="AB1553" s="40"/>
      <c r="AC1553" s="40">
        <v>1</v>
      </c>
      <c r="AD1553" s="34" t="s">
        <v>131</v>
      </c>
    </row>
    <row r="1554" spans="1:30" s="35" customFormat="1" ht="12.75" x14ac:dyDescent="0.2">
      <c r="A1554" s="39" t="s">
        <v>186</v>
      </c>
      <c r="B1554" s="41" t="s">
        <v>53</v>
      </c>
      <c r="C1554" s="41"/>
      <c r="D1554" s="42">
        <v>2601230</v>
      </c>
      <c r="E1554" s="43" t="s">
        <v>113</v>
      </c>
      <c r="F1554" s="44">
        <v>2</v>
      </c>
      <c r="G1554" s="45">
        <f>+VLOOKUP(D1554,'Precios Repuestos'!$B$3:$F$192,5,FALSE)*F1554</f>
        <v>13.477884615384616</v>
      </c>
      <c r="H1554" s="32">
        <v>3</v>
      </c>
      <c r="I1554" s="46"/>
      <c r="J1554" s="40"/>
      <c r="K1554" s="40"/>
      <c r="L1554" s="40"/>
      <c r="M1554" s="40">
        <v>1</v>
      </c>
      <c r="N1554" s="40"/>
      <c r="O1554" s="40"/>
      <c r="P1554" s="40"/>
      <c r="Q1554" s="40">
        <v>1</v>
      </c>
      <c r="R1554" s="40"/>
      <c r="S1554" s="40"/>
      <c r="T1554" s="40"/>
      <c r="U1554" s="40">
        <v>1</v>
      </c>
      <c r="V1554" s="40"/>
      <c r="W1554" s="40"/>
      <c r="X1554" s="40"/>
      <c r="Y1554" s="40">
        <v>1</v>
      </c>
      <c r="Z1554" s="40"/>
      <c r="AA1554" s="40"/>
      <c r="AB1554" s="40"/>
      <c r="AC1554" s="40">
        <v>1</v>
      </c>
      <c r="AD1554" s="34" t="s">
        <v>129</v>
      </c>
    </row>
    <row r="1555" spans="1:30" s="35" customFormat="1" ht="12.75" x14ac:dyDescent="0.2">
      <c r="A1555" s="39" t="s">
        <v>186</v>
      </c>
      <c r="B1555" s="41" t="s">
        <v>53</v>
      </c>
      <c r="C1555" s="41"/>
      <c r="D1555" s="78" t="s">
        <v>68</v>
      </c>
      <c r="E1555" s="43" t="s">
        <v>69</v>
      </c>
      <c r="F1555" s="44">
        <v>4</v>
      </c>
      <c r="G1555" s="45">
        <f>+VLOOKUP(D1555,'Precios Repuestos'!$B$3:$F$192,5,FALSE)*F1555</f>
        <v>9.6</v>
      </c>
      <c r="H1555" s="32">
        <v>3</v>
      </c>
      <c r="I1555" s="46"/>
      <c r="J1555" s="40"/>
      <c r="K1555" s="40"/>
      <c r="L1555" s="40"/>
      <c r="M1555" s="40"/>
      <c r="N1555" s="40">
        <v>1</v>
      </c>
      <c r="O1555" s="40"/>
      <c r="P1555" s="40"/>
      <c r="Q1555" s="40"/>
      <c r="R1555" s="40">
        <v>1</v>
      </c>
      <c r="S1555" s="40"/>
      <c r="T1555" s="40"/>
      <c r="U1555" s="40"/>
      <c r="V1555" s="40">
        <v>1</v>
      </c>
      <c r="W1555" s="40"/>
      <c r="X1555" s="40"/>
      <c r="Y1555" s="40"/>
      <c r="Z1555" s="40">
        <v>1</v>
      </c>
      <c r="AA1555" s="40"/>
      <c r="AB1555" s="40"/>
      <c r="AC1555" s="40"/>
      <c r="AD1555" s="34" t="s">
        <v>19</v>
      </c>
    </row>
    <row r="1556" spans="1:30" s="35" customFormat="1" ht="12.75" x14ac:dyDescent="0.2">
      <c r="A1556" s="39" t="s">
        <v>186</v>
      </c>
      <c r="B1556" s="41" t="s">
        <v>53</v>
      </c>
      <c r="C1556" s="41"/>
      <c r="D1556" s="42">
        <v>2601234</v>
      </c>
      <c r="E1556" s="43" t="s">
        <v>95</v>
      </c>
      <c r="F1556" s="44">
        <v>1</v>
      </c>
      <c r="G1556" s="45">
        <f>+VLOOKUP(D1556,'Precios Repuestos'!$B$3:$F$192,5,FALSE)*F1556</f>
        <v>9.3090384615384618</v>
      </c>
      <c r="H1556" s="32">
        <v>3</v>
      </c>
      <c r="I1556" s="46"/>
      <c r="J1556" s="40"/>
      <c r="K1556" s="40"/>
      <c r="L1556" s="40"/>
      <c r="M1556" s="40"/>
      <c r="N1556" s="40"/>
      <c r="O1556" s="40"/>
      <c r="P1556" s="40">
        <v>1</v>
      </c>
      <c r="Q1556" s="40"/>
      <c r="R1556" s="40"/>
      <c r="S1556" s="40"/>
      <c r="T1556" s="40"/>
      <c r="U1556" s="40"/>
      <c r="V1556" s="40">
        <v>1</v>
      </c>
      <c r="W1556" s="40"/>
      <c r="X1556" s="40"/>
      <c r="Y1556" s="40"/>
      <c r="Z1556" s="40"/>
      <c r="AA1556" s="40"/>
      <c r="AB1556" s="40">
        <v>1</v>
      </c>
      <c r="AC1556" s="40"/>
      <c r="AD1556" s="34" t="s">
        <v>96</v>
      </c>
    </row>
    <row r="1557" spans="1:30" s="35" customFormat="1" ht="12.75" x14ac:dyDescent="0.2">
      <c r="A1557" s="39" t="s">
        <v>186</v>
      </c>
      <c r="B1557" s="41" t="s">
        <v>53</v>
      </c>
      <c r="C1557" s="41"/>
      <c r="D1557" s="78" t="s">
        <v>71</v>
      </c>
      <c r="E1557" s="43" t="s">
        <v>72</v>
      </c>
      <c r="F1557" s="44">
        <v>2</v>
      </c>
      <c r="G1557" s="45">
        <f>+VLOOKUP(D1557,'Precios Repuestos'!$B$3:$F$192,5,FALSE)*F1557</f>
        <v>12</v>
      </c>
      <c r="H1557" s="32">
        <v>3</v>
      </c>
      <c r="I1557" s="46"/>
      <c r="J1557" s="40"/>
      <c r="K1557" s="40"/>
      <c r="L1557" s="40"/>
      <c r="M1557" s="40"/>
      <c r="N1557" s="40">
        <v>1</v>
      </c>
      <c r="O1557" s="40"/>
      <c r="P1557" s="40"/>
      <c r="Q1557" s="40"/>
      <c r="R1557" s="40"/>
      <c r="S1557" s="40">
        <v>1</v>
      </c>
      <c r="T1557" s="40"/>
      <c r="U1557" s="40"/>
      <c r="V1557" s="40"/>
      <c r="W1557" s="40"/>
      <c r="X1557" s="40">
        <v>1</v>
      </c>
      <c r="Y1557" s="40"/>
      <c r="Z1557" s="40"/>
      <c r="AA1557" s="40"/>
      <c r="AB1557" s="40"/>
      <c r="AC1557" s="40">
        <v>1</v>
      </c>
      <c r="AD1557" s="34" t="s">
        <v>47</v>
      </c>
    </row>
    <row r="1558" spans="1:30" s="35" customFormat="1" ht="12.75" x14ac:dyDescent="0.2">
      <c r="A1558" s="39" t="s">
        <v>186</v>
      </c>
      <c r="B1558" s="41" t="s">
        <v>53</v>
      </c>
      <c r="C1558" s="41"/>
      <c r="D1558" s="42">
        <v>88900181</v>
      </c>
      <c r="E1558" s="43" t="s">
        <v>73</v>
      </c>
      <c r="F1558" s="44">
        <v>1</v>
      </c>
      <c r="G1558" s="45">
        <f>+VLOOKUP(D1558,'Precios Repuestos'!$B$3:$F$192,5,FALSE)*F1558</f>
        <v>6.18</v>
      </c>
      <c r="H1558" s="32">
        <v>3</v>
      </c>
      <c r="I1558" s="46"/>
      <c r="J1558" s="40"/>
      <c r="K1558" s="40">
        <v>1</v>
      </c>
      <c r="L1558" s="40"/>
      <c r="M1558" s="40">
        <v>1</v>
      </c>
      <c r="N1558" s="40"/>
      <c r="O1558" s="40">
        <v>1</v>
      </c>
      <c r="P1558" s="40"/>
      <c r="Q1558" s="40">
        <v>1</v>
      </c>
      <c r="R1558" s="40"/>
      <c r="S1558" s="40">
        <v>1</v>
      </c>
      <c r="T1558" s="40"/>
      <c r="U1558" s="40">
        <v>1</v>
      </c>
      <c r="V1558" s="40"/>
      <c r="W1558" s="40">
        <v>1</v>
      </c>
      <c r="X1558" s="40"/>
      <c r="Y1558" s="40">
        <v>1</v>
      </c>
      <c r="Z1558" s="40"/>
      <c r="AA1558" s="40">
        <v>1</v>
      </c>
      <c r="AB1558" s="40"/>
      <c r="AC1558" s="40">
        <v>1</v>
      </c>
      <c r="AD1558" s="34" t="s">
        <v>13</v>
      </c>
    </row>
    <row r="1559" spans="1:30" s="35" customFormat="1" ht="12.75" x14ac:dyDescent="0.2">
      <c r="A1559" s="39" t="s">
        <v>186</v>
      </c>
      <c r="B1559" s="41" t="s">
        <v>53</v>
      </c>
      <c r="C1559" s="41"/>
      <c r="D1559" s="78" t="s">
        <v>74</v>
      </c>
      <c r="E1559" s="43" t="s">
        <v>75</v>
      </c>
      <c r="F1559" s="44">
        <v>1</v>
      </c>
      <c r="G1559" s="45">
        <f>+VLOOKUP(D1559,'Precios Repuestos'!$B$3:$F$192,5,FALSE)*F1559</f>
        <v>5</v>
      </c>
      <c r="H1559" s="32">
        <v>3</v>
      </c>
      <c r="I1559" s="46"/>
      <c r="J1559" s="40"/>
      <c r="K1559" s="40"/>
      <c r="L1559" s="40"/>
      <c r="M1559" s="40"/>
      <c r="N1559" s="40">
        <v>1</v>
      </c>
      <c r="O1559" s="40"/>
      <c r="P1559" s="40"/>
      <c r="Q1559" s="40"/>
      <c r="R1559" s="40"/>
      <c r="S1559" s="40"/>
      <c r="T1559" s="40">
        <v>1</v>
      </c>
      <c r="U1559" s="40"/>
      <c r="V1559" s="40"/>
      <c r="W1559" s="40"/>
      <c r="X1559" s="40"/>
      <c r="Y1559" s="40"/>
      <c r="Z1559" s="40">
        <v>1</v>
      </c>
      <c r="AA1559" s="40"/>
      <c r="AB1559" s="40"/>
      <c r="AC1559" s="40"/>
      <c r="AD1559" s="34" t="s">
        <v>41</v>
      </c>
    </row>
    <row r="1560" spans="1:30" s="35" customFormat="1" ht="12.75" x14ac:dyDescent="0.2">
      <c r="A1560" s="39" t="s">
        <v>186</v>
      </c>
      <c r="B1560" s="41" t="s">
        <v>53</v>
      </c>
      <c r="C1560" s="41"/>
      <c r="D1560" s="42" t="s">
        <v>76</v>
      </c>
      <c r="E1560" s="43" t="s">
        <v>77</v>
      </c>
      <c r="F1560" s="44">
        <v>1</v>
      </c>
      <c r="G1560" s="45">
        <f>+VLOOKUP(D1560,'Precios Repuestos'!$B$3:$F$192,5,FALSE)*F1560</f>
        <v>2</v>
      </c>
      <c r="H1560" s="32">
        <v>3</v>
      </c>
      <c r="I1560" s="46"/>
      <c r="J1560" s="40"/>
      <c r="K1560" s="40">
        <v>1</v>
      </c>
      <c r="L1560" s="40">
        <v>1</v>
      </c>
      <c r="M1560" s="40">
        <v>1</v>
      </c>
      <c r="N1560" s="40">
        <v>1</v>
      </c>
      <c r="O1560" s="40">
        <v>1</v>
      </c>
      <c r="P1560" s="40">
        <v>1</v>
      </c>
      <c r="Q1560" s="40">
        <v>1</v>
      </c>
      <c r="R1560" s="40">
        <v>1</v>
      </c>
      <c r="S1560" s="40">
        <v>1</v>
      </c>
      <c r="T1560" s="40">
        <v>1</v>
      </c>
      <c r="U1560" s="40">
        <v>1</v>
      </c>
      <c r="V1560" s="40">
        <v>1</v>
      </c>
      <c r="W1560" s="40">
        <v>1</v>
      </c>
      <c r="X1560" s="40">
        <v>1</v>
      </c>
      <c r="Y1560" s="40">
        <v>1</v>
      </c>
      <c r="Z1560" s="40">
        <v>1</v>
      </c>
      <c r="AA1560" s="40">
        <v>1</v>
      </c>
      <c r="AB1560" s="40">
        <v>1</v>
      </c>
      <c r="AC1560" s="40">
        <v>1</v>
      </c>
      <c r="AD1560" s="34" t="s">
        <v>78</v>
      </c>
    </row>
    <row r="1561" spans="1:30" s="35" customFormat="1" ht="12.75" x14ac:dyDescent="0.2">
      <c r="A1561" s="50" t="s">
        <v>186</v>
      </c>
      <c r="B1561" s="52" t="s">
        <v>79</v>
      </c>
      <c r="C1561" s="52"/>
      <c r="D1561" s="53"/>
      <c r="E1561" s="54" t="s">
        <v>80</v>
      </c>
      <c r="F1561" s="44"/>
      <c r="G1561" s="45"/>
      <c r="H1561" s="32"/>
      <c r="I1561" s="32"/>
      <c r="J1561" s="55">
        <f t="shared" ref="J1561:AC1561" si="161">+SUMPRODUCT(J1519:J1543,$G1519:$G1543)</f>
        <v>16.55</v>
      </c>
      <c r="K1561" s="55">
        <f t="shared" si="161"/>
        <v>47.35</v>
      </c>
      <c r="L1561" s="55">
        <f t="shared" si="161"/>
        <v>16.55</v>
      </c>
      <c r="M1561" s="55">
        <f t="shared" si="161"/>
        <v>102.35</v>
      </c>
      <c r="N1561" s="55">
        <f t="shared" si="161"/>
        <v>56.3</v>
      </c>
      <c r="O1561" s="55">
        <f t="shared" si="161"/>
        <v>47.35</v>
      </c>
      <c r="P1561" s="55">
        <f t="shared" si="161"/>
        <v>49.55</v>
      </c>
      <c r="Q1561" s="55">
        <f t="shared" si="161"/>
        <v>112.35</v>
      </c>
      <c r="R1561" s="55">
        <f t="shared" si="161"/>
        <v>33.049999999999997</v>
      </c>
      <c r="S1561" s="55">
        <f t="shared" si="161"/>
        <v>62.35</v>
      </c>
      <c r="T1561" s="55">
        <f t="shared" si="161"/>
        <v>24.8</v>
      </c>
      <c r="U1561" s="55">
        <f t="shared" si="161"/>
        <v>109.5</v>
      </c>
      <c r="V1561" s="55">
        <f t="shared" si="161"/>
        <v>66.05</v>
      </c>
      <c r="W1561" s="55">
        <f t="shared" si="161"/>
        <v>78.849999999999994</v>
      </c>
      <c r="X1561" s="55">
        <f t="shared" si="161"/>
        <v>31.55</v>
      </c>
      <c r="Y1561" s="55">
        <f t="shared" si="161"/>
        <v>112.35</v>
      </c>
      <c r="Z1561" s="55">
        <f t="shared" si="161"/>
        <v>41.3</v>
      </c>
      <c r="AA1561" s="55">
        <f t="shared" si="161"/>
        <v>47.35</v>
      </c>
      <c r="AB1561" s="55">
        <f t="shared" si="161"/>
        <v>49.55</v>
      </c>
      <c r="AC1561" s="55">
        <f t="shared" si="161"/>
        <v>147.05000000000001</v>
      </c>
      <c r="AD1561" s="34"/>
    </row>
    <row r="1562" spans="1:30" s="35" customFormat="1" ht="12.75" x14ac:dyDescent="0.2">
      <c r="A1562" s="50" t="s">
        <v>186</v>
      </c>
      <c r="B1562" s="52" t="s">
        <v>81</v>
      </c>
      <c r="C1562" s="52"/>
      <c r="D1562" s="53"/>
      <c r="E1562" s="54" t="s">
        <v>82</v>
      </c>
      <c r="F1562" s="44"/>
      <c r="G1562" s="45"/>
      <c r="H1562" s="32"/>
      <c r="I1562" s="32"/>
      <c r="J1562" s="55">
        <f>+SUMPRODUCT(J1544:J1560,$G1544:$G1560)</f>
        <v>108.46711538461538</v>
      </c>
      <c r="K1562" s="55">
        <f t="shared" ref="K1562:AC1562" si="162">+SUMPRODUCT(K1544:K1560,$G1544:$G1560)</f>
        <v>169.2171153846154</v>
      </c>
      <c r="L1562" s="55">
        <f t="shared" si="162"/>
        <v>110.46711538461538</v>
      </c>
      <c r="M1562" s="55">
        <f t="shared" si="162"/>
        <v>289.52403846153851</v>
      </c>
      <c r="N1562" s="55">
        <f t="shared" si="162"/>
        <v>137.06711538461536</v>
      </c>
      <c r="O1562" s="55">
        <f t="shared" si="162"/>
        <v>169.2171153846154</v>
      </c>
      <c r="P1562" s="55">
        <f t="shared" si="162"/>
        <v>119.77615384615385</v>
      </c>
      <c r="Q1562" s="55">
        <f t="shared" si="162"/>
        <v>308.14211538461541</v>
      </c>
      <c r="R1562" s="55">
        <f t="shared" si="162"/>
        <v>120.06711538461538</v>
      </c>
      <c r="S1562" s="55">
        <f t="shared" si="162"/>
        <v>181.2171153846154</v>
      </c>
      <c r="T1562" s="55">
        <f t="shared" si="162"/>
        <v>115.46711538461538</v>
      </c>
      <c r="U1562" s="55">
        <f t="shared" si="162"/>
        <v>397.20403846153846</v>
      </c>
      <c r="V1562" s="55">
        <f t="shared" si="162"/>
        <v>166.32615384615383</v>
      </c>
      <c r="W1562" s="55">
        <f t="shared" si="162"/>
        <v>169.2171153846154</v>
      </c>
      <c r="X1562" s="55">
        <f t="shared" si="162"/>
        <v>122.46711538461538</v>
      </c>
      <c r="Y1562" s="55">
        <f t="shared" si="162"/>
        <v>308.14211538461541</v>
      </c>
      <c r="Z1562" s="55">
        <f t="shared" si="162"/>
        <v>125.06711538461538</v>
      </c>
      <c r="AA1562" s="55">
        <f t="shared" si="162"/>
        <v>169.2171153846154</v>
      </c>
      <c r="AB1562" s="55">
        <f t="shared" si="162"/>
        <v>119.77615384615385</v>
      </c>
      <c r="AC1562" s="55">
        <f t="shared" si="162"/>
        <v>373.79403846153849</v>
      </c>
      <c r="AD1562" s="34"/>
    </row>
    <row r="1563" spans="1:30" s="35" customFormat="1" ht="12.75" x14ac:dyDescent="0.2">
      <c r="A1563" s="50" t="s">
        <v>186</v>
      </c>
      <c r="B1563" s="52" t="s">
        <v>83</v>
      </c>
      <c r="C1563" s="52"/>
      <c r="D1563" s="53"/>
      <c r="E1563" s="54" t="s">
        <v>84</v>
      </c>
      <c r="F1563" s="44"/>
      <c r="G1563" s="45"/>
      <c r="H1563" s="32"/>
      <c r="I1563" s="32"/>
      <c r="J1563" s="56">
        <f>+J1562+J1561</f>
        <v>125.01711538461538</v>
      </c>
      <c r="K1563" s="56">
        <f t="shared" ref="K1563:AC1563" si="163">+K1562+K1561</f>
        <v>216.56711538461539</v>
      </c>
      <c r="L1563" s="56">
        <f t="shared" si="163"/>
        <v>127.01711538461538</v>
      </c>
      <c r="M1563" s="56">
        <f t="shared" si="163"/>
        <v>391.87403846153848</v>
      </c>
      <c r="N1563" s="56">
        <f t="shared" si="163"/>
        <v>193.36711538461537</v>
      </c>
      <c r="O1563" s="56">
        <f t="shared" si="163"/>
        <v>216.56711538461539</v>
      </c>
      <c r="P1563" s="56">
        <f t="shared" si="163"/>
        <v>169.32615384615383</v>
      </c>
      <c r="Q1563" s="56">
        <f t="shared" si="163"/>
        <v>420.49211538461543</v>
      </c>
      <c r="R1563" s="56">
        <f t="shared" si="163"/>
        <v>153.11711538461537</v>
      </c>
      <c r="S1563" s="56">
        <f t="shared" si="163"/>
        <v>243.56711538461539</v>
      </c>
      <c r="T1563" s="56">
        <f t="shared" si="163"/>
        <v>140.26711538461538</v>
      </c>
      <c r="U1563" s="56">
        <f t="shared" si="163"/>
        <v>506.70403846153846</v>
      </c>
      <c r="V1563" s="56">
        <f t="shared" si="163"/>
        <v>232.37615384615384</v>
      </c>
      <c r="W1563" s="56">
        <f t="shared" si="163"/>
        <v>248.06711538461539</v>
      </c>
      <c r="X1563" s="56">
        <f t="shared" si="163"/>
        <v>154.01711538461538</v>
      </c>
      <c r="Y1563" s="56">
        <f t="shared" si="163"/>
        <v>420.49211538461543</v>
      </c>
      <c r="Z1563" s="56">
        <f t="shared" si="163"/>
        <v>166.36711538461537</v>
      </c>
      <c r="AA1563" s="56">
        <f t="shared" si="163"/>
        <v>216.56711538461539</v>
      </c>
      <c r="AB1563" s="56">
        <f t="shared" si="163"/>
        <v>169.32615384615383</v>
      </c>
      <c r="AC1563" s="56">
        <f t="shared" si="163"/>
        <v>520.8440384615385</v>
      </c>
      <c r="AD1563" s="34"/>
    </row>
    <row r="1564" spans="1:30" s="35" customFormat="1" ht="12.75" x14ac:dyDescent="0.2">
      <c r="A1564" s="57" t="s">
        <v>186</v>
      </c>
      <c r="B1564" s="52" t="s">
        <v>85</v>
      </c>
      <c r="C1564" s="52"/>
      <c r="D1564" s="53"/>
      <c r="E1564" s="58" t="s">
        <v>86</v>
      </c>
      <c r="F1564" s="44"/>
      <c r="G1564" s="45"/>
      <c r="H1564" s="32"/>
      <c r="I1564" s="32"/>
      <c r="J1564" s="59">
        <f>+J1563*$K$2</f>
        <v>140.01916923076925</v>
      </c>
      <c r="K1564" s="59">
        <f t="shared" ref="K1564:AC1564" si="164">+K1563*$K$2</f>
        <v>242.55516923076925</v>
      </c>
      <c r="L1564" s="59">
        <f t="shared" si="164"/>
        <v>142.25916923076923</v>
      </c>
      <c r="M1564" s="59">
        <f t="shared" si="164"/>
        <v>438.89892307692315</v>
      </c>
      <c r="N1564" s="59">
        <f t="shared" si="164"/>
        <v>216.57116923076924</v>
      </c>
      <c r="O1564" s="59">
        <f t="shared" si="164"/>
        <v>242.55516923076925</v>
      </c>
      <c r="P1564" s="59">
        <f t="shared" si="164"/>
        <v>189.6452923076923</v>
      </c>
      <c r="Q1564" s="59">
        <f t="shared" si="164"/>
        <v>470.95116923076932</v>
      </c>
      <c r="R1564" s="59">
        <f t="shared" si="164"/>
        <v>171.49116923076923</v>
      </c>
      <c r="S1564" s="59">
        <f t="shared" si="164"/>
        <v>272.79516923076926</v>
      </c>
      <c r="T1564" s="59">
        <f t="shared" si="164"/>
        <v>157.09916923076923</v>
      </c>
      <c r="U1564" s="59">
        <f t="shared" si="164"/>
        <v>567.5085230769231</v>
      </c>
      <c r="V1564" s="59">
        <f t="shared" si="164"/>
        <v>260.26129230769232</v>
      </c>
      <c r="W1564" s="59">
        <f t="shared" si="164"/>
        <v>277.83516923076928</v>
      </c>
      <c r="X1564" s="59">
        <f t="shared" si="164"/>
        <v>172.49916923076924</v>
      </c>
      <c r="Y1564" s="59">
        <f t="shared" si="164"/>
        <v>470.95116923076932</v>
      </c>
      <c r="Z1564" s="59">
        <f t="shared" si="164"/>
        <v>186.33116923076923</v>
      </c>
      <c r="AA1564" s="59">
        <f t="shared" si="164"/>
        <v>242.55516923076925</v>
      </c>
      <c r="AB1564" s="59">
        <f t="shared" si="164"/>
        <v>189.6452923076923</v>
      </c>
      <c r="AC1564" s="59">
        <f t="shared" si="164"/>
        <v>583.34532307692314</v>
      </c>
      <c r="AD1564" s="34"/>
    </row>
    <row r="1565" spans="1:30" s="35" customFormat="1" ht="12.75" x14ac:dyDescent="0.2">
      <c r="A1565" s="50" t="s">
        <v>188</v>
      </c>
      <c r="B1565" s="69"/>
      <c r="C1565" s="69"/>
      <c r="D1565" s="70"/>
      <c r="E1565" s="69"/>
      <c r="F1565" s="71"/>
      <c r="G1565" s="69"/>
      <c r="H1565" s="32"/>
      <c r="I1565" s="32"/>
      <c r="J1565" s="51"/>
      <c r="K1565" s="51"/>
      <c r="L1565" s="51"/>
      <c r="M1565" s="51"/>
      <c r="N1565" s="51"/>
      <c r="O1565" s="51"/>
      <c r="P1565" s="51"/>
      <c r="Q1565" s="51"/>
      <c r="R1565" s="51"/>
      <c r="S1565" s="51"/>
      <c r="T1565" s="51"/>
      <c r="U1565" s="51"/>
      <c r="V1565" s="51"/>
      <c r="W1565" s="51"/>
      <c r="X1565" s="51"/>
      <c r="Y1565" s="51"/>
      <c r="Z1565" s="51"/>
      <c r="AA1565" s="51"/>
      <c r="AB1565" s="51"/>
      <c r="AC1565" s="51"/>
      <c r="AD1565" s="34"/>
    </row>
    <row r="1566" spans="1:30" s="35" customFormat="1" ht="12.75" x14ac:dyDescent="0.2">
      <c r="A1566" s="25" t="s">
        <v>188</v>
      </c>
      <c r="B1566" s="27" t="s">
        <v>11</v>
      </c>
      <c r="C1566" s="27"/>
      <c r="D1566" s="28"/>
      <c r="E1566" s="29" t="s">
        <v>12</v>
      </c>
      <c r="F1566" s="30">
        <v>0.7</v>
      </c>
      <c r="G1566" s="31">
        <f t="shared" ref="G1566:G1590" si="165">+F1566*$F$2</f>
        <v>21</v>
      </c>
      <c r="H1566" s="32">
        <v>3</v>
      </c>
      <c r="I1566" s="33"/>
      <c r="J1566" s="26"/>
      <c r="K1566" s="26"/>
      <c r="L1566" s="26"/>
      <c r="M1566" s="26"/>
      <c r="N1566" s="26"/>
      <c r="O1566" s="26"/>
      <c r="P1566" s="26"/>
      <c r="Q1566" s="26"/>
      <c r="R1566" s="26"/>
      <c r="S1566" s="26"/>
      <c r="T1566" s="26"/>
      <c r="U1566" s="26"/>
      <c r="V1566" s="26"/>
      <c r="W1566" s="26"/>
      <c r="X1566" s="26"/>
      <c r="Y1566" s="26"/>
      <c r="Z1566" s="26"/>
      <c r="AA1566" s="26"/>
      <c r="AB1566" s="26"/>
      <c r="AC1566" s="26"/>
      <c r="AD1566" s="34" t="s">
        <v>14</v>
      </c>
    </row>
    <row r="1567" spans="1:30" s="35" customFormat="1" ht="12.75" x14ac:dyDescent="0.2">
      <c r="A1567" s="25" t="s">
        <v>188</v>
      </c>
      <c r="B1567" s="27" t="s">
        <v>11</v>
      </c>
      <c r="C1567" s="27"/>
      <c r="D1567" s="28"/>
      <c r="E1567" s="29" t="s">
        <v>15</v>
      </c>
      <c r="F1567" s="30">
        <v>0.3</v>
      </c>
      <c r="G1567" s="31">
        <f t="shared" si="165"/>
        <v>9</v>
      </c>
      <c r="H1567" s="32">
        <v>3</v>
      </c>
      <c r="I1567" s="33"/>
      <c r="J1567" s="26"/>
      <c r="K1567" s="26"/>
      <c r="L1567" s="26"/>
      <c r="M1567" s="26"/>
      <c r="N1567" s="26"/>
      <c r="O1567" s="26"/>
      <c r="P1567" s="26"/>
      <c r="Q1567" s="26"/>
      <c r="R1567" s="26"/>
      <c r="S1567" s="26"/>
      <c r="T1567" s="26"/>
      <c r="U1567" s="26"/>
      <c r="V1567" s="26"/>
      <c r="W1567" s="26"/>
      <c r="X1567" s="26"/>
      <c r="Y1567" s="26"/>
      <c r="Z1567" s="26"/>
      <c r="AA1567" s="26"/>
      <c r="AB1567" s="26"/>
      <c r="AC1567" s="26"/>
      <c r="AD1567" s="34" t="s">
        <v>14</v>
      </c>
    </row>
    <row r="1568" spans="1:30" s="35" customFormat="1" ht="12.75" x14ac:dyDescent="0.2">
      <c r="A1568" s="25" t="s">
        <v>188</v>
      </c>
      <c r="B1568" s="27" t="s">
        <v>11</v>
      </c>
      <c r="C1568" s="27"/>
      <c r="D1568" s="28"/>
      <c r="E1568" s="38" t="s">
        <v>16</v>
      </c>
      <c r="F1568" s="30">
        <v>0</v>
      </c>
      <c r="G1568" s="31">
        <f t="shared" si="165"/>
        <v>0</v>
      </c>
      <c r="H1568" s="32">
        <v>3</v>
      </c>
      <c r="I1568" s="33"/>
      <c r="J1568" s="26"/>
      <c r="K1568" s="26"/>
      <c r="L1568" s="26"/>
      <c r="M1568" s="26"/>
      <c r="N1568" s="26"/>
      <c r="O1568" s="26"/>
      <c r="P1568" s="26"/>
      <c r="Q1568" s="26"/>
      <c r="R1568" s="26"/>
      <c r="S1568" s="26"/>
      <c r="T1568" s="26"/>
      <c r="U1568" s="26"/>
      <c r="V1568" s="26"/>
      <c r="W1568" s="26"/>
      <c r="X1568" s="26"/>
      <c r="Y1568" s="26"/>
      <c r="Z1568" s="26"/>
      <c r="AA1568" s="26"/>
      <c r="AB1568" s="26"/>
      <c r="AC1568" s="26"/>
      <c r="AD1568" s="34" t="s">
        <v>88</v>
      </c>
    </row>
    <row r="1569" spans="1:30" s="35" customFormat="1" ht="12.75" x14ac:dyDescent="0.2">
      <c r="A1569" s="25" t="s">
        <v>188</v>
      </c>
      <c r="B1569" s="27" t="s">
        <v>11</v>
      </c>
      <c r="C1569" s="27"/>
      <c r="D1569" s="28"/>
      <c r="E1569" s="29" t="s">
        <v>18</v>
      </c>
      <c r="F1569" s="30">
        <v>0.55000000000000004</v>
      </c>
      <c r="G1569" s="31">
        <f t="shared" si="165"/>
        <v>16.5</v>
      </c>
      <c r="H1569" s="32">
        <v>3</v>
      </c>
      <c r="I1569" s="33"/>
      <c r="J1569" s="26"/>
      <c r="K1569" s="26"/>
      <c r="L1569" s="26"/>
      <c r="M1569" s="26"/>
      <c r="N1569" s="26">
        <v>1</v>
      </c>
      <c r="O1569" s="26"/>
      <c r="P1569" s="26"/>
      <c r="Q1569" s="26"/>
      <c r="R1569" s="26">
        <v>1</v>
      </c>
      <c r="S1569" s="26"/>
      <c r="T1569" s="26"/>
      <c r="U1569" s="26"/>
      <c r="V1569" s="26">
        <v>1</v>
      </c>
      <c r="W1569" s="26"/>
      <c r="X1569" s="26"/>
      <c r="Y1569" s="26"/>
      <c r="Z1569" s="26">
        <v>1</v>
      </c>
      <c r="AA1569" s="26"/>
      <c r="AB1569" s="26"/>
      <c r="AC1569" s="26"/>
      <c r="AD1569" s="34" t="s">
        <v>21</v>
      </c>
    </row>
    <row r="1570" spans="1:30" s="35" customFormat="1" ht="12.75" x14ac:dyDescent="0.2">
      <c r="A1570" s="25" t="s">
        <v>188</v>
      </c>
      <c r="B1570" s="27" t="s">
        <v>11</v>
      </c>
      <c r="C1570" s="27"/>
      <c r="D1570" s="28"/>
      <c r="E1570" s="29" t="s">
        <v>116</v>
      </c>
      <c r="F1570" s="30">
        <v>1</v>
      </c>
      <c r="G1570" s="31">
        <f t="shared" si="165"/>
        <v>30</v>
      </c>
      <c r="H1570" s="32">
        <v>3</v>
      </c>
      <c r="I1570" s="33"/>
      <c r="J1570" s="26"/>
      <c r="K1570" s="26"/>
      <c r="L1570" s="26"/>
      <c r="M1570" s="26">
        <v>1</v>
      </c>
      <c r="N1570" s="26"/>
      <c r="O1570" s="26"/>
      <c r="P1570" s="26"/>
      <c r="Q1570" s="26">
        <v>1</v>
      </c>
      <c r="R1570" s="26"/>
      <c r="S1570" s="26"/>
      <c r="T1570" s="26"/>
      <c r="U1570" s="26">
        <v>1</v>
      </c>
      <c r="V1570" s="26"/>
      <c r="W1570" s="26"/>
      <c r="X1570" s="26"/>
      <c r="Y1570" s="26">
        <v>1</v>
      </c>
      <c r="Z1570" s="26"/>
      <c r="AA1570" s="26"/>
      <c r="AB1570" s="26"/>
      <c r="AC1570" s="26">
        <v>1</v>
      </c>
      <c r="AD1570" s="34" t="s">
        <v>35</v>
      </c>
    </row>
    <row r="1571" spans="1:30" s="35" customFormat="1" ht="12.75" x14ac:dyDescent="0.2">
      <c r="A1571" s="25" t="s">
        <v>188</v>
      </c>
      <c r="B1571" s="27" t="s">
        <v>11</v>
      </c>
      <c r="C1571" s="27"/>
      <c r="D1571" s="28"/>
      <c r="E1571" s="29" t="s">
        <v>119</v>
      </c>
      <c r="F1571" s="30">
        <v>0.33333333333333331</v>
      </c>
      <c r="G1571" s="31">
        <f t="shared" si="165"/>
        <v>10</v>
      </c>
      <c r="H1571" s="32">
        <v>3</v>
      </c>
      <c r="I1571" s="33"/>
      <c r="J1571" s="26"/>
      <c r="K1571" s="26"/>
      <c r="L1571" s="26"/>
      <c r="M1571" s="26">
        <v>1</v>
      </c>
      <c r="N1571" s="26"/>
      <c r="O1571" s="26"/>
      <c r="P1571" s="26"/>
      <c r="Q1571" s="26">
        <v>1</v>
      </c>
      <c r="R1571" s="26"/>
      <c r="S1571" s="26"/>
      <c r="T1571" s="26"/>
      <c r="U1571" s="26">
        <v>1</v>
      </c>
      <c r="V1571" s="26"/>
      <c r="W1571" s="26"/>
      <c r="X1571" s="26"/>
      <c r="Y1571" s="26">
        <v>1</v>
      </c>
      <c r="Z1571" s="26"/>
      <c r="AA1571" s="26"/>
      <c r="AB1571" s="26"/>
      <c r="AC1571" s="26">
        <v>1</v>
      </c>
      <c r="AD1571" s="34" t="s">
        <v>35</v>
      </c>
    </row>
    <row r="1572" spans="1:30" s="35" customFormat="1" ht="12.75" x14ac:dyDescent="0.2">
      <c r="A1572" s="25" t="s">
        <v>188</v>
      </c>
      <c r="B1572" s="27" t="s">
        <v>11</v>
      </c>
      <c r="C1572" s="27"/>
      <c r="D1572" s="28"/>
      <c r="E1572" s="29" t="s">
        <v>120</v>
      </c>
      <c r="F1572" s="30">
        <v>0.5</v>
      </c>
      <c r="G1572" s="31">
        <f t="shared" si="165"/>
        <v>15</v>
      </c>
      <c r="H1572" s="32">
        <v>3</v>
      </c>
      <c r="I1572" s="33"/>
      <c r="J1572" s="26"/>
      <c r="K1572" s="26"/>
      <c r="L1572" s="26"/>
      <c r="M1572" s="26">
        <v>1</v>
      </c>
      <c r="N1572" s="26"/>
      <c r="O1572" s="26"/>
      <c r="P1572" s="26"/>
      <c r="Q1572" s="26">
        <v>1</v>
      </c>
      <c r="R1572" s="26"/>
      <c r="S1572" s="26"/>
      <c r="T1572" s="26"/>
      <c r="U1572" s="26">
        <v>1</v>
      </c>
      <c r="V1572" s="26"/>
      <c r="W1572" s="26"/>
      <c r="X1572" s="26"/>
      <c r="Y1572" s="26">
        <v>1</v>
      </c>
      <c r="Z1572" s="26"/>
      <c r="AA1572" s="26"/>
      <c r="AB1572" s="26"/>
      <c r="AC1572" s="26">
        <v>1</v>
      </c>
      <c r="AD1572" s="34" t="s">
        <v>35</v>
      </c>
    </row>
    <row r="1573" spans="1:30" s="35" customFormat="1" ht="12.75" x14ac:dyDescent="0.2">
      <c r="A1573" s="25" t="s">
        <v>188</v>
      </c>
      <c r="B1573" s="27" t="s">
        <v>11</v>
      </c>
      <c r="C1573" s="27"/>
      <c r="D1573" s="28"/>
      <c r="E1573" s="29" t="s">
        <v>121</v>
      </c>
      <c r="F1573" s="30">
        <v>0.33333333333333331</v>
      </c>
      <c r="G1573" s="31">
        <f t="shared" si="165"/>
        <v>10</v>
      </c>
      <c r="H1573" s="32">
        <v>3</v>
      </c>
      <c r="I1573" s="33"/>
      <c r="J1573" s="26"/>
      <c r="K1573" s="26"/>
      <c r="L1573" s="26"/>
      <c r="M1573" s="26"/>
      <c r="N1573" s="26"/>
      <c r="O1573" s="26"/>
      <c r="P1573" s="26"/>
      <c r="Q1573" s="26">
        <v>1</v>
      </c>
      <c r="R1573" s="26"/>
      <c r="S1573" s="26"/>
      <c r="T1573" s="26"/>
      <c r="U1573" s="26"/>
      <c r="V1573" s="26"/>
      <c r="W1573" s="26"/>
      <c r="X1573" s="26"/>
      <c r="Y1573" s="26">
        <v>1</v>
      </c>
      <c r="Z1573" s="26"/>
      <c r="AA1573" s="26"/>
      <c r="AB1573" s="26"/>
      <c r="AC1573" s="26"/>
      <c r="AD1573" s="34" t="s">
        <v>104</v>
      </c>
    </row>
    <row r="1574" spans="1:30" s="35" customFormat="1" ht="12.75" x14ac:dyDescent="0.2">
      <c r="A1574" s="25" t="s">
        <v>188</v>
      </c>
      <c r="B1574" s="27" t="s">
        <v>11</v>
      </c>
      <c r="C1574" s="27"/>
      <c r="D1574" s="28"/>
      <c r="E1574" s="36" t="s">
        <v>24</v>
      </c>
      <c r="F1574" s="30">
        <v>0.35</v>
      </c>
      <c r="G1574" s="31">
        <f t="shared" si="165"/>
        <v>10.5</v>
      </c>
      <c r="H1574" s="32">
        <v>3</v>
      </c>
      <c r="I1574" s="33"/>
      <c r="J1574" s="26">
        <v>1</v>
      </c>
      <c r="K1574" s="26">
        <v>1</v>
      </c>
      <c r="L1574" s="26">
        <v>1</v>
      </c>
      <c r="M1574" s="26">
        <v>1</v>
      </c>
      <c r="N1574" s="26">
        <v>1</v>
      </c>
      <c r="O1574" s="26">
        <v>1</v>
      </c>
      <c r="P1574" s="26">
        <v>1</v>
      </c>
      <c r="Q1574" s="26">
        <v>1</v>
      </c>
      <c r="R1574" s="26">
        <v>1</v>
      </c>
      <c r="S1574" s="26">
        <v>1</v>
      </c>
      <c r="T1574" s="26">
        <v>1</v>
      </c>
      <c r="U1574" s="26">
        <v>1</v>
      </c>
      <c r="V1574" s="26">
        <v>1</v>
      </c>
      <c r="W1574" s="26">
        <v>1</v>
      </c>
      <c r="X1574" s="26">
        <v>1</v>
      </c>
      <c r="Y1574" s="26">
        <v>1</v>
      </c>
      <c r="Z1574" s="26">
        <v>1</v>
      </c>
      <c r="AA1574" s="26">
        <v>1</v>
      </c>
      <c r="AB1574" s="26">
        <v>1</v>
      </c>
      <c r="AC1574" s="26">
        <v>1</v>
      </c>
      <c r="AD1574" s="34" t="s">
        <v>25</v>
      </c>
    </row>
    <row r="1575" spans="1:30" s="35" customFormat="1" ht="12.75" x14ac:dyDescent="0.2">
      <c r="A1575" s="25" t="s">
        <v>188</v>
      </c>
      <c r="B1575" s="27" t="s">
        <v>11</v>
      </c>
      <c r="C1575" s="27"/>
      <c r="D1575" s="28"/>
      <c r="E1575" s="29" t="s">
        <v>26</v>
      </c>
      <c r="F1575" s="30">
        <v>0.9900000000000001</v>
      </c>
      <c r="G1575" s="31">
        <f t="shared" si="165"/>
        <v>29.700000000000003</v>
      </c>
      <c r="H1575" s="32">
        <v>3</v>
      </c>
      <c r="I1575" s="33"/>
      <c r="J1575" s="26"/>
      <c r="K1575" s="26"/>
      <c r="L1575" s="26"/>
      <c r="M1575" s="26"/>
      <c r="N1575" s="26"/>
      <c r="O1575" s="26"/>
      <c r="P1575" s="26"/>
      <c r="Q1575" s="26"/>
      <c r="R1575" s="26"/>
      <c r="S1575" s="26"/>
      <c r="T1575" s="26"/>
      <c r="U1575" s="26"/>
      <c r="V1575" s="26"/>
      <c r="W1575" s="26"/>
      <c r="X1575" s="26"/>
      <c r="Y1575" s="26"/>
      <c r="Z1575" s="26"/>
      <c r="AA1575" s="26"/>
      <c r="AB1575" s="26"/>
      <c r="AC1575" s="26">
        <v>1</v>
      </c>
      <c r="AD1575" s="34" t="s">
        <v>173</v>
      </c>
    </row>
    <row r="1576" spans="1:30" s="35" customFormat="1" ht="12.75" x14ac:dyDescent="0.2">
      <c r="A1576" s="25" t="s">
        <v>188</v>
      </c>
      <c r="B1576" s="27" t="s">
        <v>11</v>
      </c>
      <c r="C1576" s="27"/>
      <c r="D1576" s="28"/>
      <c r="E1576" s="38" t="s">
        <v>89</v>
      </c>
      <c r="F1576" s="30">
        <v>0</v>
      </c>
      <c r="G1576" s="31">
        <f t="shared" si="165"/>
        <v>0</v>
      </c>
      <c r="H1576" s="32">
        <v>3</v>
      </c>
      <c r="I1576" s="33"/>
      <c r="J1576" s="26"/>
      <c r="K1576" s="26"/>
      <c r="L1576" s="26"/>
      <c r="M1576" s="26"/>
      <c r="N1576" s="26"/>
      <c r="O1576" s="26"/>
      <c r="P1576" s="26"/>
      <c r="Q1576" s="26"/>
      <c r="R1576" s="26"/>
      <c r="S1576" s="26"/>
      <c r="T1576" s="26"/>
      <c r="U1576" s="26"/>
      <c r="V1576" s="26"/>
      <c r="W1576" s="26"/>
      <c r="X1576" s="26"/>
      <c r="Y1576" s="26"/>
      <c r="Z1576" s="26"/>
      <c r="AA1576" s="26"/>
      <c r="AB1576" s="26"/>
      <c r="AC1576" s="26"/>
      <c r="AD1576" s="34" t="s">
        <v>90</v>
      </c>
    </row>
    <row r="1577" spans="1:30" s="35" customFormat="1" ht="12.75" x14ac:dyDescent="0.2">
      <c r="A1577" s="25" t="s">
        <v>188</v>
      </c>
      <c r="B1577" s="27" t="s">
        <v>11</v>
      </c>
      <c r="C1577" s="27"/>
      <c r="D1577" s="28"/>
      <c r="E1577" s="83" t="s">
        <v>29</v>
      </c>
      <c r="F1577" s="30">
        <v>0.23833333333333337</v>
      </c>
      <c r="G1577" s="31">
        <f t="shared" si="165"/>
        <v>7.1500000000000012</v>
      </c>
      <c r="H1577" s="32">
        <v>3</v>
      </c>
      <c r="I1577" s="33"/>
      <c r="J1577" s="26"/>
      <c r="K1577" s="26"/>
      <c r="L1577" s="26"/>
      <c r="M1577" s="37"/>
      <c r="N1577" s="26"/>
      <c r="O1577" s="26"/>
      <c r="P1577" s="26"/>
      <c r="Q1577" s="26"/>
      <c r="R1577" s="26"/>
      <c r="S1577" s="26"/>
      <c r="T1577" s="37"/>
      <c r="U1577" s="26">
        <v>1</v>
      </c>
      <c r="V1577" s="37"/>
      <c r="W1577" s="26"/>
      <c r="X1577" s="37"/>
      <c r="Y1577" s="26"/>
      <c r="Z1577" s="37"/>
      <c r="AA1577" s="26"/>
      <c r="AB1577" s="37"/>
      <c r="AC1577" s="37"/>
      <c r="AD1577" s="34" t="s">
        <v>23</v>
      </c>
    </row>
    <row r="1578" spans="1:30" s="35" customFormat="1" ht="12.75" x14ac:dyDescent="0.2">
      <c r="A1578" s="25" t="s">
        <v>188</v>
      </c>
      <c r="B1578" s="27" t="s">
        <v>11</v>
      </c>
      <c r="C1578" s="27"/>
      <c r="D1578" s="28"/>
      <c r="E1578" s="29" t="s">
        <v>31</v>
      </c>
      <c r="F1578" s="30">
        <v>0.12833333333333335</v>
      </c>
      <c r="G1578" s="31">
        <f t="shared" si="165"/>
        <v>3.8500000000000005</v>
      </c>
      <c r="H1578" s="32">
        <v>3</v>
      </c>
      <c r="I1578" s="33"/>
      <c r="J1578" s="26"/>
      <c r="K1578" s="26">
        <v>1</v>
      </c>
      <c r="L1578" s="26"/>
      <c r="M1578" s="26">
        <v>1</v>
      </c>
      <c r="N1578" s="26"/>
      <c r="O1578" s="26">
        <v>1</v>
      </c>
      <c r="P1578" s="26"/>
      <c r="Q1578" s="26">
        <v>1</v>
      </c>
      <c r="R1578" s="26"/>
      <c r="S1578" s="26">
        <v>1</v>
      </c>
      <c r="T1578" s="26"/>
      <c r="U1578" s="26">
        <v>1</v>
      </c>
      <c r="V1578" s="26"/>
      <c r="W1578" s="26">
        <v>1</v>
      </c>
      <c r="X1578" s="26"/>
      <c r="Y1578" s="26">
        <v>1</v>
      </c>
      <c r="Z1578" s="26"/>
      <c r="AA1578" s="26">
        <v>1</v>
      </c>
      <c r="AB1578" s="26"/>
      <c r="AC1578" s="26">
        <v>1</v>
      </c>
      <c r="AD1578" s="34" t="s">
        <v>13</v>
      </c>
    </row>
    <row r="1579" spans="1:30" s="35" customFormat="1" ht="12.75" x14ac:dyDescent="0.2">
      <c r="A1579" s="25" t="s">
        <v>188</v>
      </c>
      <c r="B1579" s="27" t="s">
        <v>11</v>
      </c>
      <c r="C1579" s="27"/>
      <c r="D1579" s="28"/>
      <c r="E1579" s="29" t="s">
        <v>32</v>
      </c>
      <c r="F1579" s="30">
        <v>1.1000000000000001</v>
      </c>
      <c r="G1579" s="31">
        <f t="shared" si="165"/>
        <v>33</v>
      </c>
      <c r="H1579" s="32">
        <v>3</v>
      </c>
      <c r="I1579" s="33"/>
      <c r="J1579" s="26"/>
      <c r="K1579" s="26"/>
      <c r="L1579" s="26"/>
      <c r="M1579" s="26"/>
      <c r="N1579" s="26"/>
      <c r="O1579" s="26"/>
      <c r="P1579" s="26">
        <v>1</v>
      </c>
      <c r="Q1579" s="26"/>
      <c r="R1579" s="26"/>
      <c r="S1579" s="26"/>
      <c r="T1579" s="26"/>
      <c r="U1579" s="26"/>
      <c r="V1579" s="26">
        <v>1</v>
      </c>
      <c r="W1579" s="26"/>
      <c r="X1579" s="26"/>
      <c r="Y1579" s="26"/>
      <c r="Z1579" s="26"/>
      <c r="AA1579" s="26"/>
      <c r="AB1579" s="26">
        <v>1</v>
      </c>
      <c r="AC1579" s="26"/>
      <c r="AD1579" s="34" t="s">
        <v>20</v>
      </c>
    </row>
    <row r="1580" spans="1:30" s="35" customFormat="1" ht="12.75" x14ac:dyDescent="0.2">
      <c r="A1580" s="25" t="s">
        <v>188</v>
      </c>
      <c r="B1580" s="27" t="s">
        <v>11</v>
      </c>
      <c r="C1580" s="27"/>
      <c r="D1580" s="28"/>
      <c r="E1580" s="38" t="s">
        <v>34</v>
      </c>
      <c r="F1580" s="30">
        <v>0</v>
      </c>
      <c r="G1580" s="31">
        <f t="shared" si="165"/>
        <v>0</v>
      </c>
      <c r="H1580" s="32">
        <v>3</v>
      </c>
      <c r="I1580" s="33"/>
      <c r="J1580" s="26"/>
      <c r="K1580" s="26"/>
      <c r="L1580" s="26"/>
      <c r="M1580" s="26"/>
      <c r="N1580" s="26"/>
      <c r="O1580" s="26"/>
      <c r="P1580" s="26"/>
      <c r="Q1580" s="26"/>
      <c r="R1580" s="26"/>
      <c r="S1580" s="26"/>
      <c r="T1580" s="26"/>
      <c r="U1580" s="26"/>
      <c r="V1580" s="26"/>
      <c r="W1580" s="26"/>
      <c r="X1580" s="26"/>
      <c r="Y1580" s="26"/>
      <c r="Z1580" s="26"/>
      <c r="AA1580" s="26"/>
      <c r="AB1580" s="26"/>
      <c r="AC1580" s="26"/>
      <c r="AD1580" s="34" t="s">
        <v>36</v>
      </c>
    </row>
    <row r="1581" spans="1:30" s="35" customFormat="1" ht="12.75" x14ac:dyDescent="0.2">
      <c r="A1581" s="25" t="s">
        <v>188</v>
      </c>
      <c r="B1581" s="27" t="s">
        <v>11</v>
      </c>
      <c r="C1581" s="27"/>
      <c r="D1581" s="28"/>
      <c r="E1581" s="29" t="s">
        <v>37</v>
      </c>
      <c r="F1581" s="30">
        <v>0.55000000000000004</v>
      </c>
      <c r="G1581" s="31">
        <f t="shared" si="165"/>
        <v>16.5</v>
      </c>
      <c r="H1581" s="32">
        <v>3</v>
      </c>
      <c r="I1581" s="33"/>
      <c r="J1581" s="26"/>
      <c r="K1581" s="26"/>
      <c r="L1581" s="26"/>
      <c r="M1581" s="26"/>
      <c r="N1581" s="26"/>
      <c r="O1581" s="26"/>
      <c r="P1581" s="26"/>
      <c r="Q1581" s="26"/>
      <c r="R1581" s="26"/>
      <c r="S1581" s="26"/>
      <c r="T1581" s="26"/>
      <c r="U1581" s="26"/>
      <c r="V1581" s="26">
        <v>1</v>
      </c>
      <c r="W1581" s="26"/>
      <c r="X1581" s="26"/>
      <c r="Y1581" s="26"/>
      <c r="Z1581" s="26"/>
      <c r="AA1581" s="26"/>
      <c r="AB1581" s="26"/>
      <c r="AC1581" s="26"/>
      <c r="AD1581" s="34" t="s">
        <v>27</v>
      </c>
    </row>
    <row r="1582" spans="1:30" s="35" customFormat="1" ht="12.75" x14ac:dyDescent="0.2">
      <c r="A1582" s="25" t="s">
        <v>188</v>
      </c>
      <c r="B1582" s="27" t="s">
        <v>11</v>
      </c>
      <c r="C1582" s="27"/>
      <c r="D1582" s="28"/>
      <c r="E1582" s="29" t="s">
        <v>38</v>
      </c>
      <c r="F1582" s="30">
        <v>0.5</v>
      </c>
      <c r="G1582" s="31">
        <f t="shared" si="165"/>
        <v>15</v>
      </c>
      <c r="H1582" s="32">
        <v>3</v>
      </c>
      <c r="I1582" s="33"/>
      <c r="J1582" s="26"/>
      <c r="K1582" s="26"/>
      <c r="L1582" s="26"/>
      <c r="M1582" s="26"/>
      <c r="N1582" s="26"/>
      <c r="O1582" s="26"/>
      <c r="P1582" s="26"/>
      <c r="Q1582" s="26"/>
      <c r="R1582" s="26"/>
      <c r="S1582" s="26"/>
      <c r="T1582" s="26"/>
      <c r="U1582" s="26"/>
      <c r="V1582" s="26">
        <v>1</v>
      </c>
      <c r="W1582" s="26"/>
      <c r="X1582" s="26"/>
      <c r="Y1582" s="26"/>
      <c r="Z1582" s="26"/>
      <c r="AA1582" s="26"/>
      <c r="AB1582" s="26"/>
      <c r="AC1582" s="26"/>
      <c r="AD1582" s="34" t="s">
        <v>27</v>
      </c>
    </row>
    <row r="1583" spans="1:30" s="35" customFormat="1" ht="12.75" x14ac:dyDescent="0.2">
      <c r="A1583" s="25" t="s">
        <v>188</v>
      </c>
      <c r="B1583" s="27" t="s">
        <v>11</v>
      </c>
      <c r="C1583" s="27"/>
      <c r="D1583" s="28"/>
      <c r="E1583" s="29" t="s">
        <v>39</v>
      </c>
      <c r="F1583" s="30">
        <v>0.2</v>
      </c>
      <c r="G1583" s="31">
        <f t="shared" si="165"/>
        <v>6</v>
      </c>
      <c r="H1583" s="32">
        <v>3</v>
      </c>
      <c r="I1583" s="33"/>
      <c r="J1583" s="26"/>
      <c r="K1583" s="26"/>
      <c r="L1583" s="26"/>
      <c r="M1583" s="26"/>
      <c r="N1583" s="26"/>
      <c r="O1583" s="26"/>
      <c r="P1583" s="26"/>
      <c r="Q1583" s="26"/>
      <c r="R1583" s="26"/>
      <c r="S1583" s="26"/>
      <c r="T1583" s="26"/>
      <c r="U1583" s="26"/>
      <c r="V1583" s="26"/>
      <c r="W1583" s="26"/>
      <c r="X1583" s="26"/>
      <c r="Y1583" s="26"/>
      <c r="Z1583" s="26"/>
      <c r="AA1583" s="26"/>
      <c r="AB1583" s="26"/>
      <c r="AC1583" s="26"/>
      <c r="AD1583" s="34" t="s">
        <v>14</v>
      </c>
    </row>
    <row r="1584" spans="1:30" s="35" customFormat="1" ht="12.75" x14ac:dyDescent="0.2">
      <c r="A1584" s="25" t="s">
        <v>188</v>
      </c>
      <c r="B1584" s="27" t="s">
        <v>11</v>
      </c>
      <c r="C1584" s="27"/>
      <c r="D1584" s="28"/>
      <c r="E1584" s="29" t="s">
        <v>40</v>
      </c>
      <c r="F1584" s="30">
        <v>0.27500000000000002</v>
      </c>
      <c r="G1584" s="31">
        <f t="shared" si="165"/>
        <v>8.25</v>
      </c>
      <c r="H1584" s="32">
        <v>3</v>
      </c>
      <c r="I1584" s="33"/>
      <c r="J1584" s="26"/>
      <c r="K1584" s="26"/>
      <c r="L1584" s="26"/>
      <c r="M1584" s="26"/>
      <c r="N1584" s="26">
        <v>1</v>
      </c>
      <c r="O1584" s="26"/>
      <c r="P1584" s="26"/>
      <c r="Q1584" s="26"/>
      <c r="R1584" s="26"/>
      <c r="S1584" s="26"/>
      <c r="T1584" s="26">
        <v>1</v>
      </c>
      <c r="U1584" s="26"/>
      <c r="V1584" s="26"/>
      <c r="W1584" s="26"/>
      <c r="X1584" s="26"/>
      <c r="Y1584" s="26"/>
      <c r="Z1584" s="26">
        <v>1</v>
      </c>
      <c r="AA1584" s="26"/>
      <c r="AB1584" s="26"/>
      <c r="AC1584" s="26"/>
      <c r="AD1584" s="34" t="s">
        <v>41</v>
      </c>
    </row>
    <row r="1585" spans="1:40" s="35" customFormat="1" ht="12.75" x14ac:dyDescent="0.2">
      <c r="A1585" s="25" t="s">
        <v>188</v>
      </c>
      <c r="B1585" s="27" t="s">
        <v>11</v>
      </c>
      <c r="C1585" s="27"/>
      <c r="D1585" s="28"/>
      <c r="E1585" s="29" t="s">
        <v>42</v>
      </c>
      <c r="F1585" s="30">
        <v>2</v>
      </c>
      <c r="G1585" s="31">
        <f t="shared" si="165"/>
        <v>60</v>
      </c>
      <c r="H1585" s="32">
        <v>3</v>
      </c>
      <c r="I1585" s="33"/>
      <c r="J1585" s="26"/>
      <c r="K1585" s="26"/>
      <c r="L1585" s="26"/>
      <c r="M1585" s="26"/>
      <c r="N1585" s="26"/>
      <c r="O1585" s="26"/>
      <c r="P1585" s="26"/>
      <c r="Q1585" s="26"/>
      <c r="R1585" s="26"/>
      <c r="S1585" s="26"/>
      <c r="T1585" s="26"/>
      <c r="U1585" s="26"/>
      <c r="V1585" s="26"/>
      <c r="W1585" s="26"/>
      <c r="X1585" s="26"/>
      <c r="Y1585" s="26"/>
      <c r="Z1585" s="26"/>
      <c r="AA1585" s="26"/>
      <c r="AB1585" s="26"/>
      <c r="AC1585" s="26"/>
      <c r="AD1585" s="34" t="s">
        <v>14</v>
      </c>
    </row>
    <row r="1586" spans="1:40" s="35" customFormat="1" ht="12.75" x14ac:dyDescent="0.2">
      <c r="A1586" s="25" t="s">
        <v>188</v>
      </c>
      <c r="B1586" s="27" t="s">
        <v>11</v>
      </c>
      <c r="C1586" s="27"/>
      <c r="D1586" s="28"/>
      <c r="E1586" s="29" t="s">
        <v>43</v>
      </c>
      <c r="F1586" s="30">
        <v>0</v>
      </c>
      <c r="G1586" s="31">
        <f t="shared" si="165"/>
        <v>0</v>
      </c>
      <c r="H1586" s="32">
        <v>3</v>
      </c>
      <c r="I1586" s="33"/>
      <c r="J1586" s="26"/>
      <c r="K1586" s="26">
        <v>1</v>
      </c>
      <c r="L1586" s="26"/>
      <c r="M1586" s="26">
        <v>1</v>
      </c>
      <c r="N1586" s="26"/>
      <c r="O1586" s="26">
        <v>1</v>
      </c>
      <c r="P1586" s="26"/>
      <c r="Q1586" s="26">
        <v>1</v>
      </c>
      <c r="R1586" s="26"/>
      <c r="S1586" s="26">
        <v>1</v>
      </c>
      <c r="T1586" s="26"/>
      <c r="U1586" s="26">
        <v>1</v>
      </c>
      <c r="V1586" s="26"/>
      <c r="W1586" s="26">
        <v>1</v>
      </c>
      <c r="X1586" s="26"/>
      <c r="Y1586" s="26">
        <v>1</v>
      </c>
      <c r="Z1586" s="26"/>
      <c r="AA1586" s="26">
        <v>1</v>
      </c>
      <c r="AB1586" s="26"/>
      <c r="AC1586" s="26">
        <v>1</v>
      </c>
      <c r="AD1586" s="34" t="s">
        <v>44</v>
      </c>
    </row>
    <row r="1587" spans="1:40" s="35" customFormat="1" ht="12.75" x14ac:dyDescent="0.2">
      <c r="A1587" s="25" t="s">
        <v>188</v>
      </c>
      <c r="B1587" s="27" t="s">
        <v>11</v>
      </c>
      <c r="C1587" s="27"/>
      <c r="D1587" s="28"/>
      <c r="E1587" s="29" t="s">
        <v>45</v>
      </c>
      <c r="F1587" s="30">
        <v>1.1000000000000001</v>
      </c>
      <c r="G1587" s="31">
        <f t="shared" si="165"/>
        <v>33</v>
      </c>
      <c r="H1587" s="32">
        <v>3</v>
      </c>
      <c r="I1587" s="33"/>
      <c r="J1587" s="26"/>
      <c r="K1587" s="26">
        <v>1</v>
      </c>
      <c r="L1587" s="26"/>
      <c r="M1587" s="26">
        <v>1</v>
      </c>
      <c r="N1587" s="26"/>
      <c r="O1587" s="26">
        <v>1</v>
      </c>
      <c r="P1587" s="26"/>
      <c r="Q1587" s="26">
        <v>1</v>
      </c>
      <c r="R1587" s="26"/>
      <c r="S1587" s="26">
        <v>1</v>
      </c>
      <c r="T1587" s="26"/>
      <c r="U1587" s="26">
        <v>1</v>
      </c>
      <c r="V1587" s="26"/>
      <c r="W1587" s="26">
        <v>1</v>
      </c>
      <c r="X1587" s="26"/>
      <c r="Y1587" s="26">
        <v>1</v>
      </c>
      <c r="Z1587" s="26"/>
      <c r="AA1587" s="26">
        <v>1</v>
      </c>
      <c r="AB1587" s="26"/>
      <c r="AC1587" s="26">
        <v>1</v>
      </c>
      <c r="AD1587" s="34" t="s">
        <v>13</v>
      </c>
    </row>
    <row r="1588" spans="1:40" s="35" customFormat="1" ht="12.75" x14ac:dyDescent="0.2">
      <c r="A1588" s="25" t="s">
        <v>188</v>
      </c>
      <c r="B1588" s="27" t="s">
        <v>11</v>
      </c>
      <c r="C1588" s="27"/>
      <c r="D1588" s="28"/>
      <c r="E1588" s="29" t="s">
        <v>46</v>
      </c>
      <c r="F1588" s="30">
        <v>0.5</v>
      </c>
      <c r="G1588" s="31">
        <f t="shared" si="165"/>
        <v>15</v>
      </c>
      <c r="H1588" s="32">
        <v>3</v>
      </c>
      <c r="I1588" s="33"/>
      <c r="J1588" s="26"/>
      <c r="K1588" s="26"/>
      <c r="L1588" s="26"/>
      <c r="M1588" s="26"/>
      <c r="N1588" s="26">
        <v>1</v>
      </c>
      <c r="O1588" s="26"/>
      <c r="P1588" s="26"/>
      <c r="Q1588" s="26"/>
      <c r="R1588" s="26"/>
      <c r="S1588" s="26">
        <v>1</v>
      </c>
      <c r="T1588" s="26"/>
      <c r="U1588" s="26"/>
      <c r="V1588" s="26"/>
      <c r="W1588" s="26"/>
      <c r="X1588" s="26">
        <v>1</v>
      </c>
      <c r="Y1588" s="26"/>
      <c r="Z1588" s="26"/>
      <c r="AA1588" s="26"/>
      <c r="AB1588" s="26"/>
      <c r="AC1588" s="26">
        <v>1</v>
      </c>
      <c r="AD1588" s="34" t="s">
        <v>48</v>
      </c>
    </row>
    <row r="1589" spans="1:40" s="35" customFormat="1" ht="12.75" x14ac:dyDescent="0.2">
      <c r="A1589" s="25" t="s">
        <v>188</v>
      </c>
      <c r="B1589" s="27" t="s">
        <v>11</v>
      </c>
      <c r="C1589" s="27"/>
      <c r="D1589" s="28"/>
      <c r="E1589" s="29" t="s">
        <v>49</v>
      </c>
      <c r="F1589" s="30">
        <v>0.20166666666666666</v>
      </c>
      <c r="G1589" s="31">
        <f t="shared" si="165"/>
        <v>6.05</v>
      </c>
      <c r="H1589" s="32">
        <v>3</v>
      </c>
      <c r="I1589" s="33"/>
      <c r="J1589" s="26">
        <v>1</v>
      </c>
      <c r="K1589" s="26"/>
      <c r="L1589" s="26">
        <v>1</v>
      </c>
      <c r="M1589" s="26"/>
      <c r="N1589" s="26">
        <v>1</v>
      </c>
      <c r="O1589" s="26"/>
      <c r="P1589" s="26">
        <v>1</v>
      </c>
      <c r="Q1589" s="26"/>
      <c r="R1589" s="26">
        <v>1</v>
      </c>
      <c r="S1589" s="26"/>
      <c r="T1589" s="26">
        <v>1</v>
      </c>
      <c r="U1589" s="26"/>
      <c r="V1589" s="26">
        <v>1</v>
      </c>
      <c r="W1589" s="26"/>
      <c r="X1589" s="26">
        <v>1</v>
      </c>
      <c r="Y1589" s="26"/>
      <c r="Z1589" s="26">
        <v>1</v>
      </c>
      <c r="AA1589" s="26"/>
      <c r="AB1589" s="26">
        <v>1</v>
      </c>
      <c r="AC1589" s="26"/>
      <c r="AD1589" s="34" t="s">
        <v>50</v>
      </c>
    </row>
    <row r="1590" spans="1:40" s="35" customFormat="1" ht="12.75" x14ac:dyDescent="0.2">
      <c r="A1590" s="25" t="s">
        <v>188</v>
      </c>
      <c r="B1590" s="27" t="s">
        <v>11</v>
      </c>
      <c r="C1590" s="27"/>
      <c r="D1590" s="28"/>
      <c r="E1590" s="29" t="s">
        <v>51</v>
      </c>
      <c r="F1590" s="30">
        <v>0.18333333333333335</v>
      </c>
      <c r="G1590" s="31">
        <f t="shared" si="165"/>
        <v>5.5</v>
      </c>
      <c r="H1590" s="32">
        <v>3</v>
      </c>
      <c r="I1590" s="33"/>
      <c r="J1590" s="26"/>
      <c r="K1590" s="26"/>
      <c r="L1590" s="26"/>
      <c r="M1590" s="26"/>
      <c r="N1590" s="26"/>
      <c r="O1590" s="26"/>
      <c r="P1590" s="26"/>
      <c r="Q1590" s="26"/>
      <c r="R1590" s="26"/>
      <c r="S1590" s="26"/>
      <c r="T1590" s="26"/>
      <c r="U1590" s="26"/>
      <c r="V1590" s="26"/>
      <c r="W1590" s="26"/>
      <c r="X1590" s="26"/>
      <c r="Y1590" s="26"/>
      <c r="Z1590" s="26"/>
      <c r="AA1590" s="26"/>
      <c r="AB1590" s="26"/>
      <c r="AC1590" s="26"/>
      <c r="AD1590" s="34" t="s">
        <v>14</v>
      </c>
    </row>
    <row r="1591" spans="1:40" s="35" customFormat="1" ht="12.75" x14ac:dyDescent="0.2">
      <c r="A1591" s="39" t="s">
        <v>188</v>
      </c>
      <c r="B1591" s="41" t="s">
        <v>53</v>
      </c>
      <c r="C1591" s="41"/>
      <c r="D1591" s="78">
        <v>89017524</v>
      </c>
      <c r="E1591" s="43" t="s">
        <v>54</v>
      </c>
      <c r="F1591" s="44">
        <v>1</v>
      </c>
      <c r="G1591" s="45">
        <f>+VLOOKUP(D1591,'Precios Repuestos'!$B$3:$F$192,5,FALSE)*F1591</f>
        <v>18.07</v>
      </c>
      <c r="H1591" s="32">
        <v>3</v>
      </c>
      <c r="I1591" s="46"/>
      <c r="J1591" s="40">
        <v>1</v>
      </c>
      <c r="K1591" s="40">
        <v>1</v>
      </c>
      <c r="L1591" s="40">
        <v>1</v>
      </c>
      <c r="M1591" s="40">
        <v>1</v>
      </c>
      <c r="N1591" s="40">
        <v>1</v>
      </c>
      <c r="O1591" s="40">
        <v>1</v>
      </c>
      <c r="P1591" s="40">
        <v>1</v>
      </c>
      <c r="Q1591" s="40">
        <v>1</v>
      </c>
      <c r="R1591" s="40">
        <v>1</v>
      </c>
      <c r="S1591" s="40">
        <v>1</v>
      </c>
      <c r="T1591" s="40">
        <v>1</v>
      </c>
      <c r="U1591" s="40">
        <v>1</v>
      </c>
      <c r="V1591" s="40">
        <v>1</v>
      </c>
      <c r="W1591" s="40">
        <v>1</v>
      </c>
      <c r="X1591" s="40">
        <v>1</v>
      </c>
      <c r="Y1591" s="40">
        <v>1</v>
      </c>
      <c r="Z1591" s="40">
        <v>1</v>
      </c>
      <c r="AA1591" s="40">
        <v>1</v>
      </c>
      <c r="AB1591" s="40">
        <v>1</v>
      </c>
      <c r="AC1591" s="40">
        <v>1</v>
      </c>
      <c r="AD1591" s="34" t="s">
        <v>25</v>
      </c>
    </row>
    <row r="1592" spans="1:40" s="35" customFormat="1" x14ac:dyDescent="0.2">
      <c r="A1592" s="39" t="s">
        <v>188</v>
      </c>
      <c r="B1592" s="41" t="s">
        <v>53</v>
      </c>
      <c r="C1592" s="239"/>
      <c r="D1592" s="152">
        <v>1126239</v>
      </c>
      <c r="E1592" s="107" t="s">
        <v>187</v>
      </c>
      <c r="F1592" s="44">
        <v>6</v>
      </c>
      <c r="G1592" s="45">
        <f>+VLOOKUP(D1592,'Precios Repuestos'!$B$3:$F$192,5,FALSE)*F1592</f>
        <v>104.63711538461538</v>
      </c>
      <c r="H1592" s="32">
        <v>3</v>
      </c>
      <c r="I1592" s="46"/>
      <c r="J1592" s="40">
        <v>1</v>
      </c>
      <c r="K1592" s="40">
        <v>1</v>
      </c>
      <c r="L1592" s="40">
        <v>1</v>
      </c>
      <c r="M1592" s="40">
        <v>1</v>
      </c>
      <c r="N1592" s="40">
        <v>1</v>
      </c>
      <c r="O1592" s="40">
        <v>1</v>
      </c>
      <c r="P1592" s="40">
        <v>1</v>
      </c>
      <c r="Q1592" s="40">
        <v>1</v>
      </c>
      <c r="R1592" s="40">
        <v>1</v>
      </c>
      <c r="S1592" s="40">
        <v>1</v>
      </c>
      <c r="T1592" s="40">
        <v>1</v>
      </c>
      <c r="U1592" s="40">
        <v>1</v>
      </c>
      <c r="V1592" s="40">
        <v>1</v>
      </c>
      <c r="W1592" s="40">
        <v>1</v>
      </c>
      <c r="X1592" s="40">
        <v>1</v>
      </c>
      <c r="Y1592" s="40">
        <v>1</v>
      </c>
      <c r="Z1592" s="40">
        <v>1</v>
      </c>
      <c r="AA1592" s="40">
        <v>1</v>
      </c>
      <c r="AB1592" s="40">
        <v>1</v>
      </c>
      <c r="AC1592" s="40">
        <v>1</v>
      </c>
      <c r="AD1592" s="34" t="s">
        <v>56</v>
      </c>
    </row>
    <row r="1593" spans="1:40" s="35" customFormat="1" ht="12.75" x14ac:dyDescent="0.2">
      <c r="A1593" s="39" t="s">
        <v>188</v>
      </c>
      <c r="B1593" s="41" t="s">
        <v>53</v>
      </c>
      <c r="C1593" s="41"/>
      <c r="D1593" s="78">
        <v>15908915</v>
      </c>
      <c r="E1593" s="43" t="s">
        <v>58</v>
      </c>
      <c r="F1593" s="44">
        <v>1</v>
      </c>
      <c r="G1593" s="45">
        <f>+VLOOKUP(D1593,'Precios Repuestos'!$B$3:$F$192,5,FALSE)*F1593</f>
        <v>52.57</v>
      </c>
      <c r="H1593" s="32">
        <v>3</v>
      </c>
      <c r="I1593" s="46"/>
      <c r="J1593" s="40"/>
      <c r="K1593" s="40">
        <v>1</v>
      </c>
      <c r="L1593" s="40"/>
      <c r="M1593" s="40">
        <v>1</v>
      </c>
      <c r="N1593" s="40"/>
      <c r="O1593" s="40">
        <v>1</v>
      </c>
      <c r="P1593" s="40"/>
      <c r="Q1593" s="40">
        <v>1</v>
      </c>
      <c r="R1593" s="40"/>
      <c r="S1593" s="40">
        <v>1</v>
      </c>
      <c r="T1593" s="40"/>
      <c r="U1593" s="40">
        <v>1</v>
      </c>
      <c r="V1593" s="40"/>
      <c r="W1593" s="40">
        <v>1</v>
      </c>
      <c r="X1593" s="40"/>
      <c r="Y1593" s="40">
        <v>1</v>
      </c>
      <c r="Z1593" s="40"/>
      <c r="AA1593" s="40">
        <v>1</v>
      </c>
      <c r="AB1593" s="40"/>
      <c r="AC1593" s="40">
        <v>1</v>
      </c>
      <c r="AD1593" s="34" t="s">
        <v>13</v>
      </c>
    </row>
    <row r="1594" spans="1:40" s="35" customFormat="1" x14ac:dyDescent="0.2">
      <c r="A1594" s="39" t="s">
        <v>188</v>
      </c>
      <c r="B1594" s="41" t="s">
        <v>53</v>
      </c>
      <c r="C1594" s="239"/>
      <c r="D1594" s="152">
        <v>94760356</v>
      </c>
      <c r="E1594" s="106" t="s">
        <v>183</v>
      </c>
      <c r="F1594" s="44">
        <v>11</v>
      </c>
      <c r="G1594" s="45">
        <f>+VLOOKUP(D1594,'Precios Repuestos'!$B$3:$F$192,5,FALSE)*F1594</f>
        <v>95.876634615384631</v>
      </c>
      <c r="H1594" s="32">
        <v>3</v>
      </c>
      <c r="I1594" s="46"/>
      <c r="J1594" s="40"/>
      <c r="K1594" s="40"/>
      <c r="L1594" s="40"/>
      <c r="M1594" s="40">
        <v>1</v>
      </c>
      <c r="N1594" s="40"/>
      <c r="O1594" s="40"/>
      <c r="P1594" s="40"/>
      <c r="Q1594" s="40">
        <v>1</v>
      </c>
      <c r="R1594" s="40"/>
      <c r="S1594" s="40"/>
      <c r="T1594" s="40"/>
      <c r="U1594" s="40">
        <v>1</v>
      </c>
      <c r="V1594" s="40"/>
      <c r="W1594" s="40"/>
      <c r="X1594" s="40"/>
      <c r="Y1594" s="40">
        <v>1</v>
      </c>
      <c r="Z1594" s="40"/>
      <c r="AA1594" s="40"/>
      <c r="AB1594" s="40"/>
      <c r="AC1594" s="40">
        <v>1</v>
      </c>
      <c r="AD1594" s="34" t="s">
        <v>67</v>
      </c>
    </row>
    <row r="1595" spans="1:40" s="35" customFormat="1" ht="12.75" x14ac:dyDescent="0.2">
      <c r="A1595" s="39" t="s">
        <v>188</v>
      </c>
      <c r="B1595" s="41" t="s">
        <v>53</v>
      </c>
      <c r="C1595" s="41"/>
      <c r="D1595" s="78">
        <v>24208576</v>
      </c>
      <c r="E1595" s="43" t="s">
        <v>182</v>
      </c>
      <c r="F1595" s="44">
        <v>1</v>
      </c>
      <c r="G1595" s="45">
        <f>+VLOOKUP(D1595,'Precios Repuestos'!$B$3:$F$192,5,FALSE)*F1595</f>
        <v>75.510000000000005</v>
      </c>
      <c r="H1595" s="32">
        <v>3</v>
      </c>
      <c r="I1595" s="46"/>
      <c r="J1595" s="40"/>
      <c r="K1595" s="40"/>
      <c r="L1595" s="40"/>
      <c r="M1595" s="40"/>
      <c r="N1595" s="40"/>
      <c r="O1595" s="40"/>
      <c r="P1595" s="40"/>
      <c r="Q1595" s="40"/>
      <c r="R1595" s="40"/>
      <c r="S1595" s="40"/>
      <c r="T1595" s="40"/>
      <c r="U1595" s="40"/>
      <c r="V1595" s="40"/>
      <c r="W1595" s="40"/>
      <c r="X1595" s="40"/>
      <c r="Y1595" s="40"/>
      <c r="Z1595" s="40"/>
      <c r="AA1595" s="40"/>
      <c r="AB1595" s="40"/>
      <c r="AC1595" s="40"/>
      <c r="AD1595" s="34"/>
    </row>
    <row r="1596" spans="1:40" s="35" customFormat="1" ht="12.75" x14ac:dyDescent="0.2">
      <c r="A1596" s="39" t="s">
        <v>188</v>
      </c>
      <c r="B1596" s="41" t="s">
        <v>53</v>
      </c>
      <c r="C1596" s="41"/>
      <c r="D1596" s="78" t="s">
        <v>61</v>
      </c>
      <c r="E1596" s="29" t="s">
        <v>62</v>
      </c>
      <c r="F1596" s="44">
        <v>2</v>
      </c>
      <c r="G1596" s="45">
        <f>+VLOOKUP(D1596,'Precios Repuestos'!$B$3:$F$192,5,FALSE)*F1596</f>
        <v>8</v>
      </c>
      <c r="H1596" s="32">
        <v>3</v>
      </c>
      <c r="I1596" s="46"/>
      <c r="J1596" s="40"/>
      <c r="K1596" s="40"/>
      <c r="L1596" s="40"/>
      <c r="M1596" s="40"/>
      <c r="N1596" s="40"/>
      <c r="O1596" s="40"/>
      <c r="P1596" s="40"/>
      <c r="Q1596" s="40"/>
      <c r="R1596" s="40"/>
      <c r="S1596" s="40"/>
      <c r="T1596" s="40"/>
      <c r="U1596" s="40"/>
      <c r="V1596" s="40">
        <v>1</v>
      </c>
      <c r="W1596" s="40"/>
      <c r="X1596" s="40"/>
      <c r="Y1596" s="40"/>
      <c r="Z1596" s="40"/>
      <c r="AA1596" s="40"/>
      <c r="AB1596" s="40"/>
      <c r="AC1596" s="40"/>
      <c r="AD1596" s="34" t="s">
        <v>27</v>
      </c>
    </row>
    <row r="1597" spans="1:40" s="35" customFormat="1" ht="12.75" x14ac:dyDescent="0.2">
      <c r="A1597" s="39" t="s">
        <v>188</v>
      </c>
      <c r="B1597" s="41" t="s">
        <v>53</v>
      </c>
      <c r="C1597" s="41"/>
      <c r="D1597" s="42">
        <v>12626222</v>
      </c>
      <c r="E1597" s="43" t="s">
        <v>63</v>
      </c>
      <c r="F1597" s="44">
        <v>1</v>
      </c>
      <c r="G1597" s="45">
        <f>+VLOOKUP(D1597,'Precios Repuestos'!$B$3:$F$192,5,FALSE)*F1597</f>
        <v>47.37</v>
      </c>
      <c r="H1597" s="32">
        <v>3</v>
      </c>
      <c r="I1597" s="46"/>
      <c r="J1597" s="40"/>
      <c r="K1597" s="40"/>
      <c r="L1597" s="40"/>
      <c r="M1597" s="40"/>
      <c r="N1597" s="40"/>
      <c r="O1597" s="40"/>
      <c r="P1597" s="40"/>
      <c r="Q1597" s="40"/>
      <c r="R1597" s="40"/>
      <c r="S1597" s="40"/>
      <c r="T1597" s="40"/>
      <c r="U1597" s="40"/>
      <c r="V1597" s="40"/>
      <c r="W1597" s="40"/>
      <c r="X1597" s="40"/>
      <c r="Y1597" s="40"/>
      <c r="Z1597" s="40"/>
      <c r="AA1597" s="40"/>
      <c r="AB1597" s="40"/>
      <c r="AC1597" s="40">
        <v>1</v>
      </c>
      <c r="AD1597" s="34" t="s">
        <v>173</v>
      </c>
      <c r="AH1597" s="82"/>
      <c r="AI1597" s="82"/>
      <c r="AJ1597" s="82"/>
      <c r="AK1597" s="82"/>
      <c r="AL1597" s="82"/>
      <c r="AM1597" s="82"/>
      <c r="AN1597" s="82"/>
    </row>
    <row r="1598" spans="1:40" s="35" customFormat="1" ht="12.75" x14ac:dyDescent="0.2">
      <c r="A1598" s="39" t="s">
        <v>188</v>
      </c>
      <c r="B1598" s="41" t="s">
        <v>53</v>
      </c>
      <c r="C1598" s="41"/>
      <c r="D1598" s="78">
        <v>89018168</v>
      </c>
      <c r="E1598" s="43" t="s">
        <v>60</v>
      </c>
      <c r="F1598" s="44">
        <v>1</v>
      </c>
      <c r="G1598" s="45">
        <f>+VLOOKUP(D1598,'Precios Repuestos'!$B$3:$F$192,5,FALSE)*F1598</f>
        <v>59.01</v>
      </c>
      <c r="H1598" s="32">
        <v>3</v>
      </c>
      <c r="I1598" s="46"/>
      <c r="J1598" s="40"/>
      <c r="K1598" s="40"/>
      <c r="L1598" s="40"/>
      <c r="M1598" s="40"/>
      <c r="N1598" s="40"/>
      <c r="O1598" s="40"/>
      <c r="P1598" s="40"/>
      <c r="Q1598" s="40"/>
      <c r="R1598" s="40"/>
      <c r="S1598" s="40"/>
      <c r="T1598" s="40"/>
      <c r="U1598" s="40"/>
      <c r="V1598" s="40">
        <v>1</v>
      </c>
      <c r="W1598" s="40"/>
      <c r="X1598" s="40"/>
      <c r="Y1598" s="40"/>
      <c r="Z1598" s="40"/>
      <c r="AA1598" s="40"/>
      <c r="AB1598" s="40"/>
      <c r="AC1598" s="40"/>
      <c r="AD1598" s="34" t="s">
        <v>27</v>
      </c>
      <c r="AE1598" s="82"/>
      <c r="AF1598" s="82">
        <v>1</v>
      </c>
      <c r="AG1598" s="82"/>
      <c r="AH1598" s="82"/>
      <c r="AI1598" s="82"/>
      <c r="AJ1598" s="82">
        <v>1</v>
      </c>
      <c r="AK1598" s="82"/>
      <c r="AL1598" s="82"/>
      <c r="AM1598" s="82"/>
      <c r="AN1598" s="82">
        <v>1</v>
      </c>
    </row>
    <row r="1599" spans="1:40" s="35" customFormat="1" ht="12.75" x14ac:dyDescent="0.2">
      <c r="A1599" s="39" t="s">
        <v>188</v>
      </c>
      <c r="B1599" s="41" t="s">
        <v>53</v>
      </c>
      <c r="C1599" s="41"/>
      <c r="D1599" s="78">
        <v>12625058</v>
      </c>
      <c r="E1599" s="84" t="s">
        <v>185</v>
      </c>
      <c r="F1599" s="44">
        <v>8</v>
      </c>
      <c r="G1599" s="45">
        <f>+VLOOKUP(D1599,'Precios Repuestos'!$B$3:$F$192,5,FALSE)*F1599</f>
        <v>107.68</v>
      </c>
      <c r="H1599" s="32">
        <v>3</v>
      </c>
      <c r="I1599" s="46"/>
      <c r="J1599" s="40"/>
      <c r="K1599" s="40"/>
      <c r="L1599" s="40"/>
      <c r="M1599" s="40"/>
      <c r="N1599" s="40"/>
      <c r="O1599" s="40"/>
      <c r="P1599" s="40"/>
      <c r="Q1599" s="40"/>
      <c r="R1599" s="40"/>
      <c r="S1599" s="40"/>
      <c r="T1599" s="40"/>
      <c r="U1599" s="40">
        <v>1</v>
      </c>
      <c r="V1599" s="40"/>
      <c r="W1599" s="40"/>
      <c r="X1599" s="40"/>
      <c r="Y1599" s="40"/>
      <c r="Z1599" s="40"/>
      <c r="AA1599" s="40"/>
      <c r="AB1599" s="40"/>
      <c r="AC1599" s="48"/>
      <c r="AD1599" s="34" t="s">
        <v>65</v>
      </c>
      <c r="AE1599" s="82"/>
      <c r="AF1599" s="82">
        <v>1</v>
      </c>
      <c r="AG1599" s="82"/>
    </row>
    <row r="1600" spans="1:40" s="35" customFormat="1" ht="12.75" x14ac:dyDescent="0.2">
      <c r="A1600" s="39" t="s">
        <v>188</v>
      </c>
      <c r="B1600" s="41" t="s">
        <v>53</v>
      </c>
      <c r="C1600" s="41"/>
      <c r="D1600" s="42">
        <v>2601234</v>
      </c>
      <c r="E1600" s="43" t="s">
        <v>95</v>
      </c>
      <c r="F1600" s="44">
        <v>2</v>
      </c>
      <c r="G1600" s="45">
        <f>+VLOOKUP(D1600,'Precios Repuestos'!$B$3:$F$192,5,FALSE)*F1600</f>
        <v>18.618076923076924</v>
      </c>
      <c r="H1600" s="32">
        <v>3</v>
      </c>
      <c r="I1600" s="46"/>
      <c r="J1600" s="40"/>
      <c r="K1600" s="40"/>
      <c r="L1600" s="40"/>
      <c r="M1600" s="40"/>
      <c r="N1600" s="40"/>
      <c r="O1600" s="40"/>
      <c r="P1600" s="40"/>
      <c r="Q1600" s="40">
        <v>1</v>
      </c>
      <c r="R1600" s="40"/>
      <c r="S1600" s="40"/>
      <c r="T1600" s="40"/>
      <c r="U1600" s="40"/>
      <c r="V1600" s="40"/>
      <c r="W1600" s="40"/>
      <c r="X1600" s="40"/>
      <c r="Y1600" s="40">
        <v>1</v>
      </c>
      <c r="Z1600" s="40"/>
      <c r="AA1600" s="40"/>
      <c r="AB1600" s="40"/>
      <c r="AC1600" s="40"/>
      <c r="AD1600" s="34" t="s">
        <v>130</v>
      </c>
    </row>
    <row r="1601" spans="1:30" s="35" customFormat="1" ht="12.75" x14ac:dyDescent="0.2">
      <c r="A1601" s="39" t="s">
        <v>188</v>
      </c>
      <c r="B1601" s="41" t="s">
        <v>53</v>
      </c>
      <c r="C1601" s="41"/>
      <c r="D1601" s="42">
        <v>2602458</v>
      </c>
      <c r="E1601" s="49" t="s">
        <v>66</v>
      </c>
      <c r="F1601" s="44">
        <v>2</v>
      </c>
      <c r="G1601" s="45">
        <f>+VLOOKUP(D1601,'Precios Repuestos'!$B$3:$F$192,5,FALSE)*F1601</f>
        <v>21.904807692307692</v>
      </c>
      <c r="H1601" s="32">
        <v>3</v>
      </c>
      <c r="I1601" s="46"/>
      <c r="J1601" s="40"/>
      <c r="K1601" s="40"/>
      <c r="L1601" s="40"/>
      <c r="M1601" s="40">
        <v>1</v>
      </c>
      <c r="N1601" s="40"/>
      <c r="O1601" s="40"/>
      <c r="P1601" s="40"/>
      <c r="Q1601" s="40">
        <v>1</v>
      </c>
      <c r="R1601" s="40"/>
      <c r="S1601" s="40"/>
      <c r="T1601" s="40"/>
      <c r="U1601" s="40">
        <v>1</v>
      </c>
      <c r="V1601" s="40"/>
      <c r="W1601" s="40"/>
      <c r="X1601" s="40"/>
      <c r="Y1601" s="40">
        <v>1</v>
      </c>
      <c r="Z1601" s="40"/>
      <c r="AA1601" s="40"/>
      <c r="AB1601" s="40"/>
      <c r="AC1601" s="40">
        <v>1</v>
      </c>
      <c r="AD1601" s="34" t="s">
        <v>131</v>
      </c>
    </row>
    <row r="1602" spans="1:30" s="35" customFormat="1" ht="12.75" x14ac:dyDescent="0.2">
      <c r="A1602" s="39" t="s">
        <v>188</v>
      </c>
      <c r="B1602" s="41" t="s">
        <v>53</v>
      </c>
      <c r="C1602" s="41"/>
      <c r="D1602" s="42">
        <v>2601230</v>
      </c>
      <c r="E1602" s="43" t="s">
        <v>113</v>
      </c>
      <c r="F1602" s="44">
        <v>2</v>
      </c>
      <c r="G1602" s="45">
        <f>+VLOOKUP(D1602,'Precios Repuestos'!$B$3:$F$192,5,FALSE)*F1602</f>
        <v>13.477884615384616</v>
      </c>
      <c r="H1602" s="32">
        <v>3</v>
      </c>
      <c r="I1602" s="46"/>
      <c r="J1602" s="40"/>
      <c r="K1602" s="40"/>
      <c r="L1602" s="40"/>
      <c r="M1602" s="40">
        <v>1</v>
      </c>
      <c r="N1602" s="40"/>
      <c r="O1602" s="40"/>
      <c r="P1602" s="40"/>
      <c r="Q1602" s="40">
        <v>1</v>
      </c>
      <c r="R1602" s="40"/>
      <c r="S1602" s="40"/>
      <c r="T1602" s="40"/>
      <c r="U1602" s="40">
        <v>1</v>
      </c>
      <c r="V1602" s="40"/>
      <c r="W1602" s="40"/>
      <c r="X1602" s="40"/>
      <c r="Y1602" s="40">
        <v>1</v>
      </c>
      <c r="Z1602" s="40"/>
      <c r="AA1602" s="40"/>
      <c r="AB1602" s="40"/>
      <c r="AC1602" s="40">
        <v>1</v>
      </c>
      <c r="AD1602" s="34" t="s">
        <v>129</v>
      </c>
    </row>
    <row r="1603" spans="1:30" s="35" customFormat="1" ht="12.75" x14ac:dyDescent="0.2">
      <c r="A1603" s="39" t="s">
        <v>188</v>
      </c>
      <c r="B1603" s="41" t="s">
        <v>53</v>
      </c>
      <c r="C1603" s="41"/>
      <c r="D1603" s="78" t="s">
        <v>68</v>
      </c>
      <c r="E1603" s="43" t="s">
        <v>69</v>
      </c>
      <c r="F1603" s="44">
        <v>4</v>
      </c>
      <c r="G1603" s="45">
        <f>+VLOOKUP(D1603,'Precios Repuestos'!$B$3:$F$192,5,FALSE)*F1603</f>
        <v>9.6</v>
      </c>
      <c r="H1603" s="32">
        <v>3</v>
      </c>
      <c r="I1603" s="46"/>
      <c r="J1603" s="40"/>
      <c r="K1603" s="40"/>
      <c r="L1603" s="40"/>
      <c r="M1603" s="40"/>
      <c r="N1603" s="40">
        <v>1</v>
      </c>
      <c r="O1603" s="40"/>
      <c r="P1603" s="40"/>
      <c r="Q1603" s="40"/>
      <c r="R1603" s="40">
        <v>1</v>
      </c>
      <c r="S1603" s="40"/>
      <c r="T1603" s="40"/>
      <c r="U1603" s="40"/>
      <c r="V1603" s="40">
        <v>1</v>
      </c>
      <c r="W1603" s="40"/>
      <c r="X1603" s="40"/>
      <c r="Y1603" s="40"/>
      <c r="Z1603" s="40">
        <v>1</v>
      </c>
      <c r="AA1603" s="40"/>
      <c r="AB1603" s="40"/>
      <c r="AC1603" s="40"/>
      <c r="AD1603" s="34" t="s">
        <v>19</v>
      </c>
    </row>
    <row r="1604" spans="1:30" s="35" customFormat="1" ht="12.75" x14ac:dyDescent="0.2">
      <c r="A1604" s="39" t="s">
        <v>188</v>
      </c>
      <c r="B1604" s="41" t="s">
        <v>53</v>
      </c>
      <c r="C1604" s="41"/>
      <c r="D1604" s="78">
        <v>89018784</v>
      </c>
      <c r="E1604" s="43" t="s">
        <v>70</v>
      </c>
      <c r="F1604" s="44">
        <v>1</v>
      </c>
      <c r="G1604" s="45">
        <f>+VLOOKUP(D1604,'Precios Repuestos'!$B$3:$F$192,5,FALSE)*F1604</f>
        <v>51.04</v>
      </c>
      <c r="H1604" s="32">
        <v>3</v>
      </c>
      <c r="I1604" s="46"/>
      <c r="J1604" s="40"/>
      <c r="K1604" s="40"/>
      <c r="L1604" s="40"/>
      <c r="M1604" s="40"/>
      <c r="N1604" s="40"/>
      <c r="O1604" s="40"/>
      <c r="P1604" s="40"/>
      <c r="Q1604" s="40"/>
      <c r="R1604" s="40"/>
      <c r="S1604" s="40"/>
      <c r="T1604" s="40"/>
      <c r="U1604" s="40"/>
      <c r="V1604" s="40"/>
      <c r="W1604" s="40"/>
      <c r="X1604" s="40"/>
      <c r="Y1604" s="40"/>
      <c r="Z1604" s="40"/>
      <c r="AA1604" s="40"/>
      <c r="AB1604" s="40"/>
      <c r="AC1604" s="40"/>
      <c r="AD1604" s="34" t="s">
        <v>19</v>
      </c>
    </row>
    <row r="1605" spans="1:30" s="35" customFormat="1" ht="12.75" x14ac:dyDescent="0.2">
      <c r="A1605" s="39" t="s">
        <v>188</v>
      </c>
      <c r="B1605" s="41" t="s">
        <v>53</v>
      </c>
      <c r="C1605" s="41"/>
      <c r="D1605" s="42">
        <v>2601234</v>
      </c>
      <c r="E1605" s="43" t="s">
        <v>95</v>
      </c>
      <c r="F1605" s="44">
        <v>1</v>
      </c>
      <c r="G1605" s="45">
        <f>+VLOOKUP(D1605,'Precios Repuestos'!$B$3:$F$192,5,FALSE)*F1605</f>
        <v>9.3090384615384618</v>
      </c>
      <c r="H1605" s="32">
        <v>3</v>
      </c>
      <c r="I1605" s="46"/>
      <c r="J1605" s="40"/>
      <c r="K1605" s="40"/>
      <c r="L1605" s="40"/>
      <c r="M1605" s="40"/>
      <c r="N1605" s="40"/>
      <c r="O1605" s="40"/>
      <c r="P1605" s="40">
        <v>1</v>
      </c>
      <c r="Q1605" s="40"/>
      <c r="R1605" s="40"/>
      <c r="S1605" s="40"/>
      <c r="T1605" s="40"/>
      <c r="U1605" s="40"/>
      <c r="V1605" s="40">
        <v>1</v>
      </c>
      <c r="W1605" s="40"/>
      <c r="X1605" s="40"/>
      <c r="Y1605" s="40"/>
      <c r="Z1605" s="40"/>
      <c r="AA1605" s="40"/>
      <c r="AB1605" s="40">
        <v>1</v>
      </c>
      <c r="AC1605" s="40"/>
      <c r="AD1605" s="34" t="s">
        <v>96</v>
      </c>
    </row>
    <row r="1606" spans="1:30" s="35" customFormat="1" ht="12.75" x14ac:dyDescent="0.2">
      <c r="A1606" s="39" t="s">
        <v>188</v>
      </c>
      <c r="B1606" s="41" t="s">
        <v>53</v>
      </c>
      <c r="C1606" s="41"/>
      <c r="D1606" s="78" t="s">
        <v>71</v>
      </c>
      <c r="E1606" s="43" t="s">
        <v>72</v>
      </c>
      <c r="F1606" s="44">
        <v>2</v>
      </c>
      <c r="G1606" s="45">
        <f>+VLOOKUP(D1606,'Precios Repuestos'!$B$3:$F$192,5,FALSE)*F1606</f>
        <v>12</v>
      </c>
      <c r="H1606" s="32">
        <v>3</v>
      </c>
      <c r="I1606" s="46"/>
      <c r="J1606" s="40"/>
      <c r="K1606" s="40"/>
      <c r="L1606" s="40"/>
      <c r="M1606" s="40"/>
      <c r="N1606" s="40">
        <v>1</v>
      </c>
      <c r="O1606" s="40"/>
      <c r="P1606" s="40"/>
      <c r="Q1606" s="40"/>
      <c r="R1606" s="40"/>
      <c r="S1606" s="40">
        <v>1</v>
      </c>
      <c r="T1606" s="40"/>
      <c r="U1606" s="40"/>
      <c r="V1606" s="40"/>
      <c r="W1606" s="40"/>
      <c r="X1606" s="40">
        <v>1</v>
      </c>
      <c r="Y1606" s="40"/>
      <c r="Z1606" s="40"/>
      <c r="AA1606" s="40"/>
      <c r="AB1606" s="40"/>
      <c r="AC1606" s="40">
        <v>1</v>
      </c>
      <c r="AD1606" s="34" t="s">
        <v>47</v>
      </c>
    </row>
    <row r="1607" spans="1:30" s="35" customFormat="1" ht="12.75" x14ac:dyDescent="0.2">
      <c r="A1607" s="39" t="s">
        <v>188</v>
      </c>
      <c r="B1607" s="41" t="s">
        <v>53</v>
      </c>
      <c r="C1607" s="41"/>
      <c r="D1607" s="42">
        <v>88900181</v>
      </c>
      <c r="E1607" s="43" t="s">
        <v>73</v>
      </c>
      <c r="F1607" s="44">
        <v>1</v>
      </c>
      <c r="G1607" s="45">
        <f>+VLOOKUP(D1607,'Precios Repuestos'!$B$3:$F$192,5,FALSE)*F1607</f>
        <v>6.18</v>
      </c>
      <c r="H1607" s="32">
        <v>3</v>
      </c>
      <c r="I1607" s="46"/>
      <c r="J1607" s="40"/>
      <c r="K1607" s="40">
        <v>1</v>
      </c>
      <c r="L1607" s="40"/>
      <c r="M1607" s="40">
        <v>1</v>
      </c>
      <c r="N1607" s="40"/>
      <c r="O1607" s="40">
        <v>1</v>
      </c>
      <c r="P1607" s="40"/>
      <c r="Q1607" s="40">
        <v>1</v>
      </c>
      <c r="R1607" s="40"/>
      <c r="S1607" s="40">
        <v>1</v>
      </c>
      <c r="T1607" s="40"/>
      <c r="U1607" s="40">
        <v>1</v>
      </c>
      <c r="V1607" s="40"/>
      <c r="W1607" s="40">
        <v>1</v>
      </c>
      <c r="X1607" s="40"/>
      <c r="Y1607" s="40">
        <v>1</v>
      </c>
      <c r="Z1607" s="40"/>
      <c r="AA1607" s="40">
        <v>1</v>
      </c>
      <c r="AB1607" s="40"/>
      <c r="AC1607" s="40">
        <v>1</v>
      </c>
      <c r="AD1607" s="34" t="s">
        <v>13</v>
      </c>
    </row>
    <row r="1608" spans="1:30" s="35" customFormat="1" ht="12.75" x14ac:dyDescent="0.2">
      <c r="A1608" s="39" t="s">
        <v>188</v>
      </c>
      <c r="B1608" s="41" t="s">
        <v>53</v>
      </c>
      <c r="C1608" s="41"/>
      <c r="D1608" s="78" t="s">
        <v>74</v>
      </c>
      <c r="E1608" s="43" t="s">
        <v>75</v>
      </c>
      <c r="F1608" s="44">
        <v>1</v>
      </c>
      <c r="G1608" s="45">
        <f>+VLOOKUP(D1608,'Precios Repuestos'!$B$3:$F$192,5,FALSE)*F1608</f>
        <v>5</v>
      </c>
      <c r="H1608" s="32">
        <v>3</v>
      </c>
      <c r="I1608" s="46"/>
      <c r="J1608" s="40"/>
      <c r="K1608" s="40"/>
      <c r="L1608" s="40"/>
      <c r="M1608" s="40"/>
      <c r="N1608" s="40">
        <v>1</v>
      </c>
      <c r="O1608" s="40"/>
      <c r="P1608" s="40"/>
      <c r="Q1608" s="40"/>
      <c r="R1608" s="40"/>
      <c r="S1608" s="40"/>
      <c r="T1608" s="40">
        <v>1</v>
      </c>
      <c r="U1608" s="40"/>
      <c r="V1608" s="40"/>
      <c r="W1608" s="40"/>
      <c r="X1608" s="40"/>
      <c r="Y1608" s="40"/>
      <c r="Z1608" s="40">
        <v>1</v>
      </c>
      <c r="AA1608" s="40"/>
      <c r="AB1608" s="40"/>
      <c r="AC1608" s="40"/>
      <c r="AD1608" s="34" t="s">
        <v>41</v>
      </c>
    </row>
    <row r="1609" spans="1:30" s="35" customFormat="1" ht="12.75" x14ac:dyDescent="0.2">
      <c r="A1609" s="39" t="s">
        <v>188</v>
      </c>
      <c r="B1609" s="41" t="s">
        <v>53</v>
      </c>
      <c r="C1609" s="41"/>
      <c r="D1609" s="42" t="s">
        <v>76</v>
      </c>
      <c r="E1609" s="43" t="s">
        <v>77</v>
      </c>
      <c r="F1609" s="44">
        <v>1</v>
      </c>
      <c r="G1609" s="45">
        <f>+VLOOKUP(D1609,'Precios Repuestos'!$B$3:$F$192,5,FALSE)*F1609</f>
        <v>2</v>
      </c>
      <c r="H1609" s="32">
        <v>3</v>
      </c>
      <c r="I1609" s="46"/>
      <c r="J1609" s="40"/>
      <c r="K1609" s="40">
        <v>1</v>
      </c>
      <c r="L1609" s="40">
        <v>1</v>
      </c>
      <c r="M1609" s="40">
        <v>1</v>
      </c>
      <c r="N1609" s="40">
        <v>1</v>
      </c>
      <c r="O1609" s="40">
        <v>1</v>
      </c>
      <c r="P1609" s="40">
        <v>1</v>
      </c>
      <c r="Q1609" s="40">
        <v>1</v>
      </c>
      <c r="R1609" s="40">
        <v>1</v>
      </c>
      <c r="S1609" s="40">
        <v>1</v>
      </c>
      <c r="T1609" s="40">
        <v>1</v>
      </c>
      <c r="U1609" s="40">
        <v>1</v>
      </c>
      <c r="V1609" s="40">
        <v>1</v>
      </c>
      <c r="W1609" s="40">
        <v>1</v>
      </c>
      <c r="X1609" s="40">
        <v>1</v>
      </c>
      <c r="Y1609" s="40">
        <v>1</v>
      </c>
      <c r="Z1609" s="40">
        <v>1</v>
      </c>
      <c r="AA1609" s="40">
        <v>1</v>
      </c>
      <c r="AB1609" s="40">
        <v>1</v>
      </c>
      <c r="AC1609" s="40">
        <v>1</v>
      </c>
      <c r="AD1609" s="34" t="s">
        <v>78</v>
      </c>
    </row>
    <row r="1610" spans="1:30" s="35" customFormat="1" ht="12.75" x14ac:dyDescent="0.2">
      <c r="A1610" s="50" t="s">
        <v>188</v>
      </c>
      <c r="B1610" s="52" t="s">
        <v>79</v>
      </c>
      <c r="C1610" s="52"/>
      <c r="D1610" s="53"/>
      <c r="E1610" s="54" t="s">
        <v>80</v>
      </c>
      <c r="F1610" s="44"/>
      <c r="G1610" s="45"/>
      <c r="H1610" s="32"/>
      <c r="I1610" s="32"/>
      <c r="J1610" s="55">
        <f t="shared" ref="J1610:AC1610" si="166">+SUMPRODUCT(J1566:J1590,$G1566:$G1590)</f>
        <v>16.55</v>
      </c>
      <c r="K1610" s="55">
        <f t="shared" si="166"/>
        <v>47.35</v>
      </c>
      <c r="L1610" s="55">
        <f t="shared" si="166"/>
        <v>16.55</v>
      </c>
      <c r="M1610" s="55">
        <f t="shared" si="166"/>
        <v>102.35</v>
      </c>
      <c r="N1610" s="55">
        <f t="shared" si="166"/>
        <v>56.3</v>
      </c>
      <c r="O1610" s="55">
        <f t="shared" si="166"/>
        <v>47.35</v>
      </c>
      <c r="P1610" s="55">
        <f t="shared" si="166"/>
        <v>49.55</v>
      </c>
      <c r="Q1610" s="55">
        <f t="shared" si="166"/>
        <v>112.35</v>
      </c>
      <c r="R1610" s="55">
        <f t="shared" si="166"/>
        <v>33.049999999999997</v>
      </c>
      <c r="S1610" s="55">
        <f t="shared" si="166"/>
        <v>62.35</v>
      </c>
      <c r="T1610" s="55">
        <f t="shared" si="166"/>
        <v>24.8</v>
      </c>
      <c r="U1610" s="55">
        <f t="shared" si="166"/>
        <v>109.5</v>
      </c>
      <c r="V1610" s="55">
        <f t="shared" si="166"/>
        <v>97.55</v>
      </c>
      <c r="W1610" s="55">
        <f t="shared" si="166"/>
        <v>47.35</v>
      </c>
      <c r="X1610" s="55">
        <f t="shared" si="166"/>
        <v>31.55</v>
      </c>
      <c r="Y1610" s="55">
        <f t="shared" si="166"/>
        <v>112.35</v>
      </c>
      <c r="Z1610" s="55">
        <f t="shared" si="166"/>
        <v>41.3</v>
      </c>
      <c r="AA1610" s="55">
        <f t="shared" si="166"/>
        <v>47.35</v>
      </c>
      <c r="AB1610" s="55">
        <f t="shared" si="166"/>
        <v>49.55</v>
      </c>
      <c r="AC1610" s="55">
        <f t="shared" si="166"/>
        <v>147.05000000000001</v>
      </c>
      <c r="AD1610" s="34"/>
    </row>
    <row r="1611" spans="1:30" s="35" customFormat="1" ht="12.75" x14ac:dyDescent="0.2">
      <c r="A1611" s="50" t="s">
        <v>188</v>
      </c>
      <c r="B1611" s="52" t="s">
        <v>81</v>
      </c>
      <c r="C1611" s="52"/>
      <c r="D1611" s="53"/>
      <c r="E1611" s="54" t="s">
        <v>82</v>
      </c>
      <c r="F1611" s="44"/>
      <c r="G1611" s="45"/>
      <c r="H1611" s="32"/>
      <c r="I1611" s="32"/>
      <c r="J1611" s="55">
        <f>+SUMPRODUCT(J1591:J1609,$G1591:$G1609)</f>
        <v>122.70711538461538</v>
      </c>
      <c r="K1611" s="55">
        <f t="shared" ref="K1611:AC1611" si="167">+SUMPRODUCT(K1591:K1609,$G1591:$G1609)</f>
        <v>183.45711538461538</v>
      </c>
      <c r="L1611" s="55">
        <f t="shared" si="167"/>
        <v>124.70711538461538</v>
      </c>
      <c r="M1611" s="55">
        <f t="shared" si="167"/>
        <v>314.71644230769232</v>
      </c>
      <c r="N1611" s="55">
        <f t="shared" si="167"/>
        <v>151.30711538461537</v>
      </c>
      <c r="O1611" s="55">
        <f t="shared" si="167"/>
        <v>183.45711538461538</v>
      </c>
      <c r="P1611" s="55">
        <f t="shared" si="167"/>
        <v>134.01615384615383</v>
      </c>
      <c r="Q1611" s="55">
        <f t="shared" si="167"/>
        <v>333.33451923076922</v>
      </c>
      <c r="R1611" s="55">
        <f t="shared" si="167"/>
        <v>134.30711538461537</v>
      </c>
      <c r="S1611" s="55">
        <f t="shared" si="167"/>
        <v>195.45711538461538</v>
      </c>
      <c r="T1611" s="55">
        <f t="shared" si="167"/>
        <v>129.70711538461538</v>
      </c>
      <c r="U1611" s="55">
        <f t="shared" si="167"/>
        <v>422.39644230769233</v>
      </c>
      <c r="V1611" s="55">
        <f t="shared" si="167"/>
        <v>210.62615384615381</v>
      </c>
      <c r="W1611" s="55">
        <f t="shared" si="167"/>
        <v>183.45711538461538</v>
      </c>
      <c r="X1611" s="55">
        <f t="shared" si="167"/>
        <v>136.70711538461538</v>
      </c>
      <c r="Y1611" s="55">
        <f t="shared" si="167"/>
        <v>333.33451923076922</v>
      </c>
      <c r="Z1611" s="55">
        <f t="shared" si="167"/>
        <v>139.30711538461537</v>
      </c>
      <c r="AA1611" s="55">
        <f t="shared" si="167"/>
        <v>183.45711538461538</v>
      </c>
      <c r="AB1611" s="55">
        <f t="shared" si="167"/>
        <v>134.01615384615383</v>
      </c>
      <c r="AC1611" s="55">
        <f t="shared" si="167"/>
        <v>374.08644230769232</v>
      </c>
      <c r="AD1611" s="34"/>
    </row>
    <row r="1612" spans="1:30" s="35" customFormat="1" ht="12.75" x14ac:dyDescent="0.2">
      <c r="A1612" s="50" t="s">
        <v>188</v>
      </c>
      <c r="B1612" s="52" t="s">
        <v>83</v>
      </c>
      <c r="C1612" s="52"/>
      <c r="D1612" s="53"/>
      <c r="E1612" s="54" t="s">
        <v>84</v>
      </c>
      <c r="F1612" s="44"/>
      <c r="G1612" s="45"/>
      <c r="H1612" s="32"/>
      <c r="I1612" s="32"/>
      <c r="J1612" s="56">
        <f>+J1611+J1610</f>
        <v>139.25711538461539</v>
      </c>
      <c r="K1612" s="56">
        <f t="shared" ref="K1612:AC1612" si="168">+K1611+K1610</f>
        <v>230.80711538461537</v>
      </c>
      <c r="L1612" s="56">
        <f t="shared" si="168"/>
        <v>141.25711538461539</v>
      </c>
      <c r="M1612" s="56">
        <f t="shared" si="168"/>
        <v>417.06644230769234</v>
      </c>
      <c r="N1612" s="56">
        <f t="shared" si="168"/>
        <v>207.60711538461538</v>
      </c>
      <c r="O1612" s="56">
        <f t="shared" si="168"/>
        <v>230.80711538461537</v>
      </c>
      <c r="P1612" s="56">
        <f t="shared" si="168"/>
        <v>183.56615384615384</v>
      </c>
      <c r="Q1612" s="56">
        <f t="shared" si="168"/>
        <v>445.68451923076918</v>
      </c>
      <c r="R1612" s="56">
        <f t="shared" si="168"/>
        <v>167.35711538461538</v>
      </c>
      <c r="S1612" s="56">
        <f t="shared" si="168"/>
        <v>257.80711538461537</v>
      </c>
      <c r="T1612" s="56">
        <f t="shared" si="168"/>
        <v>154.50711538461539</v>
      </c>
      <c r="U1612" s="56">
        <f t="shared" si="168"/>
        <v>531.89644230769227</v>
      </c>
      <c r="V1612" s="56">
        <f t="shared" si="168"/>
        <v>308.1761538461538</v>
      </c>
      <c r="W1612" s="56">
        <f t="shared" si="168"/>
        <v>230.80711538461537</v>
      </c>
      <c r="X1612" s="56">
        <f t="shared" si="168"/>
        <v>168.25711538461539</v>
      </c>
      <c r="Y1612" s="56">
        <f t="shared" si="168"/>
        <v>445.68451923076918</v>
      </c>
      <c r="Z1612" s="56">
        <f t="shared" si="168"/>
        <v>180.60711538461538</v>
      </c>
      <c r="AA1612" s="56">
        <f t="shared" si="168"/>
        <v>230.80711538461537</v>
      </c>
      <c r="AB1612" s="56">
        <f t="shared" si="168"/>
        <v>183.56615384615384</v>
      </c>
      <c r="AC1612" s="56">
        <f t="shared" si="168"/>
        <v>521.13644230769228</v>
      </c>
      <c r="AD1612" s="34"/>
    </row>
    <row r="1613" spans="1:30" s="35" customFormat="1" ht="12.75" x14ac:dyDescent="0.2">
      <c r="A1613" s="57" t="s">
        <v>188</v>
      </c>
      <c r="B1613" s="52" t="s">
        <v>85</v>
      </c>
      <c r="C1613" s="52"/>
      <c r="D1613" s="53"/>
      <c r="E1613" s="58" t="s">
        <v>86</v>
      </c>
      <c r="F1613" s="44"/>
      <c r="G1613" s="45"/>
      <c r="H1613" s="32"/>
      <c r="I1613" s="32"/>
      <c r="J1613" s="59">
        <f>+J1612*$K$2</f>
        <v>155.96796923076926</v>
      </c>
      <c r="K1613" s="59">
        <f t="shared" ref="K1613:AC1613" si="169">+K1612*$K$2</f>
        <v>258.50396923076926</v>
      </c>
      <c r="L1613" s="59">
        <f t="shared" si="169"/>
        <v>158.20796923076924</v>
      </c>
      <c r="M1613" s="59">
        <f t="shared" si="169"/>
        <v>467.11441538461548</v>
      </c>
      <c r="N1613" s="59">
        <f t="shared" si="169"/>
        <v>232.51996923076925</v>
      </c>
      <c r="O1613" s="59">
        <f t="shared" si="169"/>
        <v>258.50396923076926</v>
      </c>
      <c r="P1613" s="59">
        <f t="shared" si="169"/>
        <v>205.59409230769231</v>
      </c>
      <c r="Q1613" s="59">
        <f t="shared" si="169"/>
        <v>499.16666153846154</v>
      </c>
      <c r="R1613" s="59">
        <f t="shared" si="169"/>
        <v>187.43996923076924</v>
      </c>
      <c r="S1613" s="59">
        <f t="shared" si="169"/>
        <v>288.74396923076927</v>
      </c>
      <c r="T1613" s="59">
        <f t="shared" si="169"/>
        <v>173.04796923076924</v>
      </c>
      <c r="U1613" s="59">
        <f t="shared" si="169"/>
        <v>595.72401538461543</v>
      </c>
      <c r="V1613" s="59">
        <f t="shared" si="169"/>
        <v>345.15729230769227</v>
      </c>
      <c r="W1613" s="59">
        <f t="shared" si="169"/>
        <v>258.50396923076926</v>
      </c>
      <c r="X1613" s="59">
        <f t="shared" si="169"/>
        <v>188.44796923076925</v>
      </c>
      <c r="Y1613" s="59">
        <f t="shared" si="169"/>
        <v>499.16666153846154</v>
      </c>
      <c r="Z1613" s="59">
        <f t="shared" si="169"/>
        <v>202.27996923076924</v>
      </c>
      <c r="AA1613" s="59">
        <f t="shared" si="169"/>
        <v>258.50396923076926</v>
      </c>
      <c r="AB1613" s="59">
        <f t="shared" si="169"/>
        <v>205.59409230769231</v>
      </c>
      <c r="AC1613" s="59">
        <f t="shared" si="169"/>
        <v>583.67281538461543</v>
      </c>
      <c r="AD1613" s="34"/>
    </row>
    <row r="1614" spans="1:30" s="35" customFormat="1" ht="12.75" x14ac:dyDescent="0.2">
      <c r="A1614" s="50" t="s">
        <v>189</v>
      </c>
      <c r="B1614" s="69"/>
      <c r="C1614" s="69"/>
      <c r="D1614" s="70"/>
      <c r="E1614" s="69"/>
      <c r="F1614" s="71"/>
      <c r="G1614" s="69"/>
      <c r="H1614" s="32"/>
      <c r="I1614" s="32"/>
      <c r="J1614" s="51"/>
      <c r="K1614" s="51"/>
      <c r="L1614" s="51"/>
      <c r="M1614" s="51"/>
      <c r="N1614" s="51"/>
      <c r="O1614" s="51"/>
      <c r="P1614" s="51"/>
      <c r="Q1614" s="51"/>
      <c r="R1614" s="51"/>
      <c r="S1614" s="51"/>
      <c r="T1614" s="51"/>
      <c r="U1614" s="51"/>
      <c r="V1614" s="51"/>
      <c r="W1614" s="51"/>
      <c r="X1614" s="51"/>
      <c r="Y1614" s="51"/>
      <c r="Z1614" s="51"/>
      <c r="AA1614" s="51"/>
      <c r="AB1614" s="51"/>
      <c r="AC1614" s="51"/>
      <c r="AD1614" s="34"/>
    </row>
    <row r="1615" spans="1:30" s="35" customFormat="1" ht="12.75" x14ac:dyDescent="0.2">
      <c r="A1615" s="25" t="s">
        <v>189</v>
      </c>
      <c r="B1615" s="27" t="s">
        <v>11</v>
      </c>
      <c r="C1615" s="27"/>
      <c r="D1615" s="28"/>
      <c r="E1615" s="29" t="s">
        <v>12</v>
      </c>
      <c r="F1615" s="30">
        <v>0.7</v>
      </c>
      <c r="G1615" s="31">
        <f t="shared" ref="G1615:G1639" si="170">+F1615*$F$2</f>
        <v>21</v>
      </c>
      <c r="H1615" s="32">
        <v>3</v>
      </c>
      <c r="I1615" s="33"/>
      <c r="J1615" s="26"/>
      <c r="K1615" s="26"/>
      <c r="L1615" s="26"/>
      <c r="M1615" s="26"/>
      <c r="N1615" s="26"/>
      <c r="O1615" s="26"/>
      <c r="P1615" s="26"/>
      <c r="Q1615" s="26"/>
      <c r="R1615" s="26"/>
      <c r="S1615" s="26"/>
      <c r="T1615" s="26"/>
      <c r="U1615" s="26"/>
      <c r="V1615" s="26"/>
      <c r="W1615" s="26"/>
      <c r="X1615" s="26"/>
      <c r="Y1615" s="26"/>
      <c r="Z1615" s="26"/>
      <c r="AA1615" s="26"/>
      <c r="AB1615" s="26"/>
      <c r="AC1615" s="26"/>
      <c r="AD1615" s="34" t="s">
        <v>14</v>
      </c>
    </row>
    <row r="1616" spans="1:30" s="35" customFormat="1" ht="12.75" x14ac:dyDescent="0.2">
      <c r="A1616" s="25" t="s">
        <v>189</v>
      </c>
      <c r="B1616" s="27" t="s">
        <v>11</v>
      </c>
      <c r="C1616" s="27"/>
      <c r="D1616" s="28"/>
      <c r="E1616" s="29" t="s">
        <v>15</v>
      </c>
      <c r="F1616" s="30">
        <v>0.3</v>
      </c>
      <c r="G1616" s="31">
        <f t="shared" si="170"/>
        <v>9</v>
      </c>
      <c r="H1616" s="32">
        <v>3</v>
      </c>
      <c r="I1616" s="33"/>
      <c r="J1616" s="26"/>
      <c r="K1616" s="26"/>
      <c r="L1616" s="26"/>
      <c r="M1616" s="26"/>
      <c r="N1616" s="26"/>
      <c r="O1616" s="26"/>
      <c r="P1616" s="26"/>
      <c r="Q1616" s="26"/>
      <c r="R1616" s="26"/>
      <c r="S1616" s="26"/>
      <c r="T1616" s="26"/>
      <c r="U1616" s="26"/>
      <c r="V1616" s="26"/>
      <c r="W1616" s="26"/>
      <c r="X1616" s="26"/>
      <c r="Y1616" s="26"/>
      <c r="Z1616" s="26"/>
      <c r="AA1616" s="26"/>
      <c r="AB1616" s="26"/>
      <c r="AC1616" s="26"/>
      <c r="AD1616" s="34" t="s">
        <v>14</v>
      </c>
    </row>
    <row r="1617" spans="1:30" s="35" customFormat="1" ht="12.75" x14ac:dyDescent="0.2">
      <c r="A1617" s="25" t="s">
        <v>189</v>
      </c>
      <c r="B1617" s="27" t="s">
        <v>11</v>
      </c>
      <c r="C1617" s="27"/>
      <c r="D1617" s="28"/>
      <c r="E1617" s="38" t="s">
        <v>16</v>
      </c>
      <c r="F1617" s="30">
        <v>0</v>
      </c>
      <c r="G1617" s="31">
        <f t="shared" si="170"/>
        <v>0</v>
      </c>
      <c r="H1617" s="32">
        <v>3</v>
      </c>
      <c r="I1617" s="33"/>
      <c r="J1617" s="26"/>
      <c r="K1617" s="26"/>
      <c r="L1617" s="26"/>
      <c r="M1617" s="26"/>
      <c r="N1617" s="26"/>
      <c r="O1617" s="26"/>
      <c r="P1617" s="26"/>
      <c r="Q1617" s="26"/>
      <c r="R1617" s="26"/>
      <c r="S1617" s="26"/>
      <c r="T1617" s="26"/>
      <c r="U1617" s="26"/>
      <c r="V1617" s="26"/>
      <c r="W1617" s="26"/>
      <c r="X1617" s="26"/>
      <c r="Y1617" s="26"/>
      <c r="Z1617" s="26"/>
      <c r="AA1617" s="26"/>
      <c r="AB1617" s="26"/>
      <c r="AC1617" s="26"/>
      <c r="AD1617" s="34" t="s">
        <v>88</v>
      </c>
    </row>
    <row r="1618" spans="1:30" s="35" customFormat="1" ht="12.75" x14ac:dyDescent="0.2">
      <c r="A1618" s="25" t="s">
        <v>189</v>
      </c>
      <c r="B1618" s="27" t="s">
        <v>11</v>
      </c>
      <c r="C1618" s="27"/>
      <c r="D1618" s="28"/>
      <c r="E1618" s="29" t="s">
        <v>18</v>
      </c>
      <c r="F1618" s="30">
        <v>0.55000000000000004</v>
      </c>
      <c r="G1618" s="31">
        <f t="shared" si="170"/>
        <v>16.5</v>
      </c>
      <c r="H1618" s="32">
        <v>3</v>
      </c>
      <c r="I1618" s="33"/>
      <c r="J1618" s="26"/>
      <c r="K1618" s="26"/>
      <c r="L1618" s="26"/>
      <c r="M1618" s="26"/>
      <c r="N1618" s="26">
        <v>1</v>
      </c>
      <c r="O1618" s="26"/>
      <c r="P1618" s="26"/>
      <c r="Q1618" s="26"/>
      <c r="R1618" s="26">
        <v>1</v>
      </c>
      <c r="S1618" s="26"/>
      <c r="T1618" s="26"/>
      <c r="U1618" s="26"/>
      <c r="V1618" s="26">
        <v>1</v>
      </c>
      <c r="W1618" s="26"/>
      <c r="X1618" s="26"/>
      <c r="Y1618" s="26"/>
      <c r="Z1618" s="26">
        <v>1</v>
      </c>
      <c r="AA1618" s="26"/>
      <c r="AB1618" s="26"/>
      <c r="AC1618" s="26"/>
      <c r="AD1618" s="34" t="s">
        <v>21</v>
      </c>
    </row>
    <row r="1619" spans="1:30" s="35" customFormat="1" ht="12.75" x14ac:dyDescent="0.2">
      <c r="A1619" s="25" t="s">
        <v>189</v>
      </c>
      <c r="B1619" s="27" t="s">
        <v>11</v>
      </c>
      <c r="C1619" s="27"/>
      <c r="D1619" s="28"/>
      <c r="E1619" s="29" t="s">
        <v>116</v>
      </c>
      <c r="F1619" s="30">
        <v>1</v>
      </c>
      <c r="G1619" s="31">
        <f t="shared" si="170"/>
        <v>30</v>
      </c>
      <c r="H1619" s="32">
        <v>3</v>
      </c>
      <c r="I1619" s="33"/>
      <c r="J1619" s="26"/>
      <c r="K1619" s="26"/>
      <c r="L1619" s="26"/>
      <c r="M1619" s="26">
        <v>1</v>
      </c>
      <c r="N1619" s="26"/>
      <c r="O1619" s="26"/>
      <c r="P1619" s="26"/>
      <c r="Q1619" s="26">
        <v>1</v>
      </c>
      <c r="R1619" s="26"/>
      <c r="S1619" s="26"/>
      <c r="T1619" s="26"/>
      <c r="U1619" s="26">
        <v>1</v>
      </c>
      <c r="V1619" s="26"/>
      <c r="W1619" s="26"/>
      <c r="X1619" s="26"/>
      <c r="Y1619" s="26">
        <v>1</v>
      </c>
      <c r="Z1619" s="26"/>
      <c r="AA1619" s="26"/>
      <c r="AB1619" s="26"/>
      <c r="AC1619" s="26">
        <v>1</v>
      </c>
      <c r="AD1619" s="34" t="s">
        <v>35</v>
      </c>
    </row>
    <row r="1620" spans="1:30" s="35" customFormat="1" ht="12.75" x14ac:dyDescent="0.2">
      <c r="A1620" s="25" t="s">
        <v>189</v>
      </c>
      <c r="B1620" s="27" t="s">
        <v>11</v>
      </c>
      <c r="C1620" s="27"/>
      <c r="D1620" s="28"/>
      <c r="E1620" s="29" t="s">
        <v>119</v>
      </c>
      <c r="F1620" s="30">
        <v>0.33333333333333331</v>
      </c>
      <c r="G1620" s="31">
        <f t="shared" si="170"/>
        <v>10</v>
      </c>
      <c r="H1620" s="32">
        <v>3</v>
      </c>
      <c r="I1620" s="33"/>
      <c r="J1620" s="26"/>
      <c r="K1620" s="26"/>
      <c r="L1620" s="26"/>
      <c r="M1620" s="26">
        <v>1</v>
      </c>
      <c r="N1620" s="26"/>
      <c r="O1620" s="26"/>
      <c r="P1620" s="26"/>
      <c r="Q1620" s="26">
        <v>1</v>
      </c>
      <c r="R1620" s="26"/>
      <c r="S1620" s="26"/>
      <c r="T1620" s="26"/>
      <c r="U1620" s="26">
        <v>1</v>
      </c>
      <c r="V1620" s="26"/>
      <c r="W1620" s="26"/>
      <c r="X1620" s="26"/>
      <c r="Y1620" s="26">
        <v>1</v>
      </c>
      <c r="Z1620" s="26"/>
      <c r="AA1620" s="26"/>
      <c r="AB1620" s="26"/>
      <c r="AC1620" s="26">
        <v>1</v>
      </c>
      <c r="AD1620" s="34" t="s">
        <v>35</v>
      </c>
    </row>
    <row r="1621" spans="1:30" s="35" customFormat="1" ht="12.75" x14ac:dyDescent="0.2">
      <c r="A1621" s="25" t="s">
        <v>189</v>
      </c>
      <c r="B1621" s="27" t="s">
        <v>11</v>
      </c>
      <c r="C1621" s="27"/>
      <c r="D1621" s="28"/>
      <c r="E1621" s="29" t="s">
        <v>120</v>
      </c>
      <c r="F1621" s="30">
        <v>0.5</v>
      </c>
      <c r="G1621" s="31">
        <f t="shared" si="170"/>
        <v>15</v>
      </c>
      <c r="H1621" s="32">
        <v>3</v>
      </c>
      <c r="I1621" s="33"/>
      <c r="J1621" s="26"/>
      <c r="K1621" s="26"/>
      <c r="L1621" s="26"/>
      <c r="M1621" s="26">
        <v>1</v>
      </c>
      <c r="N1621" s="26"/>
      <c r="O1621" s="26"/>
      <c r="P1621" s="26"/>
      <c r="Q1621" s="26">
        <v>1</v>
      </c>
      <c r="R1621" s="26"/>
      <c r="S1621" s="26"/>
      <c r="T1621" s="26"/>
      <c r="U1621" s="26">
        <v>1</v>
      </c>
      <c r="V1621" s="26"/>
      <c r="W1621" s="26"/>
      <c r="X1621" s="26"/>
      <c r="Y1621" s="26">
        <v>1</v>
      </c>
      <c r="Z1621" s="26"/>
      <c r="AA1621" s="26"/>
      <c r="AB1621" s="26"/>
      <c r="AC1621" s="26">
        <v>1</v>
      </c>
      <c r="AD1621" s="34" t="s">
        <v>35</v>
      </c>
    </row>
    <row r="1622" spans="1:30" s="35" customFormat="1" ht="12.75" x14ac:dyDescent="0.2">
      <c r="A1622" s="25" t="s">
        <v>189</v>
      </c>
      <c r="B1622" s="27" t="s">
        <v>11</v>
      </c>
      <c r="C1622" s="27"/>
      <c r="D1622" s="28"/>
      <c r="E1622" s="29" t="s">
        <v>121</v>
      </c>
      <c r="F1622" s="30">
        <v>0.33333333333333331</v>
      </c>
      <c r="G1622" s="31">
        <f t="shared" si="170"/>
        <v>10</v>
      </c>
      <c r="H1622" s="32">
        <v>3</v>
      </c>
      <c r="I1622" s="33"/>
      <c r="J1622" s="26"/>
      <c r="K1622" s="26"/>
      <c r="L1622" s="26"/>
      <c r="M1622" s="26"/>
      <c r="N1622" s="26"/>
      <c r="O1622" s="26"/>
      <c r="P1622" s="26"/>
      <c r="Q1622" s="26">
        <v>1</v>
      </c>
      <c r="R1622" s="26"/>
      <c r="S1622" s="26"/>
      <c r="T1622" s="26"/>
      <c r="U1622" s="26"/>
      <c r="V1622" s="26"/>
      <c r="W1622" s="26"/>
      <c r="X1622" s="26"/>
      <c r="Y1622" s="26">
        <v>1</v>
      </c>
      <c r="Z1622" s="26"/>
      <c r="AA1622" s="26"/>
      <c r="AB1622" s="26"/>
      <c r="AC1622" s="26"/>
      <c r="AD1622" s="34" t="s">
        <v>104</v>
      </c>
    </row>
    <row r="1623" spans="1:30" s="35" customFormat="1" ht="12.75" x14ac:dyDescent="0.2">
      <c r="A1623" s="25" t="s">
        <v>189</v>
      </c>
      <c r="B1623" s="27" t="s">
        <v>11</v>
      </c>
      <c r="C1623" s="27"/>
      <c r="D1623" s="28"/>
      <c r="E1623" s="36" t="s">
        <v>24</v>
      </c>
      <c r="F1623" s="30">
        <v>0.35</v>
      </c>
      <c r="G1623" s="31">
        <f t="shared" si="170"/>
        <v>10.5</v>
      </c>
      <c r="H1623" s="32">
        <v>3</v>
      </c>
      <c r="I1623" s="33"/>
      <c r="J1623" s="26">
        <v>1</v>
      </c>
      <c r="K1623" s="26">
        <v>1</v>
      </c>
      <c r="L1623" s="26">
        <v>1</v>
      </c>
      <c r="M1623" s="26">
        <v>1</v>
      </c>
      <c r="N1623" s="26">
        <v>1</v>
      </c>
      <c r="O1623" s="26">
        <v>1</v>
      </c>
      <c r="P1623" s="26">
        <v>1</v>
      </c>
      <c r="Q1623" s="26">
        <v>1</v>
      </c>
      <c r="R1623" s="26">
        <v>1</v>
      </c>
      <c r="S1623" s="26">
        <v>1</v>
      </c>
      <c r="T1623" s="26">
        <v>1</v>
      </c>
      <c r="U1623" s="26">
        <v>1</v>
      </c>
      <c r="V1623" s="26">
        <v>1</v>
      </c>
      <c r="W1623" s="26">
        <v>1</v>
      </c>
      <c r="X1623" s="26">
        <v>1</v>
      </c>
      <c r="Y1623" s="26">
        <v>1</v>
      </c>
      <c r="Z1623" s="26">
        <v>1</v>
      </c>
      <c r="AA1623" s="26">
        <v>1</v>
      </c>
      <c r="AB1623" s="26">
        <v>1</v>
      </c>
      <c r="AC1623" s="26">
        <v>1</v>
      </c>
      <c r="AD1623" s="34" t="s">
        <v>25</v>
      </c>
    </row>
    <row r="1624" spans="1:30" s="35" customFormat="1" ht="12.75" x14ac:dyDescent="0.2">
      <c r="A1624" s="25" t="s">
        <v>189</v>
      </c>
      <c r="B1624" s="27" t="s">
        <v>11</v>
      </c>
      <c r="C1624" s="27"/>
      <c r="D1624" s="28"/>
      <c r="E1624" s="29" t="s">
        <v>26</v>
      </c>
      <c r="F1624" s="30">
        <v>0.9900000000000001</v>
      </c>
      <c r="G1624" s="31">
        <f t="shared" si="170"/>
        <v>29.700000000000003</v>
      </c>
      <c r="H1624" s="32">
        <v>3</v>
      </c>
      <c r="I1624" s="33"/>
      <c r="J1624" s="26"/>
      <c r="K1624" s="26"/>
      <c r="L1624" s="26"/>
      <c r="M1624" s="26"/>
      <c r="N1624" s="26"/>
      <c r="O1624" s="26"/>
      <c r="P1624" s="26"/>
      <c r="Q1624" s="26"/>
      <c r="R1624" s="26"/>
      <c r="S1624" s="26"/>
      <c r="T1624" s="26"/>
      <c r="U1624" s="26"/>
      <c r="V1624" s="26"/>
      <c r="W1624" s="26"/>
      <c r="X1624" s="26"/>
      <c r="Y1624" s="26"/>
      <c r="Z1624" s="26"/>
      <c r="AA1624" s="26"/>
      <c r="AB1624" s="26"/>
      <c r="AC1624" s="26">
        <v>1</v>
      </c>
      <c r="AD1624" s="34" t="s">
        <v>173</v>
      </c>
    </row>
    <row r="1625" spans="1:30" s="35" customFormat="1" ht="12.75" x14ac:dyDescent="0.2">
      <c r="A1625" s="25" t="s">
        <v>189</v>
      </c>
      <c r="B1625" s="27" t="s">
        <v>11</v>
      </c>
      <c r="C1625" s="27"/>
      <c r="D1625" s="28"/>
      <c r="E1625" s="38" t="s">
        <v>89</v>
      </c>
      <c r="F1625" s="30">
        <v>0</v>
      </c>
      <c r="G1625" s="31">
        <f t="shared" si="170"/>
        <v>0</v>
      </c>
      <c r="H1625" s="32">
        <v>3</v>
      </c>
      <c r="I1625" s="33"/>
      <c r="J1625" s="26"/>
      <c r="K1625" s="26"/>
      <c r="L1625" s="26"/>
      <c r="M1625" s="26"/>
      <c r="N1625" s="26"/>
      <c r="O1625" s="26"/>
      <c r="P1625" s="26"/>
      <c r="Q1625" s="26"/>
      <c r="R1625" s="26"/>
      <c r="S1625" s="26"/>
      <c r="T1625" s="26"/>
      <c r="U1625" s="26"/>
      <c r="V1625" s="26"/>
      <c r="W1625" s="26"/>
      <c r="X1625" s="26"/>
      <c r="Y1625" s="26"/>
      <c r="Z1625" s="26"/>
      <c r="AA1625" s="26"/>
      <c r="AB1625" s="26"/>
      <c r="AC1625" s="26"/>
      <c r="AD1625" s="34" t="s">
        <v>90</v>
      </c>
    </row>
    <row r="1626" spans="1:30" s="35" customFormat="1" ht="12.75" x14ac:dyDescent="0.2">
      <c r="A1626" s="25" t="s">
        <v>189</v>
      </c>
      <c r="B1626" s="27" t="s">
        <v>11</v>
      </c>
      <c r="C1626" s="27"/>
      <c r="D1626" s="28"/>
      <c r="E1626" s="83" t="s">
        <v>29</v>
      </c>
      <c r="F1626" s="30">
        <v>0.23833333333333337</v>
      </c>
      <c r="G1626" s="31">
        <f t="shared" si="170"/>
        <v>7.1500000000000012</v>
      </c>
      <c r="H1626" s="32">
        <v>3</v>
      </c>
      <c r="I1626" s="33"/>
      <c r="J1626" s="26"/>
      <c r="K1626" s="26"/>
      <c r="L1626" s="26"/>
      <c r="M1626" s="37"/>
      <c r="N1626" s="26"/>
      <c r="O1626" s="26"/>
      <c r="P1626" s="26"/>
      <c r="Q1626" s="26"/>
      <c r="R1626" s="26"/>
      <c r="S1626" s="26"/>
      <c r="T1626" s="37"/>
      <c r="U1626" s="26">
        <v>1</v>
      </c>
      <c r="V1626" s="37"/>
      <c r="W1626" s="26"/>
      <c r="X1626" s="37"/>
      <c r="Y1626" s="26"/>
      <c r="Z1626" s="37"/>
      <c r="AA1626" s="26"/>
      <c r="AB1626" s="37"/>
      <c r="AC1626" s="37"/>
      <c r="AD1626" s="34" t="s">
        <v>23</v>
      </c>
    </row>
    <row r="1627" spans="1:30" s="35" customFormat="1" ht="12.75" x14ac:dyDescent="0.2">
      <c r="A1627" s="25" t="s">
        <v>189</v>
      </c>
      <c r="B1627" s="27" t="s">
        <v>11</v>
      </c>
      <c r="C1627" s="27"/>
      <c r="D1627" s="28"/>
      <c r="E1627" s="29" t="s">
        <v>31</v>
      </c>
      <c r="F1627" s="30">
        <v>0.12833333333333335</v>
      </c>
      <c r="G1627" s="31">
        <f t="shared" si="170"/>
        <v>3.8500000000000005</v>
      </c>
      <c r="H1627" s="32">
        <v>3</v>
      </c>
      <c r="I1627" s="33"/>
      <c r="J1627" s="26"/>
      <c r="K1627" s="26">
        <v>1</v>
      </c>
      <c r="L1627" s="26"/>
      <c r="M1627" s="26">
        <v>1</v>
      </c>
      <c r="N1627" s="26"/>
      <c r="O1627" s="26">
        <v>1</v>
      </c>
      <c r="P1627" s="26"/>
      <c r="Q1627" s="26">
        <v>1</v>
      </c>
      <c r="R1627" s="26"/>
      <c r="S1627" s="26">
        <v>1</v>
      </c>
      <c r="T1627" s="26"/>
      <c r="U1627" s="26">
        <v>1</v>
      </c>
      <c r="V1627" s="26"/>
      <c r="W1627" s="26">
        <v>1</v>
      </c>
      <c r="X1627" s="26"/>
      <c r="Y1627" s="26">
        <v>1</v>
      </c>
      <c r="Z1627" s="26"/>
      <c r="AA1627" s="26">
        <v>1</v>
      </c>
      <c r="AB1627" s="26"/>
      <c r="AC1627" s="26">
        <v>1</v>
      </c>
      <c r="AD1627" s="34" t="s">
        <v>13</v>
      </c>
    </row>
    <row r="1628" spans="1:30" s="35" customFormat="1" ht="12.75" x14ac:dyDescent="0.2">
      <c r="A1628" s="25" t="s">
        <v>189</v>
      </c>
      <c r="B1628" s="27" t="s">
        <v>11</v>
      </c>
      <c r="C1628" s="27"/>
      <c r="D1628" s="28"/>
      <c r="E1628" s="29" t="s">
        <v>32</v>
      </c>
      <c r="F1628" s="30">
        <v>1.1000000000000001</v>
      </c>
      <c r="G1628" s="31">
        <f t="shared" si="170"/>
        <v>33</v>
      </c>
      <c r="H1628" s="32">
        <v>3</v>
      </c>
      <c r="I1628" s="33"/>
      <c r="J1628" s="26"/>
      <c r="K1628" s="26"/>
      <c r="L1628" s="26"/>
      <c r="M1628" s="26"/>
      <c r="N1628" s="26"/>
      <c r="O1628" s="26"/>
      <c r="P1628" s="26">
        <v>1</v>
      </c>
      <c r="Q1628" s="26"/>
      <c r="R1628" s="26"/>
      <c r="S1628" s="26"/>
      <c r="T1628" s="26"/>
      <c r="U1628" s="26"/>
      <c r="V1628" s="26">
        <v>1</v>
      </c>
      <c r="W1628" s="26"/>
      <c r="X1628" s="26"/>
      <c r="Y1628" s="26"/>
      <c r="Z1628" s="26"/>
      <c r="AA1628" s="26"/>
      <c r="AB1628" s="26">
        <v>1</v>
      </c>
      <c r="AC1628" s="26"/>
      <c r="AD1628" s="34" t="s">
        <v>20</v>
      </c>
    </row>
    <row r="1629" spans="1:30" s="35" customFormat="1" ht="12.75" x14ac:dyDescent="0.2">
      <c r="A1629" s="25" t="s">
        <v>189</v>
      </c>
      <c r="B1629" s="27" t="s">
        <v>11</v>
      </c>
      <c r="C1629" s="27"/>
      <c r="D1629" s="28"/>
      <c r="E1629" s="38" t="s">
        <v>34</v>
      </c>
      <c r="F1629" s="30">
        <v>0</v>
      </c>
      <c r="G1629" s="31">
        <f t="shared" si="170"/>
        <v>0</v>
      </c>
      <c r="H1629" s="32">
        <v>3</v>
      </c>
      <c r="I1629" s="33"/>
      <c r="J1629" s="26"/>
      <c r="K1629" s="26"/>
      <c r="L1629" s="26"/>
      <c r="M1629" s="26"/>
      <c r="N1629" s="26"/>
      <c r="O1629" s="26"/>
      <c r="P1629" s="26"/>
      <c r="Q1629" s="26"/>
      <c r="R1629" s="26"/>
      <c r="S1629" s="26"/>
      <c r="T1629" s="26"/>
      <c r="U1629" s="26"/>
      <c r="V1629" s="26"/>
      <c r="W1629" s="26"/>
      <c r="X1629" s="26"/>
      <c r="Y1629" s="26"/>
      <c r="Z1629" s="26"/>
      <c r="AA1629" s="26"/>
      <c r="AB1629" s="26"/>
      <c r="AC1629" s="26"/>
      <c r="AD1629" s="34" t="s">
        <v>36</v>
      </c>
    </row>
    <row r="1630" spans="1:30" s="35" customFormat="1" ht="12.75" x14ac:dyDescent="0.2">
      <c r="A1630" s="25" t="s">
        <v>189</v>
      </c>
      <c r="B1630" s="27" t="s">
        <v>11</v>
      </c>
      <c r="C1630" s="27"/>
      <c r="D1630" s="28"/>
      <c r="E1630" s="29" t="s">
        <v>37</v>
      </c>
      <c r="F1630" s="30">
        <v>0.55000000000000004</v>
      </c>
      <c r="G1630" s="31">
        <f t="shared" si="170"/>
        <v>16.5</v>
      </c>
      <c r="H1630" s="32">
        <v>3</v>
      </c>
      <c r="I1630" s="33"/>
      <c r="J1630" s="26"/>
      <c r="K1630" s="26"/>
      <c r="L1630" s="26"/>
      <c r="M1630" s="26"/>
      <c r="N1630" s="26"/>
      <c r="O1630" s="26"/>
      <c r="P1630" s="26"/>
      <c r="Q1630" s="26"/>
      <c r="R1630" s="26"/>
      <c r="S1630" s="26"/>
      <c r="T1630" s="26"/>
      <c r="U1630" s="26"/>
      <c r="V1630" s="26">
        <v>1</v>
      </c>
      <c r="W1630" s="26"/>
      <c r="X1630" s="26"/>
      <c r="Y1630" s="26"/>
      <c r="Z1630" s="26"/>
      <c r="AA1630" s="26"/>
      <c r="AB1630" s="26"/>
      <c r="AC1630" s="26"/>
      <c r="AD1630" s="34" t="s">
        <v>27</v>
      </c>
    </row>
    <row r="1631" spans="1:30" s="35" customFormat="1" ht="12.75" x14ac:dyDescent="0.2">
      <c r="A1631" s="25" t="s">
        <v>189</v>
      </c>
      <c r="B1631" s="27" t="s">
        <v>11</v>
      </c>
      <c r="C1631" s="27"/>
      <c r="D1631" s="28"/>
      <c r="E1631" s="29" t="s">
        <v>38</v>
      </c>
      <c r="F1631" s="30">
        <v>0.5</v>
      </c>
      <c r="G1631" s="31">
        <f t="shared" si="170"/>
        <v>15</v>
      </c>
      <c r="H1631" s="32">
        <v>3</v>
      </c>
      <c r="I1631" s="33"/>
      <c r="J1631" s="26"/>
      <c r="K1631" s="26"/>
      <c r="L1631" s="26"/>
      <c r="M1631" s="26"/>
      <c r="N1631" s="26"/>
      <c r="O1631" s="26"/>
      <c r="P1631" s="26"/>
      <c r="Q1631" s="26"/>
      <c r="R1631" s="26"/>
      <c r="S1631" s="26"/>
      <c r="T1631" s="26"/>
      <c r="U1631" s="26"/>
      <c r="V1631" s="26">
        <v>1</v>
      </c>
      <c r="W1631" s="26"/>
      <c r="X1631" s="26"/>
      <c r="Y1631" s="26"/>
      <c r="Z1631" s="26"/>
      <c r="AA1631" s="26"/>
      <c r="AB1631" s="26"/>
      <c r="AC1631" s="26"/>
      <c r="AD1631" s="34" t="s">
        <v>27</v>
      </c>
    </row>
    <row r="1632" spans="1:30" s="35" customFormat="1" ht="12.75" x14ac:dyDescent="0.2">
      <c r="A1632" s="25" t="s">
        <v>189</v>
      </c>
      <c r="B1632" s="27" t="s">
        <v>11</v>
      </c>
      <c r="C1632" s="27"/>
      <c r="D1632" s="28"/>
      <c r="E1632" s="29" t="s">
        <v>39</v>
      </c>
      <c r="F1632" s="30">
        <v>0.2</v>
      </c>
      <c r="G1632" s="31">
        <f t="shared" si="170"/>
        <v>6</v>
      </c>
      <c r="H1632" s="32">
        <v>3</v>
      </c>
      <c r="I1632" s="33"/>
      <c r="J1632" s="26"/>
      <c r="K1632" s="26"/>
      <c r="L1632" s="26"/>
      <c r="M1632" s="26"/>
      <c r="N1632" s="26"/>
      <c r="O1632" s="26"/>
      <c r="P1632" s="26"/>
      <c r="Q1632" s="26"/>
      <c r="R1632" s="26"/>
      <c r="S1632" s="26"/>
      <c r="T1632" s="26"/>
      <c r="U1632" s="26"/>
      <c r="V1632" s="26"/>
      <c r="W1632" s="26"/>
      <c r="X1632" s="26"/>
      <c r="Y1632" s="26"/>
      <c r="Z1632" s="26"/>
      <c r="AA1632" s="26"/>
      <c r="AB1632" s="26"/>
      <c r="AC1632" s="26"/>
      <c r="AD1632" s="34" t="s">
        <v>14</v>
      </c>
    </row>
    <row r="1633" spans="1:30" s="35" customFormat="1" ht="12.75" x14ac:dyDescent="0.2">
      <c r="A1633" s="25" t="s">
        <v>189</v>
      </c>
      <c r="B1633" s="27" t="s">
        <v>11</v>
      </c>
      <c r="C1633" s="27"/>
      <c r="D1633" s="28"/>
      <c r="E1633" s="29" t="s">
        <v>40</v>
      </c>
      <c r="F1633" s="30">
        <v>0.27500000000000002</v>
      </c>
      <c r="G1633" s="31">
        <f t="shared" si="170"/>
        <v>8.25</v>
      </c>
      <c r="H1633" s="32">
        <v>3</v>
      </c>
      <c r="I1633" s="33"/>
      <c r="J1633" s="26"/>
      <c r="K1633" s="26"/>
      <c r="L1633" s="26"/>
      <c r="M1633" s="26"/>
      <c r="N1633" s="26">
        <v>1</v>
      </c>
      <c r="O1633" s="26"/>
      <c r="P1633" s="26"/>
      <c r="Q1633" s="26"/>
      <c r="R1633" s="26"/>
      <c r="S1633" s="26"/>
      <c r="T1633" s="26">
        <v>1</v>
      </c>
      <c r="U1633" s="26"/>
      <c r="V1633" s="26"/>
      <c r="W1633" s="26"/>
      <c r="X1633" s="26"/>
      <c r="Y1633" s="26"/>
      <c r="Z1633" s="26">
        <v>1</v>
      </c>
      <c r="AA1633" s="26"/>
      <c r="AB1633" s="26"/>
      <c r="AC1633" s="26"/>
      <c r="AD1633" s="34" t="s">
        <v>41</v>
      </c>
    </row>
    <row r="1634" spans="1:30" s="35" customFormat="1" ht="12.75" x14ac:dyDescent="0.2">
      <c r="A1634" s="25" t="s">
        <v>189</v>
      </c>
      <c r="B1634" s="27" t="s">
        <v>11</v>
      </c>
      <c r="C1634" s="27"/>
      <c r="D1634" s="28"/>
      <c r="E1634" s="29" t="s">
        <v>42</v>
      </c>
      <c r="F1634" s="30">
        <v>2</v>
      </c>
      <c r="G1634" s="31">
        <f t="shared" si="170"/>
        <v>60</v>
      </c>
      <c r="H1634" s="32">
        <v>3</v>
      </c>
      <c r="I1634" s="33"/>
      <c r="J1634" s="26"/>
      <c r="K1634" s="26"/>
      <c r="L1634" s="26"/>
      <c r="M1634" s="26"/>
      <c r="N1634" s="26"/>
      <c r="O1634" s="26"/>
      <c r="P1634" s="26"/>
      <c r="Q1634" s="26"/>
      <c r="R1634" s="26"/>
      <c r="S1634" s="26"/>
      <c r="T1634" s="26"/>
      <c r="U1634" s="26"/>
      <c r="V1634" s="26"/>
      <c r="W1634" s="26"/>
      <c r="X1634" s="26"/>
      <c r="Y1634" s="26"/>
      <c r="Z1634" s="26"/>
      <c r="AA1634" s="26"/>
      <c r="AB1634" s="26"/>
      <c r="AC1634" s="26"/>
      <c r="AD1634" s="34" t="s">
        <v>14</v>
      </c>
    </row>
    <row r="1635" spans="1:30" s="35" customFormat="1" ht="12.75" x14ac:dyDescent="0.2">
      <c r="A1635" s="25" t="s">
        <v>189</v>
      </c>
      <c r="B1635" s="27" t="s">
        <v>11</v>
      </c>
      <c r="C1635" s="27"/>
      <c r="D1635" s="28"/>
      <c r="E1635" s="29" t="s">
        <v>43</v>
      </c>
      <c r="F1635" s="30">
        <v>0</v>
      </c>
      <c r="G1635" s="31">
        <f t="shared" si="170"/>
        <v>0</v>
      </c>
      <c r="H1635" s="32">
        <v>3</v>
      </c>
      <c r="I1635" s="33"/>
      <c r="J1635" s="26"/>
      <c r="K1635" s="26">
        <v>1</v>
      </c>
      <c r="L1635" s="26"/>
      <c r="M1635" s="26">
        <v>1</v>
      </c>
      <c r="N1635" s="26"/>
      <c r="O1635" s="26">
        <v>1</v>
      </c>
      <c r="P1635" s="26"/>
      <c r="Q1635" s="26">
        <v>1</v>
      </c>
      <c r="R1635" s="26"/>
      <c r="S1635" s="26">
        <v>1</v>
      </c>
      <c r="T1635" s="26"/>
      <c r="U1635" s="26">
        <v>1</v>
      </c>
      <c r="V1635" s="26"/>
      <c r="W1635" s="26">
        <v>1</v>
      </c>
      <c r="X1635" s="26"/>
      <c r="Y1635" s="26">
        <v>1</v>
      </c>
      <c r="Z1635" s="26"/>
      <c r="AA1635" s="26">
        <v>1</v>
      </c>
      <c r="AB1635" s="26"/>
      <c r="AC1635" s="26">
        <v>1</v>
      </c>
      <c r="AD1635" s="34" t="s">
        <v>44</v>
      </c>
    </row>
    <row r="1636" spans="1:30" s="35" customFormat="1" ht="12.75" x14ac:dyDescent="0.2">
      <c r="A1636" s="25" t="s">
        <v>189</v>
      </c>
      <c r="B1636" s="27" t="s">
        <v>11</v>
      </c>
      <c r="C1636" s="27"/>
      <c r="D1636" s="28"/>
      <c r="E1636" s="29" t="s">
        <v>45</v>
      </c>
      <c r="F1636" s="30">
        <v>1.1000000000000001</v>
      </c>
      <c r="G1636" s="31">
        <f t="shared" si="170"/>
        <v>33</v>
      </c>
      <c r="H1636" s="32">
        <v>3</v>
      </c>
      <c r="I1636" s="33"/>
      <c r="J1636" s="26"/>
      <c r="K1636" s="26">
        <v>1</v>
      </c>
      <c r="L1636" s="26"/>
      <c r="M1636" s="26">
        <v>1</v>
      </c>
      <c r="N1636" s="26"/>
      <c r="O1636" s="26">
        <v>1</v>
      </c>
      <c r="P1636" s="26"/>
      <c r="Q1636" s="26">
        <v>1</v>
      </c>
      <c r="R1636" s="26"/>
      <c r="S1636" s="26">
        <v>1</v>
      </c>
      <c r="T1636" s="26"/>
      <c r="U1636" s="26">
        <v>1</v>
      </c>
      <c r="V1636" s="26"/>
      <c r="W1636" s="26">
        <v>1</v>
      </c>
      <c r="X1636" s="26"/>
      <c r="Y1636" s="26">
        <v>1</v>
      </c>
      <c r="Z1636" s="26"/>
      <c r="AA1636" s="26">
        <v>1</v>
      </c>
      <c r="AB1636" s="26"/>
      <c r="AC1636" s="26">
        <v>1</v>
      </c>
      <c r="AD1636" s="34" t="s">
        <v>13</v>
      </c>
    </row>
    <row r="1637" spans="1:30" s="35" customFormat="1" ht="12.75" x14ac:dyDescent="0.2">
      <c r="A1637" s="25" t="s">
        <v>189</v>
      </c>
      <c r="B1637" s="27" t="s">
        <v>11</v>
      </c>
      <c r="C1637" s="27"/>
      <c r="D1637" s="28"/>
      <c r="E1637" s="29" t="s">
        <v>46</v>
      </c>
      <c r="F1637" s="30">
        <v>0.5</v>
      </c>
      <c r="G1637" s="31">
        <f t="shared" si="170"/>
        <v>15</v>
      </c>
      <c r="H1637" s="32">
        <v>3</v>
      </c>
      <c r="I1637" s="33"/>
      <c r="J1637" s="26"/>
      <c r="K1637" s="26"/>
      <c r="L1637" s="26"/>
      <c r="M1637" s="26"/>
      <c r="N1637" s="26">
        <v>1</v>
      </c>
      <c r="O1637" s="26"/>
      <c r="P1637" s="26"/>
      <c r="Q1637" s="26"/>
      <c r="R1637" s="26"/>
      <c r="S1637" s="26">
        <v>1</v>
      </c>
      <c r="T1637" s="26"/>
      <c r="U1637" s="26"/>
      <c r="V1637" s="26"/>
      <c r="W1637" s="26"/>
      <c r="X1637" s="26">
        <v>1</v>
      </c>
      <c r="Y1637" s="26"/>
      <c r="Z1637" s="26"/>
      <c r="AA1637" s="26"/>
      <c r="AB1637" s="26"/>
      <c r="AC1637" s="26">
        <v>1</v>
      </c>
      <c r="AD1637" s="34" t="s">
        <v>48</v>
      </c>
    </row>
    <row r="1638" spans="1:30" s="35" customFormat="1" ht="12.75" x14ac:dyDescent="0.2">
      <c r="A1638" s="25" t="s">
        <v>189</v>
      </c>
      <c r="B1638" s="27" t="s">
        <v>11</v>
      </c>
      <c r="C1638" s="27"/>
      <c r="D1638" s="28"/>
      <c r="E1638" s="29" t="s">
        <v>49</v>
      </c>
      <c r="F1638" s="30">
        <v>0.20166666666666666</v>
      </c>
      <c r="G1638" s="31">
        <f t="shared" si="170"/>
        <v>6.05</v>
      </c>
      <c r="H1638" s="32">
        <v>3</v>
      </c>
      <c r="I1638" s="33"/>
      <c r="J1638" s="26">
        <v>1</v>
      </c>
      <c r="K1638" s="26"/>
      <c r="L1638" s="26">
        <v>1</v>
      </c>
      <c r="M1638" s="26"/>
      <c r="N1638" s="26">
        <v>1</v>
      </c>
      <c r="O1638" s="26"/>
      <c r="P1638" s="26">
        <v>1</v>
      </c>
      <c r="Q1638" s="26"/>
      <c r="R1638" s="26">
        <v>1</v>
      </c>
      <c r="S1638" s="26"/>
      <c r="T1638" s="26">
        <v>1</v>
      </c>
      <c r="U1638" s="26"/>
      <c r="V1638" s="26">
        <v>1</v>
      </c>
      <c r="W1638" s="26"/>
      <c r="X1638" s="26">
        <v>1</v>
      </c>
      <c r="Y1638" s="26"/>
      <c r="Z1638" s="26">
        <v>1</v>
      </c>
      <c r="AA1638" s="26"/>
      <c r="AB1638" s="26">
        <v>1</v>
      </c>
      <c r="AC1638" s="26"/>
      <c r="AD1638" s="34" t="s">
        <v>50</v>
      </c>
    </row>
    <row r="1639" spans="1:30" s="35" customFormat="1" ht="12.75" x14ac:dyDescent="0.2">
      <c r="A1639" s="25" t="s">
        <v>189</v>
      </c>
      <c r="B1639" s="27" t="s">
        <v>11</v>
      </c>
      <c r="C1639" s="27"/>
      <c r="D1639" s="28"/>
      <c r="E1639" s="29" t="s">
        <v>51</v>
      </c>
      <c r="F1639" s="30">
        <v>0.18333333333333335</v>
      </c>
      <c r="G1639" s="31">
        <f t="shared" si="170"/>
        <v>5.5</v>
      </c>
      <c r="H1639" s="32">
        <v>3</v>
      </c>
      <c r="I1639" s="33"/>
      <c r="J1639" s="26"/>
      <c r="K1639" s="26"/>
      <c r="L1639" s="26"/>
      <c r="M1639" s="26"/>
      <c r="N1639" s="26"/>
      <c r="O1639" s="26"/>
      <c r="P1639" s="26"/>
      <c r="Q1639" s="26"/>
      <c r="R1639" s="26"/>
      <c r="S1639" s="26"/>
      <c r="T1639" s="26"/>
      <c r="U1639" s="26"/>
      <c r="V1639" s="26"/>
      <c r="W1639" s="26"/>
      <c r="X1639" s="26"/>
      <c r="Y1639" s="26"/>
      <c r="Z1639" s="26"/>
      <c r="AA1639" s="26"/>
      <c r="AB1639" s="26"/>
      <c r="AC1639" s="26"/>
      <c r="AD1639" s="34" t="s">
        <v>14</v>
      </c>
    </row>
    <row r="1640" spans="1:30" s="35" customFormat="1" ht="12.75" x14ac:dyDescent="0.2">
      <c r="A1640" s="39" t="s">
        <v>189</v>
      </c>
      <c r="B1640" s="41" t="s">
        <v>53</v>
      </c>
      <c r="C1640" s="41"/>
      <c r="D1640" s="78">
        <v>92068246</v>
      </c>
      <c r="E1640" s="43" t="s">
        <v>54</v>
      </c>
      <c r="F1640" s="44">
        <v>1</v>
      </c>
      <c r="G1640" s="45">
        <f>+VLOOKUP(D1640,'Precios Repuestos'!$B$3:$F$192,5,FALSE)*F1640</f>
        <v>33.74</v>
      </c>
      <c r="H1640" s="32">
        <v>3</v>
      </c>
      <c r="I1640" s="46"/>
      <c r="J1640" s="40">
        <v>1</v>
      </c>
      <c r="K1640" s="40">
        <v>1</v>
      </c>
      <c r="L1640" s="40">
        <v>1</v>
      </c>
      <c r="M1640" s="40">
        <v>1</v>
      </c>
      <c r="N1640" s="40">
        <v>1</v>
      </c>
      <c r="O1640" s="40">
        <v>1</v>
      </c>
      <c r="P1640" s="40">
        <v>1</v>
      </c>
      <c r="Q1640" s="40">
        <v>1</v>
      </c>
      <c r="R1640" s="40">
        <v>1</v>
      </c>
      <c r="S1640" s="40">
        <v>1</v>
      </c>
      <c r="T1640" s="40">
        <v>1</v>
      </c>
      <c r="U1640" s="40">
        <v>1</v>
      </c>
      <c r="V1640" s="40">
        <v>1</v>
      </c>
      <c r="W1640" s="40">
        <v>1</v>
      </c>
      <c r="X1640" s="40">
        <v>1</v>
      </c>
      <c r="Y1640" s="40">
        <v>1</v>
      </c>
      <c r="Z1640" s="40">
        <v>1</v>
      </c>
      <c r="AA1640" s="40">
        <v>1</v>
      </c>
      <c r="AB1640" s="40">
        <v>1</v>
      </c>
      <c r="AC1640" s="40">
        <v>1</v>
      </c>
      <c r="AD1640" s="34" t="s">
        <v>25</v>
      </c>
    </row>
    <row r="1641" spans="1:30" s="35" customFormat="1" x14ac:dyDescent="0.2">
      <c r="A1641" s="39" t="s">
        <v>189</v>
      </c>
      <c r="B1641" s="41" t="s">
        <v>53</v>
      </c>
      <c r="C1641" s="239"/>
      <c r="D1641" s="152">
        <v>1126239</v>
      </c>
      <c r="E1641" s="107" t="s">
        <v>187</v>
      </c>
      <c r="F1641" s="108">
        <v>7</v>
      </c>
      <c r="G1641" s="45">
        <f>+VLOOKUP(D1641,'Precios Repuestos'!$B$3:$F$192,5,FALSE)*F1641</f>
        <v>122.07663461538462</v>
      </c>
      <c r="H1641" s="32">
        <v>3</v>
      </c>
      <c r="I1641" s="46"/>
      <c r="J1641" s="40">
        <v>1</v>
      </c>
      <c r="K1641" s="40">
        <v>1</v>
      </c>
      <c r="L1641" s="40">
        <v>1</v>
      </c>
      <c r="M1641" s="40">
        <v>1</v>
      </c>
      <c r="N1641" s="40">
        <v>1</v>
      </c>
      <c r="O1641" s="40">
        <v>1</v>
      </c>
      <c r="P1641" s="40">
        <v>1</v>
      </c>
      <c r="Q1641" s="40">
        <v>1</v>
      </c>
      <c r="R1641" s="40">
        <v>1</v>
      </c>
      <c r="S1641" s="40">
        <v>1</v>
      </c>
      <c r="T1641" s="40">
        <v>1</v>
      </c>
      <c r="U1641" s="40">
        <v>1</v>
      </c>
      <c r="V1641" s="40">
        <v>1</v>
      </c>
      <c r="W1641" s="40">
        <v>1</v>
      </c>
      <c r="X1641" s="40">
        <v>1</v>
      </c>
      <c r="Y1641" s="40">
        <v>1</v>
      </c>
      <c r="Z1641" s="40">
        <v>1</v>
      </c>
      <c r="AA1641" s="40">
        <v>1</v>
      </c>
      <c r="AB1641" s="40">
        <v>1</v>
      </c>
      <c r="AC1641" s="40">
        <v>1</v>
      </c>
      <c r="AD1641" s="34" t="s">
        <v>56</v>
      </c>
    </row>
    <row r="1642" spans="1:30" s="35" customFormat="1" ht="12.75" x14ac:dyDescent="0.2">
      <c r="A1642" s="39" t="s">
        <v>189</v>
      </c>
      <c r="B1642" s="41" t="s">
        <v>53</v>
      </c>
      <c r="C1642" s="41"/>
      <c r="D1642" s="78">
        <v>96628890</v>
      </c>
      <c r="E1642" s="43" t="s">
        <v>58</v>
      </c>
      <c r="F1642" s="44">
        <v>1</v>
      </c>
      <c r="G1642" s="45">
        <f>+VLOOKUP(D1642,'Precios Repuestos'!$B$3:$F$192,5,FALSE)*F1642</f>
        <v>20.68</v>
      </c>
      <c r="H1642" s="32">
        <v>3</v>
      </c>
      <c r="I1642" s="46"/>
      <c r="J1642" s="40"/>
      <c r="K1642" s="40">
        <v>1</v>
      </c>
      <c r="L1642" s="40"/>
      <c r="M1642" s="40">
        <v>1</v>
      </c>
      <c r="N1642" s="40"/>
      <c r="O1642" s="40">
        <v>1</v>
      </c>
      <c r="P1642" s="40"/>
      <c r="Q1642" s="40">
        <v>1</v>
      </c>
      <c r="R1642" s="40"/>
      <c r="S1642" s="40">
        <v>1</v>
      </c>
      <c r="T1642" s="40"/>
      <c r="U1642" s="40">
        <v>1</v>
      </c>
      <c r="V1642" s="40"/>
      <c r="W1642" s="40">
        <v>1</v>
      </c>
      <c r="X1642" s="40"/>
      <c r="Y1642" s="40">
        <v>1</v>
      </c>
      <c r="Z1642" s="40"/>
      <c r="AA1642" s="40">
        <v>1</v>
      </c>
      <c r="AB1642" s="40"/>
      <c r="AC1642" s="40">
        <v>1</v>
      </c>
      <c r="AD1642" s="34" t="s">
        <v>13</v>
      </c>
    </row>
    <row r="1643" spans="1:30" s="35" customFormat="1" ht="12.75" x14ac:dyDescent="0.2">
      <c r="A1643" s="39" t="s">
        <v>189</v>
      </c>
      <c r="B1643" s="41" t="s">
        <v>53</v>
      </c>
      <c r="C1643" s="41"/>
      <c r="D1643" s="78" t="s">
        <v>61</v>
      </c>
      <c r="E1643" s="29" t="s">
        <v>62</v>
      </c>
      <c r="F1643" s="44">
        <v>2</v>
      </c>
      <c r="G1643" s="45">
        <f>+VLOOKUP(D1643,'Precios Repuestos'!$B$3:$F$192,5,FALSE)*F1643</f>
        <v>8</v>
      </c>
      <c r="H1643" s="32">
        <v>3</v>
      </c>
      <c r="I1643" s="46"/>
      <c r="J1643" s="40"/>
      <c r="K1643" s="40"/>
      <c r="L1643" s="40"/>
      <c r="M1643" s="40"/>
      <c r="N1643" s="40"/>
      <c r="O1643" s="40"/>
      <c r="P1643" s="40"/>
      <c r="Q1643" s="40"/>
      <c r="R1643" s="40"/>
      <c r="S1643" s="40"/>
      <c r="T1643" s="40"/>
      <c r="U1643" s="40"/>
      <c r="V1643" s="40">
        <v>1</v>
      </c>
      <c r="W1643" s="40"/>
      <c r="X1643" s="40"/>
      <c r="Y1643" s="40"/>
      <c r="Z1643" s="40"/>
      <c r="AA1643" s="40"/>
      <c r="AB1643" s="40"/>
      <c r="AC1643" s="40"/>
      <c r="AD1643" s="34" t="s">
        <v>27</v>
      </c>
    </row>
    <row r="1644" spans="1:30" s="35" customFormat="1" ht="12.75" x14ac:dyDescent="0.2">
      <c r="A1644" s="39" t="s">
        <v>189</v>
      </c>
      <c r="B1644" s="41" t="s">
        <v>53</v>
      </c>
      <c r="C1644" s="41"/>
      <c r="D1644" s="78">
        <v>96628779</v>
      </c>
      <c r="E1644" s="43" t="s">
        <v>63</v>
      </c>
      <c r="F1644" s="44">
        <v>1</v>
      </c>
      <c r="G1644" s="45">
        <f>+VLOOKUP(D1644,'Precios Repuestos'!$B$3:$F$192,5,FALSE)*F1644</f>
        <v>72.510000000000005</v>
      </c>
      <c r="H1644" s="32">
        <v>3</v>
      </c>
      <c r="I1644" s="46"/>
      <c r="J1644" s="40"/>
      <c r="K1644" s="40"/>
      <c r="L1644" s="40"/>
      <c r="M1644" s="40"/>
      <c r="N1644" s="40"/>
      <c r="O1644" s="40"/>
      <c r="P1644" s="40"/>
      <c r="Q1644" s="40"/>
      <c r="R1644" s="40"/>
      <c r="S1644" s="40"/>
      <c r="T1644" s="40"/>
      <c r="U1644" s="40"/>
      <c r="V1644" s="40"/>
      <c r="W1644" s="40"/>
      <c r="X1644" s="40"/>
      <c r="Y1644" s="40"/>
      <c r="Z1644" s="40"/>
      <c r="AA1644" s="40"/>
      <c r="AB1644" s="40"/>
      <c r="AC1644" s="40">
        <v>1</v>
      </c>
      <c r="AD1644" s="34" t="s">
        <v>173</v>
      </c>
    </row>
    <row r="1645" spans="1:30" s="35" customFormat="1" ht="12.75" x14ac:dyDescent="0.2">
      <c r="A1645" s="39" t="s">
        <v>189</v>
      </c>
      <c r="B1645" s="41" t="s">
        <v>53</v>
      </c>
      <c r="C1645" s="41"/>
      <c r="D1645" s="78">
        <v>12597257</v>
      </c>
      <c r="E1645" s="43" t="s">
        <v>60</v>
      </c>
      <c r="F1645" s="44">
        <v>1</v>
      </c>
      <c r="G1645" s="45">
        <f>+VLOOKUP(D1645,'Precios Repuestos'!$B$3:$F$192,5,FALSE)*F1645</f>
        <v>368.97</v>
      </c>
      <c r="H1645" s="32">
        <v>3</v>
      </c>
      <c r="I1645" s="46"/>
      <c r="J1645" s="40"/>
      <c r="K1645" s="40"/>
      <c r="L1645" s="40"/>
      <c r="M1645" s="40"/>
      <c r="N1645" s="40"/>
      <c r="O1645" s="40"/>
      <c r="P1645" s="40"/>
      <c r="Q1645" s="40"/>
      <c r="R1645" s="40"/>
      <c r="S1645" s="40"/>
      <c r="T1645" s="40"/>
      <c r="U1645" s="40"/>
      <c r="V1645" s="40">
        <v>1</v>
      </c>
      <c r="W1645" s="40"/>
      <c r="X1645" s="40"/>
      <c r="Y1645" s="40"/>
      <c r="Z1645" s="40"/>
      <c r="AA1645" s="40"/>
      <c r="AB1645" s="40"/>
      <c r="AC1645" s="40"/>
      <c r="AD1645" s="34" t="s">
        <v>27</v>
      </c>
    </row>
    <row r="1646" spans="1:30" s="35" customFormat="1" ht="12.75" x14ac:dyDescent="0.2">
      <c r="A1646" s="39" t="s">
        <v>189</v>
      </c>
      <c r="B1646" s="41" t="s">
        <v>53</v>
      </c>
      <c r="C1646" s="41"/>
      <c r="D1646" s="81">
        <v>92220447</v>
      </c>
      <c r="E1646" s="84" t="s">
        <v>147</v>
      </c>
      <c r="F1646" s="44">
        <v>6</v>
      </c>
      <c r="G1646" s="45">
        <f>+VLOOKUP(D1646,'Precios Repuestos'!$B$3:$F$192,5,FALSE)*F1646</f>
        <v>135.84</v>
      </c>
      <c r="H1646" s="32">
        <v>3</v>
      </c>
      <c r="I1646" s="46"/>
      <c r="J1646" s="40"/>
      <c r="K1646" s="40"/>
      <c r="L1646" s="40"/>
      <c r="M1646" s="40"/>
      <c r="N1646" s="40"/>
      <c r="O1646" s="40"/>
      <c r="P1646" s="40"/>
      <c r="Q1646" s="40"/>
      <c r="R1646" s="40"/>
      <c r="S1646" s="40"/>
      <c r="T1646" s="40"/>
      <c r="U1646" s="40">
        <v>1</v>
      </c>
      <c r="V1646" s="40"/>
      <c r="W1646" s="40"/>
      <c r="X1646" s="40"/>
      <c r="Y1646" s="40"/>
      <c r="Z1646" s="40"/>
      <c r="AA1646" s="40"/>
      <c r="AB1646" s="40"/>
      <c r="AC1646" s="48"/>
      <c r="AD1646" s="34" t="s">
        <v>65</v>
      </c>
    </row>
    <row r="1647" spans="1:30" s="35" customFormat="1" x14ac:dyDescent="0.2">
      <c r="A1647" s="39" t="s">
        <v>189</v>
      </c>
      <c r="B1647" s="41" t="s">
        <v>53</v>
      </c>
      <c r="C1647" s="239"/>
      <c r="D1647" s="152">
        <v>94760356</v>
      </c>
      <c r="E1647" s="106" t="s">
        <v>183</v>
      </c>
      <c r="F1647" s="44">
        <v>7</v>
      </c>
      <c r="G1647" s="45">
        <f>+VLOOKUP(D1647,'Precios Repuestos'!$B$3:$F$192,5,FALSE)*F1647</f>
        <v>61.012403846153852</v>
      </c>
      <c r="H1647" s="32">
        <v>3</v>
      </c>
      <c r="I1647" s="46"/>
      <c r="J1647" s="40"/>
      <c r="K1647" s="40"/>
      <c r="L1647" s="40"/>
      <c r="M1647" s="40">
        <v>1</v>
      </c>
      <c r="N1647" s="40"/>
      <c r="O1647" s="40"/>
      <c r="P1647" s="40"/>
      <c r="Q1647" s="40">
        <v>1</v>
      </c>
      <c r="R1647" s="40"/>
      <c r="S1647" s="40"/>
      <c r="T1647" s="40"/>
      <c r="U1647" s="40">
        <v>1</v>
      </c>
      <c r="V1647" s="40"/>
      <c r="W1647" s="40"/>
      <c r="X1647" s="40"/>
      <c r="Y1647" s="40">
        <v>1</v>
      </c>
      <c r="Z1647" s="40"/>
      <c r="AA1647" s="40"/>
      <c r="AB1647" s="40"/>
      <c r="AC1647" s="40">
        <v>1</v>
      </c>
      <c r="AD1647" s="34" t="s">
        <v>67</v>
      </c>
    </row>
    <row r="1648" spans="1:30" s="35" customFormat="1" ht="12.75" x14ac:dyDescent="0.2">
      <c r="A1648" s="39" t="s">
        <v>189</v>
      </c>
      <c r="B1648" s="41" t="s">
        <v>53</v>
      </c>
      <c r="C1648" s="41"/>
      <c r="D1648" s="42">
        <v>2602458</v>
      </c>
      <c r="E1648" s="49" t="s">
        <v>66</v>
      </c>
      <c r="F1648" s="44">
        <v>1</v>
      </c>
      <c r="G1648" s="45">
        <f>+VLOOKUP(D1648,'Precios Repuestos'!$B$3:$F$192,5,FALSE)*F1648</f>
        <v>10.952403846153846</v>
      </c>
      <c r="H1648" s="32">
        <v>3</v>
      </c>
      <c r="I1648" s="46"/>
      <c r="J1648" s="40"/>
      <c r="K1648" s="40"/>
      <c r="L1648" s="40"/>
      <c r="M1648" s="40">
        <v>1</v>
      </c>
      <c r="N1648" s="40"/>
      <c r="O1648" s="40"/>
      <c r="P1648" s="40"/>
      <c r="Q1648" s="40">
        <v>1</v>
      </c>
      <c r="R1648" s="40"/>
      <c r="S1648" s="40"/>
      <c r="T1648" s="40"/>
      <c r="U1648" s="40">
        <v>1</v>
      </c>
      <c r="V1648" s="40"/>
      <c r="W1648" s="40"/>
      <c r="X1648" s="40"/>
      <c r="Y1648" s="40">
        <v>1</v>
      </c>
      <c r="Z1648" s="40"/>
      <c r="AA1648" s="40"/>
      <c r="AB1648" s="40"/>
      <c r="AC1648" s="40">
        <v>1</v>
      </c>
      <c r="AD1648" s="34" t="s">
        <v>131</v>
      </c>
    </row>
    <row r="1649" spans="1:30" s="35" customFormat="1" ht="12.75" x14ac:dyDescent="0.2">
      <c r="A1649" s="39" t="s">
        <v>189</v>
      </c>
      <c r="B1649" s="41" t="s">
        <v>53</v>
      </c>
      <c r="C1649" s="41"/>
      <c r="D1649" s="42">
        <v>2601230</v>
      </c>
      <c r="E1649" s="43" t="s">
        <v>113</v>
      </c>
      <c r="F1649" s="44">
        <v>2</v>
      </c>
      <c r="G1649" s="45">
        <f>+VLOOKUP(D1649,'Precios Repuestos'!$B$3:$F$192,5,FALSE)*F1649</f>
        <v>13.477884615384616</v>
      </c>
      <c r="H1649" s="32">
        <v>3</v>
      </c>
      <c r="I1649" s="46"/>
      <c r="J1649" s="40"/>
      <c r="K1649" s="40"/>
      <c r="L1649" s="40"/>
      <c r="M1649" s="40">
        <v>1</v>
      </c>
      <c r="N1649" s="40"/>
      <c r="O1649" s="40"/>
      <c r="P1649" s="40"/>
      <c r="Q1649" s="40">
        <v>1</v>
      </c>
      <c r="R1649" s="40"/>
      <c r="S1649" s="40"/>
      <c r="T1649" s="40"/>
      <c r="U1649" s="40">
        <v>1</v>
      </c>
      <c r="V1649" s="40"/>
      <c r="W1649" s="40"/>
      <c r="X1649" s="40"/>
      <c r="Y1649" s="40">
        <v>1</v>
      </c>
      <c r="Z1649" s="40"/>
      <c r="AA1649" s="40"/>
      <c r="AB1649" s="40"/>
      <c r="AC1649" s="40">
        <v>1</v>
      </c>
      <c r="AD1649" s="34" t="s">
        <v>129</v>
      </c>
    </row>
    <row r="1650" spans="1:30" s="35" customFormat="1" ht="12.75" x14ac:dyDescent="0.2">
      <c r="A1650" s="39" t="s">
        <v>189</v>
      </c>
      <c r="B1650" s="41" t="s">
        <v>53</v>
      </c>
      <c r="C1650" s="41"/>
      <c r="D1650" s="42">
        <v>2601230</v>
      </c>
      <c r="E1650" s="43" t="s">
        <v>113</v>
      </c>
      <c r="F1650" s="44">
        <v>2</v>
      </c>
      <c r="G1650" s="45">
        <f>+VLOOKUP(D1650,'Precios Repuestos'!$B$3:$F$192,5,FALSE)*F1650</f>
        <v>13.477884615384616</v>
      </c>
      <c r="H1650" s="32">
        <v>3</v>
      </c>
      <c r="I1650" s="46"/>
      <c r="J1650" s="40"/>
      <c r="K1650" s="40"/>
      <c r="L1650" s="40"/>
      <c r="M1650" s="40"/>
      <c r="N1650" s="40"/>
      <c r="O1650" s="40"/>
      <c r="P1650" s="40"/>
      <c r="Q1650" s="40">
        <v>1</v>
      </c>
      <c r="R1650" s="40"/>
      <c r="S1650" s="40"/>
      <c r="T1650" s="40"/>
      <c r="U1650" s="40"/>
      <c r="V1650" s="40"/>
      <c r="W1650" s="40"/>
      <c r="X1650" s="40"/>
      <c r="Y1650" s="40">
        <v>1</v>
      </c>
      <c r="Z1650" s="40"/>
      <c r="AA1650" s="40"/>
      <c r="AB1650" s="40"/>
      <c r="AC1650" s="40"/>
      <c r="AD1650" s="34" t="s">
        <v>130</v>
      </c>
    </row>
    <row r="1651" spans="1:30" s="35" customFormat="1" ht="12.75" x14ac:dyDescent="0.2">
      <c r="A1651" s="39" t="s">
        <v>189</v>
      </c>
      <c r="B1651" s="41" t="s">
        <v>53</v>
      </c>
      <c r="C1651" s="41"/>
      <c r="D1651" s="78" t="s">
        <v>68</v>
      </c>
      <c r="E1651" s="43" t="s">
        <v>69</v>
      </c>
      <c r="F1651" s="44">
        <v>4</v>
      </c>
      <c r="G1651" s="45">
        <f>+VLOOKUP(D1651,'Precios Repuestos'!$B$3:$F$192,5,FALSE)*F1651</f>
        <v>9.6</v>
      </c>
      <c r="H1651" s="32">
        <v>3</v>
      </c>
      <c r="I1651" s="46"/>
      <c r="J1651" s="40"/>
      <c r="K1651" s="40"/>
      <c r="L1651" s="40"/>
      <c r="M1651" s="40"/>
      <c r="N1651" s="40">
        <v>1</v>
      </c>
      <c r="O1651" s="40"/>
      <c r="P1651" s="40"/>
      <c r="Q1651" s="40"/>
      <c r="R1651" s="40">
        <v>1</v>
      </c>
      <c r="S1651" s="40"/>
      <c r="T1651" s="40"/>
      <c r="U1651" s="40"/>
      <c r="V1651" s="40">
        <v>1</v>
      </c>
      <c r="W1651" s="40"/>
      <c r="X1651" s="40"/>
      <c r="Y1651" s="40"/>
      <c r="Z1651" s="40">
        <v>1</v>
      </c>
      <c r="AA1651" s="40"/>
      <c r="AB1651" s="40"/>
      <c r="AC1651" s="40"/>
      <c r="AD1651" s="34" t="s">
        <v>19</v>
      </c>
    </row>
    <row r="1652" spans="1:30" s="35" customFormat="1" ht="12.75" x14ac:dyDescent="0.2">
      <c r="A1652" s="39" t="s">
        <v>189</v>
      </c>
      <c r="B1652" s="41" t="s">
        <v>53</v>
      </c>
      <c r="C1652" s="41"/>
      <c r="D1652" s="78">
        <v>96440878</v>
      </c>
      <c r="E1652" s="43" t="s">
        <v>70</v>
      </c>
      <c r="F1652" s="44">
        <v>1</v>
      </c>
      <c r="G1652" s="45">
        <f>+VLOOKUP(D1652,'Precios Repuestos'!$B$3:$F$192,5,FALSE)*F1652</f>
        <v>45.7</v>
      </c>
      <c r="H1652" s="32">
        <v>3</v>
      </c>
      <c r="I1652" s="46"/>
      <c r="J1652" s="40"/>
      <c r="K1652" s="40"/>
      <c r="L1652" s="40"/>
      <c r="M1652" s="40"/>
      <c r="N1652" s="40"/>
      <c r="O1652" s="40"/>
      <c r="P1652" s="40"/>
      <c r="Q1652" s="40"/>
      <c r="R1652" s="40"/>
      <c r="S1652" s="40"/>
      <c r="T1652" s="40"/>
      <c r="U1652" s="40"/>
      <c r="V1652" s="40"/>
      <c r="W1652" s="40"/>
      <c r="X1652" s="40"/>
      <c r="Y1652" s="40"/>
      <c r="Z1652" s="40"/>
      <c r="AA1652" s="40"/>
      <c r="AB1652" s="40"/>
      <c r="AC1652" s="40"/>
      <c r="AD1652" s="34" t="s">
        <v>19</v>
      </c>
    </row>
    <row r="1653" spans="1:30" s="35" customFormat="1" ht="12.75" x14ac:dyDescent="0.2">
      <c r="A1653" s="39" t="s">
        <v>189</v>
      </c>
      <c r="B1653" s="41" t="s">
        <v>53</v>
      </c>
      <c r="C1653" s="41"/>
      <c r="D1653" s="42">
        <v>2601234</v>
      </c>
      <c r="E1653" s="43" t="s">
        <v>95</v>
      </c>
      <c r="F1653" s="44">
        <v>1</v>
      </c>
      <c r="G1653" s="45">
        <f>+VLOOKUP(D1653,'Precios Repuestos'!$B$3:$F$192,5,FALSE)*F1653</f>
        <v>9.3090384615384618</v>
      </c>
      <c r="H1653" s="32">
        <v>3</v>
      </c>
      <c r="I1653" s="46"/>
      <c r="J1653" s="40"/>
      <c r="K1653" s="40"/>
      <c r="L1653" s="40"/>
      <c r="M1653" s="40"/>
      <c r="N1653" s="40"/>
      <c r="O1653" s="40"/>
      <c r="P1653" s="40">
        <v>1</v>
      </c>
      <c r="Q1653" s="40"/>
      <c r="R1653" s="40"/>
      <c r="S1653" s="40"/>
      <c r="T1653" s="40"/>
      <c r="U1653" s="40"/>
      <c r="V1653" s="40">
        <v>1</v>
      </c>
      <c r="W1653" s="40"/>
      <c r="X1653" s="40"/>
      <c r="Y1653" s="40"/>
      <c r="Z1653" s="40"/>
      <c r="AA1653" s="40"/>
      <c r="AB1653" s="40">
        <v>1</v>
      </c>
      <c r="AC1653" s="40"/>
      <c r="AD1653" s="34" t="s">
        <v>96</v>
      </c>
    </row>
    <row r="1654" spans="1:30" s="35" customFormat="1" ht="12.75" x14ac:dyDescent="0.2">
      <c r="A1654" s="39" t="s">
        <v>189</v>
      </c>
      <c r="B1654" s="41" t="s">
        <v>53</v>
      </c>
      <c r="C1654" s="41"/>
      <c r="D1654" s="78" t="s">
        <v>71</v>
      </c>
      <c r="E1654" s="43" t="s">
        <v>72</v>
      </c>
      <c r="F1654" s="44">
        <v>2</v>
      </c>
      <c r="G1654" s="45">
        <f>+VLOOKUP(D1654,'Precios Repuestos'!$B$3:$F$192,5,FALSE)*F1654</f>
        <v>12</v>
      </c>
      <c r="H1654" s="32">
        <v>3</v>
      </c>
      <c r="I1654" s="46"/>
      <c r="J1654" s="40"/>
      <c r="K1654" s="40"/>
      <c r="L1654" s="40"/>
      <c r="M1654" s="40"/>
      <c r="N1654" s="40">
        <v>1</v>
      </c>
      <c r="O1654" s="40"/>
      <c r="P1654" s="40"/>
      <c r="Q1654" s="40"/>
      <c r="R1654" s="40"/>
      <c r="S1654" s="40">
        <v>1</v>
      </c>
      <c r="T1654" s="40"/>
      <c r="U1654" s="40"/>
      <c r="V1654" s="40"/>
      <c r="W1654" s="40"/>
      <c r="X1654" s="40">
        <v>1</v>
      </c>
      <c r="Y1654" s="40"/>
      <c r="Z1654" s="40"/>
      <c r="AA1654" s="40"/>
      <c r="AB1654" s="40"/>
      <c r="AC1654" s="40">
        <v>1</v>
      </c>
      <c r="AD1654" s="34" t="s">
        <v>47</v>
      </c>
    </row>
    <row r="1655" spans="1:30" s="35" customFormat="1" ht="12.75" x14ac:dyDescent="0.2">
      <c r="A1655" s="39" t="s">
        <v>189</v>
      </c>
      <c r="B1655" s="41" t="s">
        <v>53</v>
      </c>
      <c r="C1655" s="41"/>
      <c r="D1655" s="42">
        <v>88900181</v>
      </c>
      <c r="E1655" s="43" t="s">
        <v>73</v>
      </c>
      <c r="F1655" s="44">
        <v>1</v>
      </c>
      <c r="G1655" s="45">
        <f>+VLOOKUP(D1655,'Precios Repuestos'!$B$3:$F$192,5,FALSE)*F1655</f>
        <v>6.18</v>
      </c>
      <c r="H1655" s="32">
        <v>3</v>
      </c>
      <c r="I1655" s="46"/>
      <c r="J1655" s="40"/>
      <c r="K1655" s="40">
        <v>1</v>
      </c>
      <c r="L1655" s="40"/>
      <c r="M1655" s="40">
        <v>1</v>
      </c>
      <c r="N1655" s="40"/>
      <c r="O1655" s="40">
        <v>1</v>
      </c>
      <c r="P1655" s="40"/>
      <c r="Q1655" s="40">
        <v>1</v>
      </c>
      <c r="R1655" s="40"/>
      <c r="S1655" s="40">
        <v>1</v>
      </c>
      <c r="T1655" s="40"/>
      <c r="U1655" s="40">
        <v>1</v>
      </c>
      <c r="V1655" s="40"/>
      <c r="W1655" s="40">
        <v>1</v>
      </c>
      <c r="X1655" s="40"/>
      <c r="Y1655" s="40">
        <v>1</v>
      </c>
      <c r="Z1655" s="40"/>
      <c r="AA1655" s="40">
        <v>1</v>
      </c>
      <c r="AB1655" s="40"/>
      <c r="AC1655" s="40">
        <v>1</v>
      </c>
      <c r="AD1655" s="34" t="s">
        <v>13</v>
      </c>
    </row>
    <row r="1656" spans="1:30" s="35" customFormat="1" ht="12.75" x14ac:dyDescent="0.2">
      <c r="A1656" s="39" t="s">
        <v>189</v>
      </c>
      <c r="B1656" s="41" t="s">
        <v>53</v>
      </c>
      <c r="C1656" s="41"/>
      <c r="D1656" s="78" t="s">
        <v>74</v>
      </c>
      <c r="E1656" s="43" t="s">
        <v>75</v>
      </c>
      <c r="F1656" s="44">
        <v>1</v>
      </c>
      <c r="G1656" s="45">
        <f>+VLOOKUP(D1656,'Precios Repuestos'!$B$3:$F$192,5,FALSE)*F1656</f>
        <v>5</v>
      </c>
      <c r="H1656" s="32">
        <v>3</v>
      </c>
      <c r="I1656" s="46"/>
      <c r="J1656" s="40"/>
      <c r="K1656" s="40"/>
      <c r="L1656" s="40"/>
      <c r="M1656" s="40"/>
      <c r="N1656" s="40">
        <v>1</v>
      </c>
      <c r="O1656" s="40"/>
      <c r="P1656" s="40"/>
      <c r="Q1656" s="40"/>
      <c r="R1656" s="40"/>
      <c r="S1656" s="40"/>
      <c r="T1656" s="40">
        <v>1</v>
      </c>
      <c r="U1656" s="40"/>
      <c r="V1656" s="40"/>
      <c r="W1656" s="40"/>
      <c r="X1656" s="40"/>
      <c r="Y1656" s="40"/>
      <c r="Z1656" s="40">
        <v>1</v>
      </c>
      <c r="AA1656" s="40"/>
      <c r="AB1656" s="40"/>
      <c r="AC1656" s="40"/>
      <c r="AD1656" s="34" t="s">
        <v>41</v>
      </c>
    </row>
    <row r="1657" spans="1:30" s="35" customFormat="1" ht="12.75" x14ac:dyDescent="0.2">
      <c r="A1657" s="39" t="s">
        <v>189</v>
      </c>
      <c r="B1657" s="41" t="s">
        <v>53</v>
      </c>
      <c r="C1657" s="41"/>
      <c r="D1657" s="42" t="s">
        <v>76</v>
      </c>
      <c r="E1657" s="43" t="s">
        <v>77</v>
      </c>
      <c r="F1657" s="44">
        <v>1</v>
      </c>
      <c r="G1657" s="45">
        <f>+VLOOKUP(D1657,'Precios Repuestos'!$B$3:$F$192,5,FALSE)*F1657</f>
        <v>2</v>
      </c>
      <c r="H1657" s="32">
        <v>3</v>
      </c>
      <c r="I1657" s="46"/>
      <c r="J1657" s="40"/>
      <c r="K1657" s="40">
        <v>1</v>
      </c>
      <c r="L1657" s="40">
        <v>1</v>
      </c>
      <c r="M1657" s="40">
        <v>1</v>
      </c>
      <c r="N1657" s="40">
        <v>1</v>
      </c>
      <c r="O1657" s="40">
        <v>1</v>
      </c>
      <c r="P1657" s="40">
        <v>1</v>
      </c>
      <c r="Q1657" s="40">
        <v>1</v>
      </c>
      <c r="R1657" s="40">
        <v>1</v>
      </c>
      <c r="S1657" s="40">
        <v>1</v>
      </c>
      <c r="T1657" s="40">
        <v>1</v>
      </c>
      <c r="U1657" s="40">
        <v>1</v>
      </c>
      <c r="V1657" s="40">
        <v>1</v>
      </c>
      <c r="W1657" s="40">
        <v>1</v>
      </c>
      <c r="X1657" s="40">
        <v>1</v>
      </c>
      <c r="Y1657" s="40">
        <v>1</v>
      </c>
      <c r="Z1657" s="40">
        <v>1</v>
      </c>
      <c r="AA1657" s="40">
        <v>1</v>
      </c>
      <c r="AB1657" s="40">
        <v>1</v>
      </c>
      <c r="AC1657" s="40">
        <v>1</v>
      </c>
      <c r="AD1657" s="34" t="s">
        <v>78</v>
      </c>
    </row>
    <row r="1658" spans="1:30" s="35" customFormat="1" ht="12.75" x14ac:dyDescent="0.2">
      <c r="A1658" s="50" t="s">
        <v>189</v>
      </c>
      <c r="B1658" s="52" t="s">
        <v>79</v>
      </c>
      <c r="C1658" s="52"/>
      <c r="D1658" s="53"/>
      <c r="E1658" s="54" t="s">
        <v>80</v>
      </c>
      <c r="F1658" s="44"/>
      <c r="G1658" s="45"/>
      <c r="H1658" s="32"/>
      <c r="I1658" s="32"/>
      <c r="J1658" s="55">
        <f t="shared" ref="J1658:AC1658" si="171">+SUMPRODUCT(J1615:J1639,$G1615:$G1639)</f>
        <v>16.55</v>
      </c>
      <c r="K1658" s="55">
        <f t="shared" si="171"/>
        <v>47.35</v>
      </c>
      <c r="L1658" s="55">
        <f t="shared" si="171"/>
        <v>16.55</v>
      </c>
      <c r="M1658" s="55">
        <f t="shared" si="171"/>
        <v>102.35</v>
      </c>
      <c r="N1658" s="55">
        <f t="shared" si="171"/>
        <v>56.3</v>
      </c>
      <c r="O1658" s="55">
        <f t="shared" si="171"/>
        <v>47.35</v>
      </c>
      <c r="P1658" s="55">
        <f t="shared" si="171"/>
        <v>49.55</v>
      </c>
      <c r="Q1658" s="55">
        <f t="shared" si="171"/>
        <v>112.35</v>
      </c>
      <c r="R1658" s="55">
        <f t="shared" si="171"/>
        <v>33.049999999999997</v>
      </c>
      <c r="S1658" s="55">
        <f t="shared" si="171"/>
        <v>62.35</v>
      </c>
      <c r="T1658" s="55">
        <f t="shared" si="171"/>
        <v>24.8</v>
      </c>
      <c r="U1658" s="55">
        <f t="shared" si="171"/>
        <v>109.5</v>
      </c>
      <c r="V1658" s="55">
        <f t="shared" si="171"/>
        <v>97.55</v>
      </c>
      <c r="W1658" s="55">
        <f t="shared" si="171"/>
        <v>47.35</v>
      </c>
      <c r="X1658" s="55">
        <f t="shared" si="171"/>
        <v>31.55</v>
      </c>
      <c r="Y1658" s="55">
        <f t="shared" si="171"/>
        <v>112.35</v>
      </c>
      <c r="Z1658" s="55">
        <f t="shared" si="171"/>
        <v>41.3</v>
      </c>
      <c r="AA1658" s="55">
        <f t="shared" si="171"/>
        <v>47.35</v>
      </c>
      <c r="AB1658" s="55">
        <f t="shared" si="171"/>
        <v>49.55</v>
      </c>
      <c r="AC1658" s="55">
        <f t="shared" si="171"/>
        <v>147.05000000000001</v>
      </c>
      <c r="AD1658" s="34"/>
    </row>
    <row r="1659" spans="1:30" s="35" customFormat="1" ht="12.75" x14ac:dyDescent="0.2">
      <c r="A1659" s="50" t="s">
        <v>189</v>
      </c>
      <c r="B1659" s="52" t="s">
        <v>81</v>
      </c>
      <c r="C1659" s="52"/>
      <c r="D1659" s="53"/>
      <c r="E1659" s="54" t="s">
        <v>82</v>
      </c>
      <c r="F1659" s="44"/>
      <c r="G1659" s="45"/>
      <c r="H1659" s="32"/>
      <c r="I1659" s="32"/>
      <c r="J1659" s="55">
        <f>+SUMPRODUCT(J1640:J1657,$G1640:$G1657)</f>
        <v>155.81663461538463</v>
      </c>
      <c r="K1659" s="55">
        <f t="shared" ref="K1659:AC1659" si="172">+SUMPRODUCT(K1640:K1657,$G1640:$G1657)</f>
        <v>184.67663461538464</v>
      </c>
      <c r="L1659" s="55">
        <f t="shared" si="172"/>
        <v>157.81663461538463</v>
      </c>
      <c r="M1659" s="55">
        <f t="shared" si="172"/>
        <v>270.11932692307698</v>
      </c>
      <c r="N1659" s="55">
        <f t="shared" si="172"/>
        <v>184.41663461538462</v>
      </c>
      <c r="O1659" s="55">
        <f t="shared" si="172"/>
        <v>184.67663461538464</v>
      </c>
      <c r="P1659" s="55">
        <f t="shared" si="172"/>
        <v>167.12567307692308</v>
      </c>
      <c r="Q1659" s="55">
        <f t="shared" si="172"/>
        <v>283.59721153846158</v>
      </c>
      <c r="R1659" s="55">
        <f t="shared" si="172"/>
        <v>167.41663461538462</v>
      </c>
      <c r="S1659" s="55">
        <f t="shared" si="172"/>
        <v>196.67663461538464</v>
      </c>
      <c r="T1659" s="55">
        <f t="shared" si="172"/>
        <v>162.81663461538463</v>
      </c>
      <c r="U1659" s="55">
        <f t="shared" si="172"/>
        <v>405.95932692307696</v>
      </c>
      <c r="V1659" s="55">
        <f t="shared" si="172"/>
        <v>553.69567307692307</v>
      </c>
      <c r="W1659" s="55">
        <f t="shared" si="172"/>
        <v>184.67663461538464</v>
      </c>
      <c r="X1659" s="55">
        <f t="shared" si="172"/>
        <v>169.81663461538463</v>
      </c>
      <c r="Y1659" s="55">
        <f t="shared" si="172"/>
        <v>283.59721153846158</v>
      </c>
      <c r="Z1659" s="55">
        <f t="shared" si="172"/>
        <v>172.41663461538462</v>
      </c>
      <c r="AA1659" s="55">
        <f t="shared" si="172"/>
        <v>184.67663461538464</v>
      </c>
      <c r="AB1659" s="55">
        <f t="shared" si="172"/>
        <v>167.12567307692308</v>
      </c>
      <c r="AC1659" s="55">
        <f t="shared" si="172"/>
        <v>354.62932692307697</v>
      </c>
      <c r="AD1659" s="34"/>
    </row>
    <row r="1660" spans="1:30" s="35" customFormat="1" ht="12.75" x14ac:dyDescent="0.2">
      <c r="A1660" s="50" t="s">
        <v>189</v>
      </c>
      <c r="B1660" s="52" t="s">
        <v>83</v>
      </c>
      <c r="C1660" s="52"/>
      <c r="D1660" s="53"/>
      <c r="E1660" s="54" t="s">
        <v>84</v>
      </c>
      <c r="F1660" s="44"/>
      <c r="G1660" s="45"/>
      <c r="H1660" s="32"/>
      <c r="I1660" s="32"/>
      <c r="J1660" s="56">
        <f>+J1659+J1658</f>
        <v>172.36663461538464</v>
      </c>
      <c r="K1660" s="56">
        <f t="shared" ref="K1660:AC1660" si="173">+K1659+K1658</f>
        <v>232.02663461538464</v>
      </c>
      <c r="L1660" s="56">
        <f t="shared" si="173"/>
        <v>174.36663461538464</v>
      </c>
      <c r="M1660" s="56">
        <f t="shared" si="173"/>
        <v>372.46932692307701</v>
      </c>
      <c r="N1660" s="56">
        <f t="shared" si="173"/>
        <v>240.71663461538463</v>
      </c>
      <c r="O1660" s="56">
        <f t="shared" si="173"/>
        <v>232.02663461538464</v>
      </c>
      <c r="P1660" s="56">
        <f t="shared" si="173"/>
        <v>216.67567307692309</v>
      </c>
      <c r="Q1660" s="56">
        <f t="shared" si="173"/>
        <v>395.9472115384616</v>
      </c>
      <c r="R1660" s="56">
        <f t="shared" si="173"/>
        <v>200.46663461538463</v>
      </c>
      <c r="S1660" s="56">
        <f t="shared" si="173"/>
        <v>259.02663461538464</v>
      </c>
      <c r="T1660" s="56">
        <f t="shared" si="173"/>
        <v>187.61663461538464</v>
      </c>
      <c r="U1660" s="56">
        <f t="shared" si="173"/>
        <v>515.45932692307701</v>
      </c>
      <c r="V1660" s="56">
        <f t="shared" si="173"/>
        <v>651.24567307692303</v>
      </c>
      <c r="W1660" s="56">
        <f t="shared" si="173"/>
        <v>232.02663461538464</v>
      </c>
      <c r="X1660" s="56">
        <f t="shared" si="173"/>
        <v>201.36663461538464</v>
      </c>
      <c r="Y1660" s="56">
        <f t="shared" si="173"/>
        <v>395.9472115384616</v>
      </c>
      <c r="Z1660" s="56">
        <f t="shared" si="173"/>
        <v>213.71663461538463</v>
      </c>
      <c r="AA1660" s="56">
        <f t="shared" si="173"/>
        <v>232.02663461538464</v>
      </c>
      <c r="AB1660" s="56">
        <f t="shared" si="173"/>
        <v>216.67567307692309</v>
      </c>
      <c r="AC1660" s="56">
        <f t="shared" si="173"/>
        <v>501.67932692307699</v>
      </c>
      <c r="AD1660" s="34"/>
    </row>
    <row r="1661" spans="1:30" s="35" customFormat="1" ht="12.75" x14ac:dyDescent="0.2">
      <c r="A1661" s="57" t="s">
        <v>189</v>
      </c>
      <c r="B1661" s="52" t="s">
        <v>85</v>
      </c>
      <c r="C1661" s="52"/>
      <c r="D1661" s="53"/>
      <c r="E1661" s="58" t="s">
        <v>86</v>
      </c>
      <c r="F1661" s="44"/>
      <c r="G1661" s="45"/>
      <c r="H1661" s="32"/>
      <c r="I1661" s="32"/>
      <c r="J1661" s="59">
        <f>+J1660*$K$2</f>
        <v>193.05063076923082</v>
      </c>
      <c r="K1661" s="59">
        <f t="shared" ref="K1661:AC1661" si="174">+K1660*$K$2</f>
        <v>259.86983076923082</v>
      </c>
      <c r="L1661" s="59">
        <f t="shared" si="174"/>
        <v>195.2906307692308</v>
      </c>
      <c r="M1661" s="59">
        <f t="shared" si="174"/>
        <v>417.1656461538463</v>
      </c>
      <c r="N1661" s="59">
        <f t="shared" si="174"/>
        <v>269.60263076923081</v>
      </c>
      <c r="O1661" s="59">
        <f t="shared" si="174"/>
        <v>259.86983076923082</v>
      </c>
      <c r="P1661" s="59">
        <f t="shared" si="174"/>
        <v>242.67675384615387</v>
      </c>
      <c r="Q1661" s="59">
        <f t="shared" si="174"/>
        <v>443.46087692307702</v>
      </c>
      <c r="R1661" s="59">
        <f t="shared" si="174"/>
        <v>224.5226307692308</v>
      </c>
      <c r="S1661" s="59">
        <f t="shared" si="174"/>
        <v>290.10983076923083</v>
      </c>
      <c r="T1661" s="59">
        <f t="shared" si="174"/>
        <v>210.13063076923081</v>
      </c>
      <c r="U1661" s="59">
        <f t="shared" si="174"/>
        <v>577.31444615384635</v>
      </c>
      <c r="V1661" s="59">
        <f t="shared" si="174"/>
        <v>729.3951538461539</v>
      </c>
      <c r="W1661" s="59">
        <f t="shared" si="174"/>
        <v>259.86983076923082</v>
      </c>
      <c r="X1661" s="59">
        <f t="shared" si="174"/>
        <v>225.53063076923081</v>
      </c>
      <c r="Y1661" s="59">
        <f t="shared" si="174"/>
        <v>443.46087692307702</v>
      </c>
      <c r="Z1661" s="59">
        <f t="shared" si="174"/>
        <v>239.3626307692308</v>
      </c>
      <c r="AA1661" s="59">
        <f t="shared" si="174"/>
        <v>259.86983076923082</v>
      </c>
      <c r="AB1661" s="59">
        <f t="shared" si="174"/>
        <v>242.67675384615387</v>
      </c>
      <c r="AC1661" s="59">
        <f t="shared" si="174"/>
        <v>561.88084615384628</v>
      </c>
      <c r="AD1661" s="34"/>
    </row>
    <row r="1662" spans="1:30" s="35" customFormat="1" ht="12.75" x14ac:dyDescent="0.2">
      <c r="A1662" s="50" t="s">
        <v>190</v>
      </c>
      <c r="B1662" s="109"/>
      <c r="C1662" s="109"/>
      <c r="D1662" s="110"/>
      <c r="E1662" s="54"/>
      <c r="F1662" s="44"/>
      <c r="G1662" s="109"/>
      <c r="H1662" s="111"/>
      <c r="I1662" s="111"/>
      <c r="J1662" s="111"/>
      <c r="K1662" s="111"/>
      <c r="L1662" s="111"/>
      <c r="M1662" s="111"/>
      <c r="N1662" s="111"/>
      <c r="O1662" s="111"/>
      <c r="P1662" s="111"/>
      <c r="Q1662" s="111"/>
      <c r="R1662" s="111"/>
      <c r="S1662" s="111"/>
      <c r="T1662" s="111"/>
      <c r="U1662" s="111"/>
      <c r="V1662" s="111"/>
      <c r="W1662" s="111"/>
      <c r="X1662" s="111"/>
      <c r="Y1662" s="111"/>
      <c r="Z1662" s="111"/>
      <c r="AA1662" s="111"/>
      <c r="AB1662" s="111"/>
      <c r="AC1662" s="111"/>
      <c r="AD1662" s="34"/>
    </row>
    <row r="1663" spans="1:30" s="35" customFormat="1" ht="12.75" x14ac:dyDescent="0.2">
      <c r="A1663" s="25" t="s">
        <v>190</v>
      </c>
      <c r="B1663" s="27" t="s">
        <v>11</v>
      </c>
      <c r="C1663" s="27"/>
      <c r="D1663" s="28"/>
      <c r="E1663" s="29" t="s">
        <v>12</v>
      </c>
      <c r="F1663" s="30">
        <v>0.7</v>
      </c>
      <c r="G1663" s="31">
        <f t="shared" ref="G1663:G1687" si="175">+F1663*$F$2</f>
        <v>21</v>
      </c>
      <c r="H1663" s="32">
        <v>2</v>
      </c>
      <c r="I1663" s="33"/>
      <c r="J1663" s="26"/>
      <c r="K1663" s="26"/>
      <c r="L1663" s="26"/>
      <c r="M1663" s="26"/>
      <c r="N1663" s="26"/>
      <c r="O1663" s="26"/>
      <c r="P1663" s="26"/>
      <c r="Q1663" s="26"/>
      <c r="R1663" s="26"/>
      <c r="S1663" s="26"/>
      <c r="T1663" s="26"/>
      <c r="U1663" s="26"/>
      <c r="V1663" s="26"/>
      <c r="W1663" s="26"/>
      <c r="X1663" s="26"/>
      <c r="Y1663" s="26"/>
      <c r="Z1663" s="26"/>
      <c r="AA1663" s="26"/>
      <c r="AB1663" s="26"/>
      <c r="AC1663" s="26"/>
      <c r="AD1663" s="34" t="s">
        <v>14</v>
      </c>
    </row>
    <row r="1664" spans="1:30" s="35" customFormat="1" ht="12.75" x14ac:dyDescent="0.2">
      <c r="A1664" s="25" t="s">
        <v>190</v>
      </c>
      <c r="B1664" s="27" t="s">
        <v>11</v>
      </c>
      <c r="C1664" s="27"/>
      <c r="D1664" s="28"/>
      <c r="E1664" s="29" t="s">
        <v>15</v>
      </c>
      <c r="F1664" s="30">
        <v>0.3</v>
      </c>
      <c r="G1664" s="31">
        <f t="shared" si="175"/>
        <v>9</v>
      </c>
      <c r="H1664" s="32">
        <v>2</v>
      </c>
      <c r="I1664" s="33"/>
      <c r="J1664" s="26"/>
      <c r="K1664" s="26"/>
      <c r="L1664" s="26"/>
      <c r="M1664" s="26"/>
      <c r="N1664" s="26"/>
      <c r="O1664" s="26"/>
      <c r="P1664" s="26"/>
      <c r="Q1664" s="26"/>
      <c r="R1664" s="26"/>
      <c r="S1664" s="26"/>
      <c r="T1664" s="26"/>
      <c r="U1664" s="26"/>
      <c r="V1664" s="26"/>
      <c r="W1664" s="26"/>
      <c r="X1664" s="26"/>
      <c r="Y1664" s="26"/>
      <c r="Z1664" s="26"/>
      <c r="AA1664" s="26"/>
      <c r="AB1664" s="26"/>
      <c r="AC1664" s="26"/>
      <c r="AD1664" s="34" t="s">
        <v>14</v>
      </c>
    </row>
    <row r="1665" spans="1:30" s="35" customFormat="1" ht="12.75" x14ac:dyDescent="0.2">
      <c r="A1665" s="25" t="s">
        <v>190</v>
      </c>
      <c r="B1665" s="27" t="s">
        <v>11</v>
      </c>
      <c r="C1665" s="27"/>
      <c r="D1665" s="28"/>
      <c r="E1665" s="38" t="s">
        <v>16</v>
      </c>
      <c r="F1665" s="30">
        <v>0</v>
      </c>
      <c r="G1665" s="31">
        <f t="shared" si="175"/>
        <v>0</v>
      </c>
      <c r="H1665" s="32">
        <v>2</v>
      </c>
      <c r="I1665" s="33"/>
      <c r="J1665" s="26"/>
      <c r="K1665" s="26"/>
      <c r="L1665" s="26"/>
      <c r="M1665" s="26"/>
      <c r="N1665" s="26"/>
      <c r="O1665" s="26"/>
      <c r="P1665" s="26"/>
      <c r="Q1665" s="26"/>
      <c r="R1665" s="26"/>
      <c r="S1665" s="26"/>
      <c r="T1665" s="26"/>
      <c r="U1665" s="26"/>
      <c r="V1665" s="26"/>
      <c r="W1665" s="26"/>
      <c r="X1665" s="26"/>
      <c r="Y1665" s="26"/>
      <c r="Z1665" s="26"/>
      <c r="AA1665" s="26"/>
      <c r="AB1665" s="26"/>
      <c r="AC1665" s="26"/>
      <c r="AD1665" s="34" t="s">
        <v>88</v>
      </c>
    </row>
    <row r="1666" spans="1:30" s="35" customFormat="1" ht="12.75" x14ac:dyDescent="0.2">
      <c r="A1666" s="25" t="s">
        <v>190</v>
      </c>
      <c r="B1666" s="27" t="s">
        <v>11</v>
      </c>
      <c r="C1666" s="27"/>
      <c r="D1666" s="28"/>
      <c r="E1666" s="29" t="s">
        <v>18</v>
      </c>
      <c r="F1666" s="30">
        <v>0.53</v>
      </c>
      <c r="G1666" s="31">
        <f t="shared" si="175"/>
        <v>15.9</v>
      </c>
      <c r="H1666" s="32">
        <v>2</v>
      </c>
      <c r="I1666" s="33"/>
      <c r="J1666" s="26"/>
      <c r="K1666" s="26"/>
      <c r="L1666" s="26"/>
      <c r="M1666" s="26"/>
      <c r="N1666" s="26">
        <v>1</v>
      </c>
      <c r="O1666" s="26"/>
      <c r="P1666" s="26"/>
      <c r="Q1666" s="26"/>
      <c r="R1666" s="26">
        <v>1</v>
      </c>
      <c r="S1666" s="26"/>
      <c r="T1666" s="26"/>
      <c r="U1666" s="26"/>
      <c r="V1666" s="26">
        <v>1</v>
      </c>
      <c r="W1666" s="26"/>
      <c r="X1666" s="26"/>
      <c r="Y1666" s="26"/>
      <c r="Z1666" s="26">
        <v>1</v>
      </c>
      <c r="AA1666" s="26"/>
      <c r="AB1666" s="26"/>
      <c r="AC1666" s="26"/>
      <c r="AD1666" s="34" t="s">
        <v>21</v>
      </c>
    </row>
    <row r="1667" spans="1:30" s="35" customFormat="1" ht="12.75" x14ac:dyDescent="0.2">
      <c r="A1667" s="25" t="s">
        <v>190</v>
      </c>
      <c r="B1667" s="27" t="s">
        <v>11</v>
      </c>
      <c r="C1667" s="27"/>
      <c r="D1667" s="28"/>
      <c r="E1667" s="29" t="s">
        <v>116</v>
      </c>
      <c r="F1667" s="30">
        <v>1</v>
      </c>
      <c r="G1667" s="31">
        <f t="shared" si="175"/>
        <v>30</v>
      </c>
      <c r="H1667" s="32">
        <v>2</v>
      </c>
      <c r="I1667" s="33"/>
      <c r="J1667" s="26"/>
      <c r="K1667" s="26"/>
      <c r="L1667" s="26"/>
      <c r="M1667" s="26">
        <v>1</v>
      </c>
      <c r="N1667" s="26"/>
      <c r="O1667" s="26"/>
      <c r="P1667" s="26"/>
      <c r="Q1667" s="26">
        <v>1</v>
      </c>
      <c r="R1667" s="26"/>
      <c r="S1667" s="26"/>
      <c r="T1667" s="26"/>
      <c r="U1667" s="26">
        <v>1</v>
      </c>
      <c r="V1667" s="26"/>
      <c r="W1667" s="26"/>
      <c r="X1667" s="26"/>
      <c r="Y1667" s="26">
        <v>1</v>
      </c>
      <c r="Z1667" s="26"/>
      <c r="AA1667" s="26"/>
      <c r="AB1667" s="26"/>
      <c r="AC1667" s="26">
        <v>1</v>
      </c>
      <c r="AD1667" s="34" t="s">
        <v>35</v>
      </c>
    </row>
    <row r="1668" spans="1:30" s="35" customFormat="1" ht="12.75" x14ac:dyDescent="0.2">
      <c r="A1668" s="25" t="s">
        <v>190</v>
      </c>
      <c r="B1668" s="27" t="s">
        <v>11</v>
      </c>
      <c r="C1668" s="27"/>
      <c r="D1668" s="28"/>
      <c r="E1668" s="29" t="s">
        <v>119</v>
      </c>
      <c r="F1668" s="30">
        <v>0.33</v>
      </c>
      <c r="G1668" s="31">
        <f t="shared" si="175"/>
        <v>9.9</v>
      </c>
      <c r="H1668" s="32">
        <v>2</v>
      </c>
      <c r="I1668" s="33"/>
      <c r="J1668" s="26"/>
      <c r="K1668" s="26"/>
      <c r="L1668" s="26"/>
      <c r="M1668" s="26">
        <v>1</v>
      </c>
      <c r="N1668" s="26"/>
      <c r="O1668" s="26"/>
      <c r="P1668" s="26"/>
      <c r="Q1668" s="26">
        <v>1</v>
      </c>
      <c r="R1668" s="26"/>
      <c r="S1668" s="26"/>
      <c r="T1668" s="26"/>
      <c r="U1668" s="26">
        <v>1</v>
      </c>
      <c r="V1668" s="26"/>
      <c r="W1668" s="26"/>
      <c r="X1668" s="26"/>
      <c r="Y1668" s="26">
        <v>1</v>
      </c>
      <c r="Z1668" s="26"/>
      <c r="AA1668" s="26"/>
      <c r="AB1668" s="26"/>
      <c r="AC1668" s="26">
        <v>1</v>
      </c>
      <c r="AD1668" s="34" t="s">
        <v>35</v>
      </c>
    </row>
    <row r="1669" spans="1:30" s="35" customFormat="1" ht="12.75" x14ac:dyDescent="0.2">
      <c r="A1669" s="25" t="s">
        <v>190</v>
      </c>
      <c r="B1669" s="27" t="s">
        <v>11</v>
      </c>
      <c r="C1669" s="27"/>
      <c r="D1669" s="28"/>
      <c r="E1669" s="38" t="s">
        <v>120</v>
      </c>
      <c r="F1669" s="30">
        <v>0</v>
      </c>
      <c r="G1669" s="31">
        <f t="shared" si="175"/>
        <v>0</v>
      </c>
      <c r="H1669" s="32">
        <v>2</v>
      </c>
      <c r="I1669" s="33"/>
      <c r="J1669" s="26"/>
      <c r="K1669" s="26"/>
      <c r="L1669" s="26"/>
      <c r="M1669" s="26"/>
      <c r="N1669" s="26"/>
      <c r="O1669" s="26"/>
      <c r="P1669" s="26"/>
      <c r="Q1669" s="26"/>
      <c r="R1669" s="26"/>
      <c r="S1669" s="26"/>
      <c r="T1669" s="26"/>
      <c r="U1669" s="26"/>
      <c r="V1669" s="26"/>
      <c r="W1669" s="26"/>
      <c r="X1669" s="26"/>
      <c r="Y1669" s="26"/>
      <c r="Z1669" s="26"/>
      <c r="AA1669" s="26"/>
      <c r="AB1669" s="26"/>
      <c r="AC1669" s="26"/>
      <c r="AD1669" s="34" t="s">
        <v>191</v>
      </c>
    </row>
    <row r="1670" spans="1:30" s="35" customFormat="1" ht="12.75" x14ac:dyDescent="0.2">
      <c r="A1670" s="25" t="s">
        <v>190</v>
      </c>
      <c r="B1670" s="27" t="s">
        <v>11</v>
      </c>
      <c r="C1670" s="27"/>
      <c r="D1670" s="28"/>
      <c r="E1670" s="38" t="s">
        <v>121</v>
      </c>
      <c r="F1670" s="30">
        <v>0</v>
      </c>
      <c r="G1670" s="31">
        <f t="shared" si="175"/>
        <v>0</v>
      </c>
      <c r="H1670" s="32">
        <v>2</v>
      </c>
      <c r="I1670" s="33"/>
      <c r="J1670" s="26"/>
      <c r="K1670" s="26"/>
      <c r="L1670" s="26"/>
      <c r="M1670" s="26"/>
      <c r="N1670" s="26"/>
      <c r="O1670" s="26"/>
      <c r="P1670" s="26"/>
      <c r="Q1670" s="26"/>
      <c r="R1670" s="26"/>
      <c r="S1670" s="26"/>
      <c r="T1670" s="26"/>
      <c r="U1670" s="26"/>
      <c r="V1670" s="26"/>
      <c r="W1670" s="26"/>
      <c r="X1670" s="26"/>
      <c r="Y1670" s="26"/>
      <c r="Z1670" s="26"/>
      <c r="AA1670" s="26"/>
      <c r="AB1670" s="26"/>
      <c r="AC1670" s="26"/>
      <c r="AD1670" s="34" t="s">
        <v>192</v>
      </c>
    </row>
    <row r="1671" spans="1:30" s="35" customFormat="1" ht="12.75" x14ac:dyDescent="0.2">
      <c r="A1671" s="25" t="s">
        <v>190</v>
      </c>
      <c r="B1671" s="27" t="s">
        <v>11</v>
      </c>
      <c r="C1671" s="27"/>
      <c r="D1671" s="65"/>
      <c r="E1671" s="36" t="s">
        <v>24</v>
      </c>
      <c r="F1671" s="30">
        <v>0.35</v>
      </c>
      <c r="G1671" s="31">
        <f t="shared" si="175"/>
        <v>10.5</v>
      </c>
      <c r="H1671" s="32">
        <v>2</v>
      </c>
      <c r="I1671" s="33"/>
      <c r="J1671" s="26">
        <v>1</v>
      </c>
      <c r="K1671" s="26">
        <v>1</v>
      </c>
      <c r="L1671" s="26">
        <v>1</v>
      </c>
      <c r="M1671" s="26">
        <v>1</v>
      </c>
      <c r="N1671" s="26">
        <v>1</v>
      </c>
      <c r="O1671" s="26">
        <v>1</v>
      </c>
      <c r="P1671" s="26">
        <v>1</v>
      </c>
      <c r="Q1671" s="26">
        <v>1</v>
      </c>
      <c r="R1671" s="26">
        <v>1</v>
      </c>
      <c r="S1671" s="26">
        <v>1</v>
      </c>
      <c r="T1671" s="26">
        <v>1</v>
      </c>
      <c r="U1671" s="26">
        <v>1</v>
      </c>
      <c r="V1671" s="26">
        <v>1</v>
      </c>
      <c r="W1671" s="26">
        <v>1</v>
      </c>
      <c r="X1671" s="26">
        <v>1</v>
      </c>
      <c r="Y1671" s="26">
        <v>1</v>
      </c>
      <c r="Z1671" s="26">
        <v>1</v>
      </c>
      <c r="AA1671" s="26">
        <v>1</v>
      </c>
      <c r="AB1671" s="26">
        <v>1</v>
      </c>
      <c r="AC1671" s="26">
        <v>1</v>
      </c>
      <c r="AD1671" s="34" t="s">
        <v>25</v>
      </c>
    </row>
    <row r="1672" spans="1:30" s="35" customFormat="1" ht="12.75" x14ac:dyDescent="0.2">
      <c r="A1672" s="25" t="s">
        <v>190</v>
      </c>
      <c r="B1672" s="27" t="s">
        <v>11</v>
      </c>
      <c r="C1672" s="27"/>
      <c r="D1672" s="28"/>
      <c r="E1672" s="29" t="s">
        <v>26</v>
      </c>
      <c r="F1672" s="30">
        <v>0.9900000000000001</v>
      </c>
      <c r="G1672" s="31">
        <f t="shared" si="175"/>
        <v>29.700000000000003</v>
      </c>
      <c r="H1672" s="32">
        <v>2</v>
      </c>
      <c r="I1672" s="33"/>
      <c r="J1672" s="26"/>
      <c r="K1672" s="26"/>
      <c r="L1672" s="26"/>
      <c r="M1672" s="26"/>
      <c r="N1672" s="26"/>
      <c r="O1672" s="26"/>
      <c r="P1672" s="26"/>
      <c r="Q1672" s="26"/>
      <c r="R1672" s="26"/>
      <c r="S1672" s="26"/>
      <c r="T1672" s="26"/>
      <c r="U1672" s="26"/>
      <c r="V1672" s="26">
        <v>1</v>
      </c>
      <c r="W1672" s="26"/>
      <c r="X1672" s="26"/>
      <c r="Y1672" s="26"/>
      <c r="Z1672" s="26"/>
      <c r="AA1672" s="26"/>
      <c r="AB1672" s="26"/>
      <c r="AC1672" s="26"/>
      <c r="AD1672" s="34" t="s">
        <v>27</v>
      </c>
    </row>
    <row r="1673" spans="1:30" s="35" customFormat="1" ht="12.75" x14ac:dyDescent="0.2">
      <c r="A1673" s="25" t="s">
        <v>190</v>
      </c>
      <c r="B1673" s="27" t="s">
        <v>11</v>
      </c>
      <c r="C1673" s="27"/>
      <c r="D1673" s="28"/>
      <c r="E1673" s="38" t="s">
        <v>89</v>
      </c>
      <c r="F1673" s="30">
        <v>0</v>
      </c>
      <c r="G1673" s="31">
        <f t="shared" si="175"/>
        <v>0</v>
      </c>
      <c r="H1673" s="32">
        <v>2</v>
      </c>
      <c r="I1673" s="33"/>
      <c r="J1673" s="26"/>
      <c r="K1673" s="26"/>
      <c r="L1673" s="26"/>
      <c r="M1673" s="26"/>
      <c r="N1673" s="26"/>
      <c r="O1673" s="26"/>
      <c r="P1673" s="26"/>
      <c r="Q1673" s="26"/>
      <c r="R1673" s="26"/>
      <c r="S1673" s="26"/>
      <c r="T1673" s="26"/>
      <c r="U1673" s="26"/>
      <c r="V1673" s="26"/>
      <c r="W1673" s="26"/>
      <c r="X1673" s="26"/>
      <c r="Y1673" s="26"/>
      <c r="Z1673" s="26"/>
      <c r="AA1673" s="26"/>
      <c r="AB1673" s="26"/>
      <c r="AC1673" s="26"/>
      <c r="AD1673" s="34" t="s">
        <v>90</v>
      </c>
    </row>
    <row r="1674" spans="1:30" s="35" customFormat="1" ht="12.75" x14ac:dyDescent="0.2">
      <c r="A1674" s="25" t="s">
        <v>190</v>
      </c>
      <c r="B1674" s="27" t="s">
        <v>11</v>
      </c>
      <c r="C1674" s="27"/>
      <c r="D1674" s="28"/>
      <c r="E1674" s="83" t="s">
        <v>29</v>
      </c>
      <c r="F1674" s="30">
        <v>0.22750000000000001</v>
      </c>
      <c r="G1674" s="31">
        <f t="shared" si="175"/>
        <v>6.8250000000000002</v>
      </c>
      <c r="H1674" s="32">
        <v>2</v>
      </c>
      <c r="I1674" s="33"/>
      <c r="J1674" s="26"/>
      <c r="K1674" s="26"/>
      <c r="L1674" s="26"/>
      <c r="M1674" s="26"/>
      <c r="N1674" s="26"/>
      <c r="O1674" s="26"/>
      <c r="P1674" s="26"/>
      <c r="Q1674" s="26"/>
      <c r="R1674" s="37"/>
      <c r="S1674" s="26"/>
      <c r="T1674" s="37"/>
      <c r="U1674" s="26">
        <v>1</v>
      </c>
      <c r="V1674" s="37"/>
      <c r="W1674" s="26"/>
      <c r="X1674" s="37"/>
      <c r="Y1674" s="26"/>
      <c r="Z1674" s="37"/>
      <c r="AA1674" s="26"/>
      <c r="AB1674" s="37"/>
      <c r="AC1674" s="26"/>
      <c r="AD1674" s="34" t="s">
        <v>23</v>
      </c>
    </row>
    <row r="1675" spans="1:30" s="35" customFormat="1" ht="12.75" x14ac:dyDescent="0.2">
      <c r="A1675" s="25" t="s">
        <v>190</v>
      </c>
      <c r="B1675" s="27" t="s">
        <v>11</v>
      </c>
      <c r="C1675" s="27"/>
      <c r="D1675" s="28"/>
      <c r="E1675" s="29" t="s">
        <v>31</v>
      </c>
      <c r="F1675" s="30">
        <v>0.12250000000000001</v>
      </c>
      <c r="G1675" s="31">
        <f t="shared" si="175"/>
        <v>3.6750000000000003</v>
      </c>
      <c r="H1675" s="32">
        <v>2</v>
      </c>
      <c r="I1675" s="33"/>
      <c r="J1675" s="26"/>
      <c r="K1675" s="26">
        <v>1</v>
      </c>
      <c r="L1675" s="26"/>
      <c r="M1675" s="26">
        <v>1</v>
      </c>
      <c r="N1675" s="26"/>
      <c r="O1675" s="26">
        <v>1</v>
      </c>
      <c r="P1675" s="26"/>
      <c r="Q1675" s="26">
        <v>1</v>
      </c>
      <c r="R1675" s="26"/>
      <c r="S1675" s="26">
        <v>1</v>
      </c>
      <c r="T1675" s="26"/>
      <c r="U1675" s="26">
        <v>1</v>
      </c>
      <c r="V1675" s="26"/>
      <c r="W1675" s="26">
        <v>1</v>
      </c>
      <c r="X1675" s="26"/>
      <c r="Y1675" s="26">
        <v>1</v>
      </c>
      <c r="Z1675" s="26"/>
      <c r="AA1675" s="26">
        <v>1</v>
      </c>
      <c r="AB1675" s="26"/>
      <c r="AC1675" s="26">
        <v>1</v>
      </c>
      <c r="AD1675" s="34" t="s">
        <v>13</v>
      </c>
    </row>
    <row r="1676" spans="1:30" s="35" customFormat="1" ht="12.75" x14ac:dyDescent="0.2">
      <c r="A1676" s="25" t="s">
        <v>190</v>
      </c>
      <c r="B1676" s="27" t="s">
        <v>11</v>
      </c>
      <c r="C1676" s="27"/>
      <c r="D1676" s="28"/>
      <c r="E1676" s="29" t="s">
        <v>32</v>
      </c>
      <c r="F1676" s="30">
        <v>1.05</v>
      </c>
      <c r="G1676" s="31">
        <f t="shared" si="175"/>
        <v>31.5</v>
      </c>
      <c r="H1676" s="32">
        <v>2</v>
      </c>
      <c r="I1676" s="33"/>
      <c r="J1676" s="26"/>
      <c r="K1676" s="26"/>
      <c r="L1676" s="26"/>
      <c r="M1676" s="26"/>
      <c r="N1676" s="26"/>
      <c r="O1676" s="26"/>
      <c r="P1676" s="26">
        <v>1</v>
      </c>
      <c r="Q1676" s="26"/>
      <c r="R1676" s="26"/>
      <c r="S1676" s="26"/>
      <c r="T1676" s="26"/>
      <c r="U1676" s="26"/>
      <c r="V1676" s="26">
        <v>1</v>
      </c>
      <c r="W1676" s="26"/>
      <c r="X1676" s="26"/>
      <c r="Y1676" s="26"/>
      <c r="Z1676" s="26"/>
      <c r="AA1676" s="26"/>
      <c r="AB1676" s="26">
        <v>1</v>
      </c>
      <c r="AC1676" s="26"/>
      <c r="AD1676" s="34" t="s">
        <v>20</v>
      </c>
    </row>
    <row r="1677" spans="1:30" s="35" customFormat="1" ht="12.75" x14ac:dyDescent="0.2">
      <c r="A1677" s="25" t="s">
        <v>190</v>
      </c>
      <c r="B1677" s="27" t="s">
        <v>11</v>
      </c>
      <c r="C1677" s="27"/>
      <c r="D1677" s="28"/>
      <c r="E1677" s="38" t="s">
        <v>34</v>
      </c>
      <c r="F1677" s="30">
        <v>0</v>
      </c>
      <c r="G1677" s="31">
        <f t="shared" si="175"/>
        <v>0</v>
      </c>
      <c r="H1677" s="32">
        <v>2</v>
      </c>
      <c r="I1677" s="33"/>
      <c r="J1677" s="26"/>
      <c r="K1677" s="26"/>
      <c r="L1677" s="26"/>
      <c r="M1677" s="26"/>
      <c r="N1677" s="26"/>
      <c r="O1677" s="26"/>
      <c r="P1677" s="26"/>
      <c r="Q1677" s="26"/>
      <c r="R1677" s="26"/>
      <c r="S1677" s="26"/>
      <c r="T1677" s="26"/>
      <c r="U1677" s="26"/>
      <c r="V1677" s="26"/>
      <c r="W1677" s="26"/>
      <c r="X1677" s="26"/>
      <c r="Y1677" s="26"/>
      <c r="Z1677" s="26"/>
      <c r="AA1677" s="26"/>
      <c r="AB1677" s="26"/>
      <c r="AC1677" s="26"/>
      <c r="AD1677" s="34" t="s">
        <v>36</v>
      </c>
    </row>
    <row r="1678" spans="1:30" s="35" customFormat="1" ht="12.75" x14ac:dyDescent="0.2">
      <c r="A1678" s="25" t="s">
        <v>190</v>
      </c>
      <c r="B1678" s="27" t="s">
        <v>11</v>
      </c>
      <c r="C1678" s="27"/>
      <c r="D1678" s="28"/>
      <c r="E1678" s="29" t="s">
        <v>37</v>
      </c>
      <c r="F1678" s="30">
        <v>0.52500000000000002</v>
      </c>
      <c r="G1678" s="31">
        <f t="shared" si="175"/>
        <v>15.75</v>
      </c>
      <c r="H1678" s="32">
        <v>2</v>
      </c>
      <c r="I1678" s="33"/>
      <c r="J1678" s="26"/>
      <c r="K1678" s="26"/>
      <c r="L1678" s="26"/>
      <c r="M1678" s="26"/>
      <c r="N1678" s="26"/>
      <c r="O1678" s="26"/>
      <c r="P1678" s="26"/>
      <c r="Q1678" s="26"/>
      <c r="R1678" s="26"/>
      <c r="S1678" s="26"/>
      <c r="T1678" s="26"/>
      <c r="U1678" s="26"/>
      <c r="V1678" s="26">
        <v>1</v>
      </c>
      <c r="W1678" s="26"/>
      <c r="X1678" s="26"/>
      <c r="Y1678" s="26"/>
      <c r="Z1678" s="26"/>
      <c r="AA1678" s="26"/>
      <c r="AB1678" s="26"/>
      <c r="AC1678" s="26"/>
      <c r="AD1678" s="34" t="s">
        <v>27</v>
      </c>
    </row>
    <row r="1679" spans="1:30" s="35" customFormat="1" ht="12.75" x14ac:dyDescent="0.2">
      <c r="A1679" s="25" t="s">
        <v>190</v>
      </c>
      <c r="B1679" s="27" t="s">
        <v>11</v>
      </c>
      <c r="C1679" s="27"/>
      <c r="D1679" s="28"/>
      <c r="E1679" s="29" t="s">
        <v>38</v>
      </c>
      <c r="F1679" s="30">
        <v>0.26250000000000001</v>
      </c>
      <c r="G1679" s="31">
        <f t="shared" si="175"/>
        <v>7.875</v>
      </c>
      <c r="H1679" s="32">
        <v>2</v>
      </c>
      <c r="I1679" s="33"/>
      <c r="J1679" s="26"/>
      <c r="K1679" s="26"/>
      <c r="L1679" s="26"/>
      <c r="M1679" s="26"/>
      <c r="N1679" s="26"/>
      <c r="O1679" s="26"/>
      <c r="P1679" s="26"/>
      <c r="Q1679" s="26"/>
      <c r="R1679" s="26"/>
      <c r="S1679" s="26"/>
      <c r="T1679" s="26"/>
      <c r="U1679" s="26"/>
      <c r="V1679" s="26">
        <v>1</v>
      </c>
      <c r="W1679" s="26"/>
      <c r="X1679" s="26"/>
      <c r="Y1679" s="26"/>
      <c r="Z1679" s="26"/>
      <c r="AA1679" s="26"/>
      <c r="AB1679" s="26"/>
      <c r="AC1679" s="26"/>
      <c r="AD1679" s="34" t="s">
        <v>27</v>
      </c>
    </row>
    <row r="1680" spans="1:30" s="35" customFormat="1" ht="12.75" x14ac:dyDescent="0.2">
      <c r="A1680" s="25" t="s">
        <v>190</v>
      </c>
      <c r="B1680" s="27" t="s">
        <v>11</v>
      </c>
      <c r="C1680" s="27"/>
      <c r="D1680" s="28"/>
      <c r="E1680" s="29" t="s">
        <v>39</v>
      </c>
      <c r="F1680" s="30">
        <v>0.2</v>
      </c>
      <c r="G1680" s="31">
        <f t="shared" si="175"/>
        <v>6</v>
      </c>
      <c r="H1680" s="32">
        <v>2</v>
      </c>
      <c r="I1680" s="33"/>
      <c r="J1680" s="26"/>
      <c r="K1680" s="26"/>
      <c r="L1680" s="26"/>
      <c r="M1680" s="26"/>
      <c r="N1680" s="26"/>
      <c r="O1680" s="26"/>
      <c r="P1680" s="26"/>
      <c r="Q1680" s="26"/>
      <c r="R1680" s="26"/>
      <c r="S1680" s="26"/>
      <c r="T1680" s="26"/>
      <c r="U1680" s="26"/>
      <c r="V1680" s="26"/>
      <c r="W1680" s="26"/>
      <c r="X1680" s="26"/>
      <c r="Y1680" s="26"/>
      <c r="Z1680" s="26"/>
      <c r="AA1680" s="26"/>
      <c r="AB1680" s="26"/>
      <c r="AC1680" s="26"/>
      <c r="AD1680" s="34" t="s">
        <v>14</v>
      </c>
    </row>
    <row r="1681" spans="1:30" s="35" customFormat="1" ht="12.75" x14ac:dyDescent="0.2">
      <c r="A1681" s="25" t="s">
        <v>190</v>
      </c>
      <c r="B1681" s="27" t="s">
        <v>11</v>
      </c>
      <c r="C1681" s="27"/>
      <c r="D1681" s="28"/>
      <c r="E1681" s="29" t="s">
        <v>40</v>
      </c>
      <c r="F1681" s="30">
        <v>0.25</v>
      </c>
      <c r="G1681" s="31">
        <f t="shared" si="175"/>
        <v>7.5</v>
      </c>
      <c r="H1681" s="32">
        <v>2</v>
      </c>
      <c r="I1681" s="33"/>
      <c r="J1681" s="26"/>
      <c r="K1681" s="26"/>
      <c r="L1681" s="26"/>
      <c r="M1681" s="26"/>
      <c r="N1681" s="26">
        <v>1</v>
      </c>
      <c r="O1681" s="26"/>
      <c r="P1681" s="26"/>
      <c r="Q1681" s="26"/>
      <c r="R1681" s="26"/>
      <c r="S1681" s="26"/>
      <c r="T1681" s="26">
        <v>1</v>
      </c>
      <c r="U1681" s="26"/>
      <c r="V1681" s="26"/>
      <c r="W1681" s="26"/>
      <c r="X1681" s="26"/>
      <c r="Y1681" s="26"/>
      <c r="Z1681" s="26">
        <v>1</v>
      </c>
      <c r="AA1681" s="26"/>
      <c r="AB1681" s="26"/>
      <c r="AC1681" s="26"/>
      <c r="AD1681" s="34" t="s">
        <v>41</v>
      </c>
    </row>
    <row r="1682" spans="1:30" s="35" customFormat="1" ht="12.75" x14ac:dyDescent="0.2">
      <c r="A1682" s="25" t="s">
        <v>190</v>
      </c>
      <c r="B1682" s="27" t="s">
        <v>11</v>
      </c>
      <c r="C1682" s="27"/>
      <c r="D1682" s="28"/>
      <c r="E1682" s="29" t="s">
        <v>42</v>
      </c>
      <c r="F1682" s="30">
        <v>2</v>
      </c>
      <c r="G1682" s="31">
        <f t="shared" si="175"/>
        <v>60</v>
      </c>
      <c r="H1682" s="32">
        <v>2</v>
      </c>
      <c r="I1682" s="33"/>
      <c r="J1682" s="26"/>
      <c r="K1682" s="26"/>
      <c r="L1682" s="26"/>
      <c r="M1682" s="26"/>
      <c r="N1682" s="26"/>
      <c r="O1682" s="26"/>
      <c r="P1682" s="26"/>
      <c r="Q1682" s="26"/>
      <c r="R1682" s="26"/>
      <c r="S1682" s="26"/>
      <c r="T1682" s="26"/>
      <c r="U1682" s="26"/>
      <c r="V1682" s="26"/>
      <c r="W1682" s="26"/>
      <c r="X1682" s="26"/>
      <c r="Y1682" s="26"/>
      <c r="Z1682" s="26"/>
      <c r="AA1682" s="26"/>
      <c r="AB1682" s="26"/>
      <c r="AC1682" s="26"/>
      <c r="AD1682" s="34" t="s">
        <v>14</v>
      </c>
    </row>
    <row r="1683" spans="1:30" s="35" customFormat="1" ht="12.75" x14ac:dyDescent="0.2">
      <c r="A1683" s="25" t="s">
        <v>190</v>
      </c>
      <c r="B1683" s="27" t="s">
        <v>11</v>
      </c>
      <c r="C1683" s="27"/>
      <c r="D1683" s="28"/>
      <c r="E1683" s="29" t="s">
        <v>43</v>
      </c>
      <c r="F1683" s="30">
        <v>0</v>
      </c>
      <c r="G1683" s="31">
        <f t="shared" si="175"/>
        <v>0</v>
      </c>
      <c r="H1683" s="32">
        <v>2</v>
      </c>
      <c r="I1683" s="33"/>
      <c r="J1683" s="26"/>
      <c r="K1683" s="26">
        <v>1</v>
      </c>
      <c r="L1683" s="26"/>
      <c r="M1683" s="26">
        <v>1</v>
      </c>
      <c r="N1683" s="26"/>
      <c r="O1683" s="26">
        <v>1</v>
      </c>
      <c r="P1683" s="26"/>
      <c r="Q1683" s="26">
        <v>1</v>
      </c>
      <c r="R1683" s="26"/>
      <c r="S1683" s="26">
        <v>1</v>
      </c>
      <c r="T1683" s="26"/>
      <c r="U1683" s="26">
        <v>1</v>
      </c>
      <c r="V1683" s="26"/>
      <c r="W1683" s="26">
        <v>1</v>
      </c>
      <c r="X1683" s="26"/>
      <c r="Y1683" s="26">
        <v>1</v>
      </c>
      <c r="Z1683" s="26"/>
      <c r="AA1683" s="26">
        <v>1</v>
      </c>
      <c r="AB1683" s="26"/>
      <c r="AC1683" s="26">
        <v>1</v>
      </c>
      <c r="AD1683" s="34" t="s">
        <v>44</v>
      </c>
    </row>
    <row r="1684" spans="1:30" s="35" customFormat="1" ht="12.75" x14ac:dyDescent="0.2">
      <c r="A1684" s="25" t="s">
        <v>190</v>
      </c>
      <c r="B1684" s="27" t="s">
        <v>11</v>
      </c>
      <c r="C1684" s="27"/>
      <c r="D1684" s="28"/>
      <c r="E1684" s="29" t="s">
        <v>45</v>
      </c>
      <c r="F1684" s="30">
        <v>1</v>
      </c>
      <c r="G1684" s="31">
        <f t="shared" si="175"/>
        <v>30</v>
      </c>
      <c r="H1684" s="32">
        <v>2</v>
      </c>
      <c r="I1684" s="33"/>
      <c r="J1684" s="26"/>
      <c r="K1684" s="26">
        <v>1</v>
      </c>
      <c r="L1684" s="26"/>
      <c r="M1684" s="26">
        <v>1</v>
      </c>
      <c r="N1684" s="26"/>
      <c r="O1684" s="26">
        <v>1</v>
      </c>
      <c r="P1684" s="26"/>
      <c r="Q1684" s="26">
        <v>1</v>
      </c>
      <c r="R1684" s="26"/>
      <c r="S1684" s="26">
        <v>1</v>
      </c>
      <c r="T1684" s="26"/>
      <c r="U1684" s="26">
        <v>1</v>
      </c>
      <c r="V1684" s="26"/>
      <c r="W1684" s="26">
        <v>1</v>
      </c>
      <c r="X1684" s="26"/>
      <c r="Y1684" s="26">
        <v>1</v>
      </c>
      <c r="Z1684" s="26"/>
      <c r="AA1684" s="26">
        <v>1</v>
      </c>
      <c r="AB1684" s="26"/>
      <c r="AC1684" s="26">
        <v>1</v>
      </c>
      <c r="AD1684" s="34" t="s">
        <v>13</v>
      </c>
    </row>
    <row r="1685" spans="1:30" s="35" customFormat="1" ht="12.75" x14ac:dyDescent="0.2">
      <c r="A1685" s="25" t="s">
        <v>190</v>
      </c>
      <c r="B1685" s="27" t="s">
        <v>11</v>
      </c>
      <c r="C1685" s="27"/>
      <c r="D1685" s="28"/>
      <c r="E1685" s="29" t="s">
        <v>46</v>
      </c>
      <c r="F1685" s="30">
        <v>0.5</v>
      </c>
      <c r="G1685" s="31">
        <f t="shared" si="175"/>
        <v>15</v>
      </c>
      <c r="H1685" s="32">
        <v>2</v>
      </c>
      <c r="I1685" s="33"/>
      <c r="J1685" s="26"/>
      <c r="K1685" s="26"/>
      <c r="L1685" s="26"/>
      <c r="M1685" s="26"/>
      <c r="N1685" s="26">
        <v>1</v>
      </c>
      <c r="O1685" s="26"/>
      <c r="P1685" s="26"/>
      <c r="Q1685" s="26"/>
      <c r="R1685" s="26"/>
      <c r="S1685" s="26">
        <v>1</v>
      </c>
      <c r="T1685" s="26"/>
      <c r="U1685" s="26"/>
      <c r="V1685" s="26"/>
      <c r="W1685" s="26"/>
      <c r="X1685" s="26">
        <v>1</v>
      </c>
      <c r="Y1685" s="26"/>
      <c r="Z1685" s="26"/>
      <c r="AA1685" s="26"/>
      <c r="AB1685" s="26"/>
      <c r="AC1685" s="26">
        <v>1</v>
      </c>
      <c r="AD1685" s="34" t="s">
        <v>48</v>
      </c>
    </row>
    <row r="1686" spans="1:30" s="35" customFormat="1" ht="12.75" x14ac:dyDescent="0.2">
      <c r="A1686" s="25" t="s">
        <v>190</v>
      </c>
      <c r="B1686" s="27" t="s">
        <v>11</v>
      </c>
      <c r="C1686" s="27"/>
      <c r="D1686" s="28"/>
      <c r="E1686" s="29" t="s">
        <v>49</v>
      </c>
      <c r="F1686" s="30">
        <v>0.18333333333333332</v>
      </c>
      <c r="G1686" s="31">
        <f t="shared" si="175"/>
        <v>5.5</v>
      </c>
      <c r="H1686" s="32">
        <v>2</v>
      </c>
      <c r="I1686" s="33"/>
      <c r="J1686" s="26">
        <v>1</v>
      </c>
      <c r="K1686" s="26"/>
      <c r="L1686" s="26">
        <v>1</v>
      </c>
      <c r="M1686" s="26"/>
      <c r="N1686" s="26">
        <v>1</v>
      </c>
      <c r="O1686" s="26"/>
      <c r="P1686" s="26">
        <v>1</v>
      </c>
      <c r="Q1686" s="26"/>
      <c r="R1686" s="26">
        <v>1</v>
      </c>
      <c r="S1686" s="26"/>
      <c r="T1686" s="26">
        <v>1</v>
      </c>
      <c r="U1686" s="26"/>
      <c r="V1686" s="26">
        <v>1</v>
      </c>
      <c r="W1686" s="26"/>
      <c r="X1686" s="26">
        <v>1</v>
      </c>
      <c r="Y1686" s="26"/>
      <c r="Z1686" s="26">
        <v>1</v>
      </c>
      <c r="AA1686" s="26"/>
      <c r="AB1686" s="26">
        <v>1</v>
      </c>
      <c r="AC1686" s="26"/>
      <c r="AD1686" s="34" t="s">
        <v>50</v>
      </c>
    </row>
    <row r="1687" spans="1:30" s="35" customFormat="1" ht="12.75" x14ac:dyDescent="0.2">
      <c r="A1687" s="25" t="s">
        <v>190</v>
      </c>
      <c r="B1687" s="27" t="s">
        <v>11</v>
      </c>
      <c r="C1687" s="27"/>
      <c r="D1687" s="28"/>
      <c r="E1687" s="29" t="s">
        <v>51</v>
      </c>
      <c r="F1687" s="30">
        <v>0.18333333333333335</v>
      </c>
      <c r="G1687" s="31">
        <f t="shared" si="175"/>
        <v>5.5</v>
      </c>
      <c r="H1687" s="32">
        <v>2</v>
      </c>
      <c r="I1687" s="33"/>
      <c r="J1687" s="26"/>
      <c r="K1687" s="26"/>
      <c r="L1687" s="26"/>
      <c r="M1687" s="26"/>
      <c r="N1687" s="26"/>
      <c r="O1687" s="26"/>
      <c r="P1687" s="26"/>
      <c r="Q1687" s="26"/>
      <c r="R1687" s="26"/>
      <c r="S1687" s="26"/>
      <c r="T1687" s="26"/>
      <c r="U1687" s="26"/>
      <c r="V1687" s="26"/>
      <c r="W1687" s="26"/>
      <c r="X1687" s="26"/>
      <c r="Y1687" s="26"/>
      <c r="Z1687" s="26"/>
      <c r="AA1687" s="26"/>
      <c r="AB1687" s="26"/>
      <c r="AC1687" s="26"/>
      <c r="AD1687" s="34" t="s">
        <v>14</v>
      </c>
    </row>
    <row r="1688" spans="1:30" s="35" customFormat="1" ht="12.75" x14ac:dyDescent="0.2">
      <c r="A1688" s="39" t="s">
        <v>190</v>
      </c>
      <c r="B1688" s="41" t="s">
        <v>53</v>
      </c>
      <c r="C1688" s="241"/>
      <c r="D1688" s="153">
        <v>89017524</v>
      </c>
      <c r="E1688" s="43" t="s">
        <v>54</v>
      </c>
      <c r="F1688" s="44">
        <v>1</v>
      </c>
      <c r="G1688" s="45">
        <f>+VLOOKUP(D1688,'Precios Repuestos'!$B$3:$F$192,5,FALSE)*F1688</f>
        <v>18.07</v>
      </c>
      <c r="H1688" s="32">
        <v>2</v>
      </c>
      <c r="I1688" s="46"/>
      <c r="J1688" s="40">
        <v>1</v>
      </c>
      <c r="K1688" s="40">
        <v>1</v>
      </c>
      <c r="L1688" s="40">
        <v>1</v>
      </c>
      <c r="M1688" s="40">
        <v>1</v>
      </c>
      <c r="N1688" s="40">
        <v>1</v>
      </c>
      <c r="O1688" s="40">
        <v>1</v>
      </c>
      <c r="P1688" s="40">
        <v>1</v>
      </c>
      <c r="Q1688" s="40">
        <v>1</v>
      </c>
      <c r="R1688" s="40">
        <v>1</v>
      </c>
      <c r="S1688" s="40">
        <v>1</v>
      </c>
      <c r="T1688" s="40">
        <v>1</v>
      </c>
      <c r="U1688" s="40">
        <v>1</v>
      </c>
      <c r="V1688" s="40">
        <v>1</v>
      </c>
      <c r="W1688" s="40">
        <v>1</v>
      </c>
      <c r="X1688" s="40">
        <v>1</v>
      </c>
      <c r="Y1688" s="40">
        <v>1</v>
      </c>
      <c r="Z1688" s="40">
        <v>1</v>
      </c>
      <c r="AA1688" s="40">
        <v>1</v>
      </c>
      <c r="AB1688" s="40">
        <v>1</v>
      </c>
      <c r="AC1688" s="40">
        <v>1</v>
      </c>
      <c r="AD1688" s="34" t="s">
        <v>25</v>
      </c>
    </row>
    <row r="1689" spans="1:30" s="35" customFormat="1" x14ac:dyDescent="0.2">
      <c r="A1689" s="39" t="s">
        <v>190</v>
      </c>
      <c r="B1689" s="41" t="s">
        <v>53</v>
      </c>
      <c r="C1689" s="239"/>
      <c r="D1689" s="152">
        <v>1126239</v>
      </c>
      <c r="E1689" s="107" t="s">
        <v>187</v>
      </c>
      <c r="F1689" s="108">
        <v>5</v>
      </c>
      <c r="G1689" s="45">
        <f>+VLOOKUP(D1689,'Precios Repuestos'!$B$3:$F$192,5,FALSE)*F1689</f>
        <v>87.197596153846163</v>
      </c>
      <c r="H1689" s="32">
        <v>2</v>
      </c>
      <c r="I1689" s="46"/>
      <c r="J1689" s="40">
        <v>1</v>
      </c>
      <c r="K1689" s="40">
        <v>1</v>
      </c>
      <c r="L1689" s="40">
        <v>1</v>
      </c>
      <c r="M1689" s="40">
        <v>1</v>
      </c>
      <c r="N1689" s="40">
        <v>1</v>
      </c>
      <c r="O1689" s="40">
        <v>1</v>
      </c>
      <c r="P1689" s="40">
        <v>1</v>
      </c>
      <c r="Q1689" s="40">
        <v>1</v>
      </c>
      <c r="R1689" s="40">
        <v>1</v>
      </c>
      <c r="S1689" s="40">
        <v>1</v>
      </c>
      <c r="T1689" s="40">
        <v>1</v>
      </c>
      <c r="U1689" s="40">
        <v>1</v>
      </c>
      <c r="V1689" s="40">
        <v>1</v>
      </c>
      <c r="W1689" s="40">
        <v>1</v>
      </c>
      <c r="X1689" s="40">
        <v>1</v>
      </c>
      <c r="Y1689" s="40">
        <v>1</v>
      </c>
      <c r="Z1689" s="40">
        <v>1</v>
      </c>
      <c r="AA1689" s="40">
        <v>1</v>
      </c>
      <c r="AB1689" s="40">
        <v>1</v>
      </c>
      <c r="AC1689" s="40">
        <v>1</v>
      </c>
      <c r="AD1689" s="34" t="s">
        <v>56</v>
      </c>
    </row>
    <row r="1690" spans="1:30" s="35" customFormat="1" ht="12.75" x14ac:dyDescent="0.2">
      <c r="A1690" s="39" t="s">
        <v>190</v>
      </c>
      <c r="B1690" s="41" t="s">
        <v>53</v>
      </c>
      <c r="C1690" s="242"/>
      <c r="D1690" s="154">
        <v>96815102</v>
      </c>
      <c r="E1690" s="43" t="s">
        <v>58</v>
      </c>
      <c r="F1690" s="44">
        <v>1</v>
      </c>
      <c r="G1690" s="45">
        <f>+VLOOKUP(D1690,'Precios Repuestos'!$B$3:$F$192,5,FALSE)*F1690</f>
        <v>33.72</v>
      </c>
      <c r="H1690" s="32">
        <v>2</v>
      </c>
      <c r="I1690" s="46"/>
      <c r="J1690" s="40"/>
      <c r="K1690" s="40">
        <v>1</v>
      </c>
      <c r="L1690" s="40"/>
      <c r="M1690" s="40">
        <v>1</v>
      </c>
      <c r="N1690" s="40"/>
      <c r="O1690" s="40">
        <v>1</v>
      </c>
      <c r="P1690" s="40"/>
      <c r="Q1690" s="40">
        <v>1</v>
      </c>
      <c r="R1690" s="40"/>
      <c r="S1690" s="40">
        <v>1</v>
      </c>
      <c r="T1690" s="40"/>
      <c r="U1690" s="40">
        <v>1</v>
      </c>
      <c r="V1690" s="40"/>
      <c r="W1690" s="40">
        <v>1</v>
      </c>
      <c r="X1690" s="40"/>
      <c r="Y1690" s="40">
        <v>1</v>
      </c>
      <c r="Z1690" s="40"/>
      <c r="AA1690" s="40">
        <v>1</v>
      </c>
      <c r="AB1690" s="40"/>
      <c r="AC1690" s="40">
        <v>1</v>
      </c>
      <c r="AD1690" s="34" t="s">
        <v>13</v>
      </c>
    </row>
    <row r="1691" spans="1:30" s="35" customFormat="1" ht="12.75" x14ac:dyDescent="0.2">
      <c r="A1691" s="39" t="s">
        <v>190</v>
      </c>
      <c r="B1691" s="41" t="s">
        <v>53</v>
      </c>
      <c r="C1691" s="41"/>
      <c r="D1691" s="78" t="s">
        <v>61</v>
      </c>
      <c r="E1691" s="29" t="s">
        <v>62</v>
      </c>
      <c r="F1691" s="44">
        <v>2</v>
      </c>
      <c r="G1691" s="45">
        <f>+VLOOKUP(D1691,'Precios Repuestos'!$B$3:$F$192,5,FALSE)*F1691</f>
        <v>8</v>
      </c>
      <c r="H1691" s="32">
        <v>2</v>
      </c>
      <c r="I1691" s="46"/>
      <c r="J1691" s="40"/>
      <c r="K1691" s="40"/>
      <c r="L1691" s="40"/>
      <c r="M1691" s="40"/>
      <c r="N1691" s="40"/>
      <c r="O1691" s="40"/>
      <c r="P1691" s="40"/>
      <c r="Q1691" s="40"/>
      <c r="R1691" s="40"/>
      <c r="S1691" s="40"/>
      <c r="T1691" s="40"/>
      <c r="U1691" s="40"/>
      <c r="V1691" s="40">
        <v>1</v>
      </c>
      <c r="W1691" s="40"/>
      <c r="X1691" s="40"/>
      <c r="Y1691" s="40"/>
      <c r="Z1691" s="40"/>
      <c r="AA1691" s="40"/>
      <c r="AB1691" s="40"/>
      <c r="AC1691" s="40"/>
      <c r="AD1691" s="34" t="s">
        <v>27</v>
      </c>
    </row>
    <row r="1692" spans="1:30" s="35" customFormat="1" ht="12.75" x14ac:dyDescent="0.2">
      <c r="A1692" s="39" t="s">
        <v>190</v>
      </c>
      <c r="B1692" s="41" t="s">
        <v>53</v>
      </c>
      <c r="C1692" s="241"/>
      <c r="D1692" s="155">
        <v>12584310</v>
      </c>
      <c r="E1692" s="43" t="s">
        <v>63</v>
      </c>
      <c r="F1692" s="44">
        <v>1</v>
      </c>
      <c r="G1692" s="45">
        <f>+VLOOKUP(D1692,'Precios Repuestos'!$B$3:$F$192,5,FALSE)*F1692</f>
        <v>22.82</v>
      </c>
      <c r="H1692" s="32">
        <v>2</v>
      </c>
      <c r="I1692" s="46"/>
      <c r="J1692" s="40"/>
      <c r="K1692" s="40"/>
      <c r="L1692" s="40"/>
      <c r="M1692" s="40"/>
      <c r="N1692" s="40"/>
      <c r="O1692" s="40"/>
      <c r="P1692" s="40"/>
      <c r="Q1692" s="40"/>
      <c r="R1692" s="40"/>
      <c r="S1692" s="40"/>
      <c r="T1692" s="40"/>
      <c r="U1692" s="40"/>
      <c r="V1692" s="40">
        <v>1</v>
      </c>
      <c r="W1692" s="40"/>
      <c r="X1692" s="40"/>
      <c r="Y1692" s="40"/>
      <c r="Z1692" s="40"/>
      <c r="AA1692" s="40"/>
      <c r="AB1692" s="40"/>
      <c r="AC1692" s="40"/>
      <c r="AD1692" s="34" t="s">
        <v>27</v>
      </c>
    </row>
    <row r="1693" spans="1:30" s="35" customFormat="1" ht="12.75" x14ac:dyDescent="0.2">
      <c r="A1693" s="39" t="s">
        <v>190</v>
      </c>
      <c r="B1693" s="41" t="s">
        <v>53</v>
      </c>
      <c r="C1693" s="239"/>
      <c r="D1693" s="147">
        <v>12631889</v>
      </c>
      <c r="E1693" s="43" t="s">
        <v>60</v>
      </c>
      <c r="F1693" s="44">
        <v>1</v>
      </c>
      <c r="G1693" s="45">
        <f>+VLOOKUP(D1693,'Precios Repuestos'!$B$3:$F$192,5,FALSE)*F1693</f>
        <v>222.23</v>
      </c>
      <c r="H1693" s="32">
        <v>2</v>
      </c>
      <c r="I1693" s="46"/>
      <c r="J1693" s="40"/>
      <c r="K1693" s="40"/>
      <c r="L1693" s="40"/>
      <c r="M1693" s="40"/>
      <c r="N1693" s="40"/>
      <c r="O1693" s="40"/>
      <c r="P1693" s="40"/>
      <c r="Q1693" s="40"/>
      <c r="R1693" s="40"/>
      <c r="S1693" s="40"/>
      <c r="T1693" s="40"/>
      <c r="U1693" s="40"/>
      <c r="V1693" s="40">
        <v>1</v>
      </c>
      <c r="W1693" s="40"/>
      <c r="X1693" s="40"/>
      <c r="Y1693" s="40"/>
      <c r="Z1693" s="40"/>
      <c r="AA1693" s="40"/>
      <c r="AB1693" s="40"/>
      <c r="AC1693" s="40"/>
      <c r="AD1693" s="34" t="s">
        <v>27</v>
      </c>
    </row>
    <row r="1694" spans="1:30" s="35" customFormat="1" ht="12.75" x14ac:dyDescent="0.2">
      <c r="A1694" s="39" t="s">
        <v>190</v>
      </c>
      <c r="B1694" s="41" t="s">
        <v>53</v>
      </c>
      <c r="C1694" s="242"/>
      <c r="D1694" s="154">
        <v>12622561</v>
      </c>
      <c r="E1694" s="84" t="s">
        <v>147</v>
      </c>
      <c r="F1694" s="44">
        <v>6</v>
      </c>
      <c r="G1694" s="45">
        <f>+VLOOKUP(D1694,'Precios Repuestos'!$B$3:$F$192,5,FALSE)*F1694</f>
        <v>89.4</v>
      </c>
      <c r="H1694" s="32">
        <v>2</v>
      </c>
      <c r="I1694" s="46"/>
      <c r="J1694" s="40"/>
      <c r="K1694" s="40"/>
      <c r="L1694" s="40"/>
      <c r="M1694" s="40"/>
      <c r="N1694" s="40"/>
      <c r="O1694" s="40"/>
      <c r="P1694" s="40"/>
      <c r="Q1694" s="40"/>
      <c r="R1694" s="40"/>
      <c r="S1694" s="40"/>
      <c r="T1694" s="40"/>
      <c r="U1694" s="40">
        <v>1</v>
      </c>
      <c r="V1694" s="40"/>
      <c r="W1694" s="40"/>
      <c r="X1694" s="40"/>
      <c r="Y1694" s="40"/>
      <c r="Z1694" s="40"/>
      <c r="AA1694" s="40"/>
      <c r="AB1694" s="40"/>
      <c r="AC1694" s="40"/>
      <c r="AD1694" s="34" t="s">
        <v>65</v>
      </c>
    </row>
    <row r="1695" spans="1:30" s="35" customFormat="1" x14ac:dyDescent="0.2">
      <c r="A1695" s="39" t="s">
        <v>190</v>
      </c>
      <c r="B1695" s="41" t="s">
        <v>53</v>
      </c>
      <c r="C1695" s="239"/>
      <c r="D1695" s="152">
        <v>94760356</v>
      </c>
      <c r="E1695" s="106" t="s">
        <v>183</v>
      </c>
      <c r="F1695" s="44">
        <v>6</v>
      </c>
      <c r="G1695" s="45">
        <f>+VLOOKUP(D1695,'Precios Repuestos'!$B$3:$F$192,5,FALSE)*F1695</f>
        <v>52.296346153846159</v>
      </c>
      <c r="H1695" s="32">
        <v>2</v>
      </c>
      <c r="I1695" s="46"/>
      <c r="J1695" s="40"/>
      <c r="K1695" s="40"/>
      <c r="L1695" s="40"/>
      <c r="M1695" s="40">
        <v>1</v>
      </c>
      <c r="N1695" s="40"/>
      <c r="O1695" s="40"/>
      <c r="P1695" s="40"/>
      <c r="Q1695" s="40">
        <v>1</v>
      </c>
      <c r="R1695" s="40"/>
      <c r="S1695" s="40"/>
      <c r="T1695" s="40"/>
      <c r="U1695" s="40">
        <v>1</v>
      </c>
      <c r="V1695" s="40"/>
      <c r="W1695" s="40"/>
      <c r="X1695" s="40"/>
      <c r="Y1695" s="40">
        <v>1</v>
      </c>
      <c r="Z1695" s="40"/>
      <c r="AA1695" s="40"/>
      <c r="AB1695" s="40"/>
      <c r="AC1695" s="40">
        <v>1</v>
      </c>
      <c r="AD1695" s="34" t="s">
        <v>67</v>
      </c>
    </row>
    <row r="1696" spans="1:30" s="35" customFormat="1" ht="12.75" x14ac:dyDescent="0.2">
      <c r="A1696" s="39" t="s">
        <v>190</v>
      </c>
      <c r="B1696" s="41" t="s">
        <v>53</v>
      </c>
      <c r="C1696" s="41"/>
      <c r="D1696" s="42">
        <v>2602458</v>
      </c>
      <c r="E1696" s="49" t="s">
        <v>66</v>
      </c>
      <c r="F1696" s="44">
        <v>2</v>
      </c>
      <c r="G1696" s="45">
        <f>+VLOOKUP(D1696,'Precios Repuestos'!$B$3:$F$192,5,FALSE)*F1696</f>
        <v>21.904807692307692</v>
      </c>
      <c r="H1696" s="32">
        <v>2</v>
      </c>
      <c r="I1696" s="46"/>
      <c r="J1696" s="40"/>
      <c r="K1696" s="40"/>
      <c r="L1696" s="40"/>
      <c r="M1696" s="40">
        <v>1</v>
      </c>
      <c r="N1696" s="40"/>
      <c r="O1696" s="40"/>
      <c r="P1696" s="40"/>
      <c r="Q1696" s="40">
        <v>1</v>
      </c>
      <c r="R1696" s="40"/>
      <c r="S1696" s="40"/>
      <c r="T1696" s="40"/>
      <c r="U1696" s="40">
        <v>1</v>
      </c>
      <c r="V1696" s="40"/>
      <c r="W1696" s="40"/>
      <c r="X1696" s="40"/>
      <c r="Y1696" s="40">
        <v>1</v>
      </c>
      <c r="Z1696" s="40"/>
      <c r="AA1696" s="40"/>
      <c r="AB1696" s="40"/>
      <c r="AC1696" s="40">
        <v>1</v>
      </c>
      <c r="AD1696" s="34" t="s">
        <v>129</v>
      </c>
    </row>
    <row r="1697" spans="1:30" s="35" customFormat="1" ht="12.75" x14ac:dyDescent="0.2">
      <c r="A1697" s="39" t="s">
        <v>190</v>
      </c>
      <c r="B1697" s="41" t="s">
        <v>53</v>
      </c>
      <c r="C1697" s="41"/>
      <c r="D1697" s="42">
        <v>2601234</v>
      </c>
      <c r="E1697" s="43" t="s">
        <v>95</v>
      </c>
      <c r="F1697" s="44">
        <v>1</v>
      </c>
      <c r="G1697" s="45">
        <f>+VLOOKUP(D1697,'Precios Repuestos'!$B$3:$F$192,5,FALSE)*F1697</f>
        <v>9.3090384615384618</v>
      </c>
      <c r="H1697" s="32">
        <v>2</v>
      </c>
      <c r="I1697" s="46"/>
      <c r="J1697" s="40"/>
      <c r="K1697" s="40"/>
      <c r="L1697" s="40"/>
      <c r="M1697" s="40"/>
      <c r="N1697" s="40"/>
      <c r="O1697" s="40"/>
      <c r="P1697" s="40">
        <v>1</v>
      </c>
      <c r="Q1697" s="40"/>
      <c r="R1697" s="40"/>
      <c r="S1697" s="40"/>
      <c r="T1697" s="40"/>
      <c r="U1697" s="40"/>
      <c r="V1697" s="40">
        <v>1</v>
      </c>
      <c r="W1697" s="40"/>
      <c r="X1697" s="40"/>
      <c r="Y1697" s="40"/>
      <c r="Z1697" s="40"/>
      <c r="AA1697" s="40"/>
      <c r="AB1697" s="40">
        <v>1</v>
      </c>
      <c r="AC1697" s="40"/>
      <c r="AD1697" s="34" t="s">
        <v>96</v>
      </c>
    </row>
    <row r="1698" spans="1:30" s="35" customFormat="1" ht="12.75" x14ac:dyDescent="0.2">
      <c r="A1698" s="39" t="s">
        <v>190</v>
      </c>
      <c r="B1698" s="41" t="s">
        <v>53</v>
      </c>
      <c r="C1698" s="41"/>
      <c r="D1698" s="156" t="s">
        <v>68</v>
      </c>
      <c r="E1698" s="47" t="s">
        <v>69</v>
      </c>
      <c r="F1698" s="44">
        <v>4</v>
      </c>
      <c r="G1698" s="45">
        <f>+VLOOKUP(D1698,'Precios Repuestos'!$B$3:$F$192,5,FALSE)*F1698</f>
        <v>9.6</v>
      </c>
      <c r="H1698" s="32">
        <v>2</v>
      </c>
      <c r="I1698" s="46"/>
      <c r="J1698" s="40"/>
      <c r="K1698" s="40"/>
      <c r="L1698" s="40"/>
      <c r="M1698" s="40"/>
      <c r="N1698" s="40">
        <v>1</v>
      </c>
      <c r="O1698" s="40"/>
      <c r="P1698" s="40"/>
      <c r="Q1698" s="40"/>
      <c r="R1698" s="40">
        <v>1</v>
      </c>
      <c r="S1698" s="40"/>
      <c r="T1698" s="40"/>
      <c r="U1698" s="40"/>
      <c r="V1698" s="40">
        <v>1</v>
      </c>
      <c r="W1698" s="40"/>
      <c r="X1698" s="40"/>
      <c r="Y1698" s="40"/>
      <c r="Z1698" s="40">
        <v>1</v>
      </c>
      <c r="AA1698" s="40"/>
      <c r="AB1698" s="40"/>
      <c r="AC1698" s="40"/>
      <c r="AD1698" s="34" t="s">
        <v>19</v>
      </c>
    </row>
    <row r="1699" spans="1:30" s="35" customFormat="1" ht="12.75" x14ac:dyDescent="0.2">
      <c r="A1699" s="39" t="s">
        <v>190</v>
      </c>
      <c r="B1699" s="41" t="s">
        <v>53</v>
      </c>
      <c r="C1699" s="239"/>
      <c r="D1699" s="157">
        <v>20901295</v>
      </c>
      <c r="E1699" s="43" t="s">
        <v>70</v>
      </c>
      <c r="F1699" s="44">
        <v>1</v>
      </c>
      <c r="G1699" s="45">
        <f>+VLOOKUP(D1699,'Precios Repuestos'!$B$3:$F$192,5,FALSE)*F1699</f>
        <v>79.790000000000006</v>
      </c>
      <c r="H1699" s="32">
        <v>2</v>
      </c>
      <c r="I1699" s="46"/>
      <c r="J1699" s="40"/>
      <c r="K1699" s="40"/>
      <c r="L1699" s="40"/>
      <c r="M1699" s="40"/>
      <c r="N1699" s="40"/>
      <c r="O1699" s="40"/>
      <c r="P1699" s="40"/>
      <c r="Q1699" s="40"/>
      <c r="R1699" s="40"/>
      <c r="S1699" s="40"/>
      <c r="T1699" s="40"/>
      <c r="U1699" s="40"/>
      <c r="V1699" s="40"/>
      <c r="W1699" s="40"/>
      <c r="X1699" s="40"/>
      <c r="Y1699" s="40"/>
      <c r="Z1699" s="40"/>
      <c r="AA1699" s="40"/>
      <c r="AB1699" s="40"/>
      <c r="AC1699" s="40"/>
      <c r="AD1699" s="34" t="s">
        <v>19</v>
      </c>
    </row>
    <row r="1700" spans="1:30" s="35" customFormat="1" ht="12.75" x14ac:dyDescent="0.2">
      <c r="A1700" s="39" t="s">
        <v>190</v>
      </c>
      <c r="B1700" s="112" t="s">
        <v>53</v>
      </c>
      <c r="C1700" s="112"/>
      <c r="D1700" s="78" t="s">
        <v>71</v>
      </c>
      <c r="E1700" s="47" t="s">
        <v>72</v>
      </c>
      <c r="F1700" s="113">
        <v>1</v>
      </c>
      <c r="G1700" s="45">
        <f>+VLOOKUP(D1700,'Precios Repuestos'!$B$3:$F$192,5,FALSE)*F1700</f>
        <v>6</v>
      </c>
      <c r="H1700" s="32">
        <v>2</v>
      </c>
      <c r="I1700" s="114"/>
      <c r="J1700" s="115"/>
      <c r="K1700" s="115"/>
      <c r="L1700" s="115"/>
      <c r="M1700" s="40"/>
      <c r="N1700" s="115">
        <v>1</v>
      </c>
      <c r="O1700" s="115"/>
      <c r="P1700" s="115"/>
      <c r="Q1700" s="40"/>
      <c r="R1700" s="115"/>
      <c r="S1700" s="115">
        <v>1</v>
      </c>
      <c r="T1700" s="115"/>
      <c r="U1700" s="115"/>
      <c r="V1700" s="115"/>
      <c r="W1700" s="115"/>
      <c r="X1700" s="115">
        <v>1</v>
      </c>
      <c r="Y1700" s="40"/>
      <c r="Z1700" s="115"/>
      <c r="AA1700" s="115"/>
      <c r="AB1700" s="115"/>
      <c r="AC1700" s="40">
        <v>1</v>
      </c>
      <c r="AD1700" s="34" t="s">
        <v>47</v>
      </c>
    </row>
    <row r="1701" spans="1:30" s="35" customFormat="1" ht="12.75" x14ac:dyDescent="0.2">
      <c r="A1701" s="39" t="s">
        <v>190</v>
      </c>
      <c r="B1701" s="41" t="s">
        <v>53</v>
      </c>
      <c r="C1701" s="41"/>
      <c r="D1701" s="42">
        <v>88900181</v>
      </c>
      <c r="E1701" s="47" t="s">
        <v>73</v>
      </c>
      <c r="F1701" s="44">
        <v>1</v>
      </c>
      <c r="G1701" s="45">
        <f>+VLOOKUP(D1701,'Precios Repuestos'!$B$3:$F$192,5,FALSE)*F1701</f>
        <v>6.18</v>
      </c>
      <c r="H1701" s="32">
        <v>2</v>
      </c>
      <c r="I1701" s="46"/>
      <c r="J1701" s="40"/>
      <c r="K1701" s="40">
        <v>1</v>
      </c>
      <c r="L1701" s="40"/>
      <c r="M1701" s="40">
        <v>1</v>
      </c>
      <c r="N1701" s="40"/>
      <c r="O1701" s="40">
        <v>1</v>
      </c>
      <c r="P1701" s="40"/>
      <c r="Q1701" s="40">
        <v>1</v>
      </c>
      <c r="R1701" s="40"/>
      <c r="S1701" s="40">
        <v>1</v>
      </c>
      <c r="T1701" s="40"/>
      <c r="U1701" s="40">
        <v>1</v>
      </c>
      <c r="V1701" s="40"/>
      <c r="W1701" s="40">
        <v>1</v>
      </c>
      <c r="X1701" s="40"/>
      <c r="Y1701" s="40">
        <v>1</v>
      </c>
      <c r="Z1701" s="40"/>
      <c r="AA1701" s="40">
        <v>1</v>
      </c>
      <c r="AB1701" s="40"/>
      <c r="AC1701" s="40">
        <v>1</v>
      </c>
      <c r="AD1701" s="34" t="s">
        <v>13</v>
      </c>
    </row>
    <row r="1702" spans="1:30" s="35" customFormat="1" ht="12.75" x14ac:dyDescent="0.2">
      <c r="A1702" s="39" t="s">
        <v>190</v>
      </c>
      <c r="B1702" s="41" t="s">
        <v>53</v>
      </c>
      <c r="C1702" s="41"/>
      <c r="D1702" s="78" t="s">
        <v>74</v>
      </c>
      <c r="E1702" s="43" t="s">
        <v>75</v>
      </c>
      <c r="F1702" s="44">
        <v>1</v>
      </c>
      <c r="G1702" s="45">
        <f>+VLOOKUP(D1702,'Precios Repuestos'!$B$3:$F$192,5,FALSE)*F1702</f>
        <v>5</v>
      </c>
      <c r="H1702" s="32">
        <v>2</v>
      </c>
      <c r="I1702" s="46"/>
      <c r="J1702" s="40"/>
      <c r="K1702" s="40"/>
      <c r="L1702" s="40"/>
      <c r="M1702" s="40"/>
      <c r="N1702" s="40">
        <v>1</v>
      </c>
      <c r="O1702" s="40"/>
      <c r="P1702" s="40"/>
      <c r="Q1702" s="40"/>
      <c r="R1702" s="40"/>
      <c r="S1702" s="40"/>
      <c r="T1702" s="40">
        <v>1</v>
      </c>
      <c r="U1702" s="40"/>
      <c r="V1702" s="40"/>
      <c r="W1702" s="40"/>
      <c r="X1702" s="40"/>
      <c r="Y1702" s="40"/>
      <c r="Z1702" s="40">
        <v>1</v>
      </c>
      <c r="AA1702" s="40"/>
      <c r="AB1702" s="40"/>
      <c r="AC1702" s="40"/>
      <c r="AD1702" s="34" t="s">
        <v>41</v>
      </c>
    </row>
    <row r="1703" spans="1:30" s="35" customFormat="1" ht="12.75" x14ac:dyDescent="0.2">
      <c r="A1703" s="39" t="s">
        <v>190</v>
      </c>
      <c r="B1703" s="41" t="s">
        <v>53</v>
      </c>
      <c r="C1703" s="41"/>
      <c r="D1703" s="42" t="s">
        <v>76</v>
      </c>
      <c r="E1703" s="43" t="s">
        <v>77</v>
      </c>
      <c r="F1703" s="44">
        <v>1</v>
      </c>
      <c r="G1703" s="45">
        <f>+VLOOKUP(D1703,'Precios Repuestos'!$B$3:$F$192,5,FALSE)*F1703</f>
        <v>2</v>
      </c>
      <c r="H1703" s="32">
        <v>2</v>
      </c>
      <c r="I1703" s="46"/>
      <c r="J1703" s="40"/>
      <c r="K1703" s="40">
        <v>1</v>
      </c>
      <c r="L1703" s="40">
        <v>1</v>
      </c>
      <c r="M1703" s="40">
        <v>1</v>
      </c>
      <c r="N1703" s="40">
        <v>1</v>
      </c>
      <c r="O1703" s="40">
        <v>1</v>
      </c>
      <c r="P1703" s="40">
        <v>1</v>
      </c>
      <c r="Q1703" s="40">
        <v>1</v>
      </c>
      <c r="R1703" s="40">
        <v>1</v>
      </c>
      <c r="S1703" s="40">
        <v>1</v>
      </c>
      <c r="T1703" s="40">
        <v>1</v>
      </c>
      <c r="U1703" s="40">
        <v>1</v>
      </c>
      <c r="V1703" s="40">
        <v>1</v>
      </c>
      <c r="W1703" s="40">
        <v>1</v>
      </c>
      <c r="X1703" s="40">
        <v>1</v>
      </c>
      <c r="Y1703" s="40">
        <v>1</v>
      </c>
      <c r="Z1703" s="40">
        <v>1</v>
      </c>
      <c r="AA1703" s="40">
        <v>1</v>
      </c>
      <c r="AB1703" s="40">
        <v>1</v>
      </c>
      <c r="AC1703" s="40">
        <v>1</v>
      </c>
      <c r="AD1703" s="34" t="s">
        <v>78</v>
      </c>
    </row>
    <row r="1704" spans="1:30" s="35" customFormat="1" ht="12.75" x14ac:dyDescent="0.2">
      <c r="A1704" s="50" t="s">
        <v>190</v>
      </c>
      <c r="B1704" s="52" t="s">
        <v>79</v>
      </c>
      <c r="C1704" s="52"/>
      <c r="D1704" s="67"/>
      <c r="E1704" s="54" t="s">
        <v>80</v>
      </c>
      <c r="F1704" s="30"/>
      <c r="G1704" s="29"/>
      <c r="H1704" s="32"/>
      <c r="I1704" s="55"/>
      <c r="J1704" s="55">
        <f t="shared" ref="J1704:AC1704" si="176">+SUMPRODUCT(J1663:J1687,$G1663:$G1687)</f>
        <v>16</v>
      </c>
      <c r="K1704" s="55">
        <f t="shared" si="176"/>
        <v>44.174999999999997</v>
      </c>
      <c r="L1704" s="55">
        <f t="shared" si="176"/>
        <v>16</v>
      </c>
      <c r="M1704" s="55">
        <f t="shared" si="176"/>
        <v>84.074999999999989</v>
      </c>
      <c r="N1704" s="55">
        <f t="shared" si="176"/>
        <v>54.4</v>
      </c>
      <c r="O1704" s="55">
        <f t="shared" si="176"/>
        <v>44.174999999999997</v>
      </c>
      <c r="P1704" s="55">
        <f t="shared" si="176"/>
        <v>47.5</v>
      </c>
      <c r="Q1704" s="55">
        <f t="shared" si="176"/>
        <v>84.074999999999989</v>
      </c>
      <c r="R1704" s="55">
        <f t="shared" si="176"/>
        <v>31.9</v>
      </c>
      <c r="S1704" s="55">
        <f t="shared" si="176"/>
        <v>59.174999999999997</v>
      </c>
      <c r="T1704" s="55">
        <f t="shared" si="176"/>
        <v>23.5</v>
      </c>
      <c r="U1704" s="55">
        <f t="shared" si="176"/>
        <v>90.9</v>
      </c>
      <c r="V1704" s="55">
        <f t="shared" si="176"/>
        <v>116.72499999999999</v>
      </c>
      <c r="W1704" s="55">
        <f t="shared" si="176"/>
        <v>44.174999999999997</v>
      </c>
      <c r="X1704" s="55">
        <f t="shared" si="176"/>
        <v>31</v>
      </c>
      <c r="Y1704" s="55">
        <f t="shared" si="176"/>
        <v>84.074999999999989</v>
      </c>
      <c r="Z1704" s="55">
        <f t="shared" si="176"/>
        <v>39.4</v>
      </c>
      <c r="AA1704" s="55">
        <f t="shared" si="176"/>
        <v>44.174999999999997</v>
      </c>
      <c r="AB1704" s="55">
        <f t="shared" si="176"/>
        <v>47.5</v>
      </c>
      <c r="AC1704" s="55">
        <f t="shared" si="176"/>
        <v>99.074999999999989</v>
      </c>
      <c r="AD1704" s="34"/>
    </row>
    <row r="1705" spans="1:30" s="35" customFormat="1" ht="12.75" x14ac:dyDescent="0.2">
      <c r="A1705" s="50" t="s">
        <v>190</v>
      </c>
      <c r="B1705" s="52" t="s">
        <v>81</v>
      </c>
      <c r="C1705" s="52"/>
      <c r="D1705" s="67"/>
      <c r="E1705" s="54" t="s">
        <v>82</v>
      </c>
      <c r="F1705" s="30"/>
      <c r="G1705" s="29"/>
      <c r="H1705" s="32"/>
      <c r="I1705" s="55"/>
      <c r="J1705" s="55">
        <f t="shared" ref="J1705:AC1705" si="177">+SUMPRODUCT(J1688:J1703,$G1688:$G1703)</f>
        <v>105.26759615384617</v>
      </c>
      <c r="K1705" s="55">
        <f t="shared" si="177"/>
        <v>147.16759615384618</v>
      </c>
      <c r="L1705" s="55">
        <f t="shared" si="177"/>
        <v>107.26759615384617</v>
      </c>
      <c r="M1705" s="55">
        <f t="shared" si="177"/>
        <v>221.36875000000001</v>
      </c>
      <c r="N1705" s="55">
        <f t="shared" si="177"/>
        <v>127.86759615384616</v>
      </c>
      <c r="O1705" s="55">
        <f t="shared" si="177"/>
        <v>147.16759615384618</v>
      </c>
      <c r="P1705" s="55">
        <f t="shared" si="177"/>
        <v>116.57663461538463</v>
      </c>
      <c r="Q1705" s="55">
        <f t="shared" si="177"/>
        <v>221.36875000000001</v>
      </c>
      <c r="R1705" s="55">
        <f t="shared" si="177"/>
        <v>116.86759615384616</v>
      </c>
      <c r="S1705" s="55">
        <f t="shared" si="177"/>
        <v>153.16759615384618</v>
      </c>
      <c r="T1705" s="55">
        <f t="shared" si="177"/>
        <v>112.26759615384617</v>
      </c>
      <c r="U1705" s="55">
        <f t="shared" si="177"/>
        <v>310.76875000000007</v>
      </c>
      <c r="V1705" s="55">
        <f t="shared" si="177"/>
        <v>379.22663461538463</v>
      </c>
      <c r="W1705" s="55">
        <f t="shared" si="177"/>
        <v>147.16759615384618</v>
      </c>
      <c r="X1705" s="55">
        <f t="shared" si="177"/>
        <v>113.26759615384617</v>
      </c>
      <c r="Y1705" s="55">
        <f t="shared" si="177"/>
        <v>221.36875000000001</v>
      </c>
      <c r="Z1705" s="55">
        <f t="shared" si="177"/>
        <v>121.86759615384616</v>
      </c>
      <c r="AA1705" s="55">
        <f t="shared" si="177"/>
        <v>147.16759615384618</v>
      </c>
      <c r="AB1705" s="55">
        <f t="shared" si="177"/>
        <v>116.57663461538463</v>
      </c>
      <c r="AC1705" s="55">
        <f t="shared" si="177"/>
        <v>227.36875000000001</v>
      </c>
      <c r="AD1705" s="34"/>
    </row>
    <row r="1706" spans="1:30" s="35" customFormat="1" ht="12.75" x14ac:dyDescent="0.2">
      <c r="A1706" s="50" t="s">
        <v>190</v>
      </c>
      <c r="B1706" s="52" t="s">
        <v>83</v>
      </c>
      <c r="C1706" s="52"/>
      <c r="D1706" s="67"/>
      <c r="E1706" s="54" t="s">
        <v>84</v>
      </c>
      <c r="F1706" s="30"/>
      <c r="G1706" s="29"/>
      <c r="H1706" s="32"/>
      <c r="I1706" s="56"/>
      <c r="J1706" s="56">
        <f>+J1705+J1704</f>
        <v>121.26759615384617</v>
      </c>
      <c r="K1706" s="56">
        <f t="shared" ref="K1706:AC1706" si="178">+K1705+K1704</f>
        <v>191.34259615384616</v>
      </c>
      <c r="L1706" s="56">
        <f t="shared" si="178"/>
        <v>123.26759615384617</v>
      </c>
      <c r="M1706" s="56">
        <f t="shared" si="178"/>
        <v>305.44375000000002</v>
      </c>
      <c r="N1706" s="56">
        <f t="shared" si="178"/>
        <v>182.26759615384617</v>
      </c>
      <c r="O1706" s="56">
        <f t="shared" si="178"/>
        <v>191.34259615384616</v>
      </c>
      <c r="P1706" s="56">
        <f t="shared" si="178"/>
        <v>164.07663461538465</v>
      </c>
      <c r="Q1706" s="56">
        <f t="shared" si="178"/>
        <v>305.44375000000002</v>
      </c>
      <c r="R1706" s="56">
        <f t="shared" si="178"/>
        <v>148.76759615384617</v>
      </c>
      <c r="S1706" s="56">
        <f t="shared" si="178"/>
        <v>212.34259615384616</v>
      </c>
      <c r="T1706" s="56">
        <f t="shared" si="178"/>
        <v>135.76759615384617</v>
      </c>
      <c r="U1706" s="56">
        <f t="shared" si="178"/>
        <v>401.66875000000005</v>
      </c>
      <c r="V1706" s="56">
        <f t="shared" si="178"/>
        <v>495.95163461538459</v>
      </c>
      <c r="W1706" s="56">
        <f t="shared" si="178"/>
        <v>191.34259615384616</v>
      </c>
      <c r="X1706" s="56">
        <f t="shared" si="178"/>
        <v>144.26759615384617</v>
      </c>
      <c r="Y1706" s="56">
        <f t="shared" si="178"/>
        <v>305.44375000000002</v>
      </c>
      <c r="Z1706" s="56">
        <f t="shared" si="178"/>
        <v>161.26759615384617</v>
      </c>
      <c r="AA1706" s="56">
        <f t="shared" si="178"/>
        <v>191.34259615384616</v>
      </c>
      <c r="AB1706" s="56">
        <f t="shared" si="178"/>
        <v>164.07663461538465</v>
      </c>
      <c r="AC1706" s="56">
        <f t="shared" si="178"/>
        <v>326.44375000000002</v>
      </c>
      <c r="AD1706" s="34"/>
    </row>
    <row r="1707" spans="1:30" s="35" customFormat="1" ht="12.75" x14ac:dyDescent="0.2">
      <c r="A1707" s="57" t="s">
        <v>190</v>
      </c>
      <c r="B1707" s="52" t="s">
        <v>85</v>
      </c>
      <c r="C1707" s="52"/>
      <c r="D1707" s="67"/>
      <c r="E1707" s="58" t="s">
        <v>86</v>
      </c>
      <c r="F1707" s="30"/>
      <c r="G1707" s="29"/>
      <c r="H1707" s="32"/>
      <c r="I1707" s="68"/>
      <c r="J1707" s="59">
        <f>+J1706*$K$2</f>
        <v>135.81970769230773</v>
      </c>
      <c r="K1707" s="59">
        <f t="shared" ref="K1707:AC1707" si="179">+K1706*$K$2</f>
        <v>214.30370769230771</v>
      </c>
      <c r="L1707" s="59">
        <f t="shared" si="179"/>
        <v>138.05970769230771</v>
      </c>
      <c r="M1707" s="59">
        <f t="shared" si="179"/>
        <v>342.09700000000004</v>
      </c>
      <c r="N1707" s="59">
        <f t="shared" si="179"/>
        <v>204.13970769230772</v>
      </c>
      <c r="O1707" s="59">
        <f t="shared" si="179"/>
        <v>214.30370769230771</v>
      </c>
      <c r="P1707" s="59">
        <f t="shared" si="179"/>
        <v>183.76583076923083</v>
      </c>
      <c r="Q1707" s="59">
        <f t="shared" si="179"/>
        <v>342.09700000000004</v>
      </c>
      <c r="R1707" s="59">
        <f t="shared" si="179"/>
        <v>166.61970769230771</v>
      </c>
      <c r="S1707" s="59">
        <f t="shared" si="179"/>
        <v>237.82370769230772</v>
      </c>
      <c r="T1707" s="59">
        <f t="shared" si="179"/>
        <v>152.05970769230774</v>
      </c>
      <c r="U1707" s="59">
        <f t="shared" si="179"/>
        <v>449.86900000000009</v>
      </c>
      <c r="V1707" s="59">
        <f t="shared" si="179"/>
        <v>555.46583076923082</v>
      </c>
      <c r="W1707" s="59">
        <f t="shared" si="179"/>
        <v>214.30370769230771</v>
      </c>
      <c r="X1707" s="59">
        <f t="shared" si="179"/>
        <v>161.57970769230772</v>
      </c>
      <c r="Y1707" s="59">
        <f t="shared" si="179"/>
        <v>342.09700000000004</v>
      </c>
      <c r="Z1707" s="59">
        <f t="shared" si="179"/>
        <v>180.61970769230774</v>
      </c>
      <c r="AA1707" s="59">
        <f t="shared" si="179"/>
        <v>214.30370769230771</v>
      </c>
      <c r="AB1707" s="59">
        <f t="shared" si="179"/>
        <v>183.76583076923083</v>
      </c>
      <c r="AC1707" s="59">
        <f t="shared" si="179"/>
        <v>365.61700000000008</v>
      </c>
      <c r="AD1707" s="34"/>
    </row>
    <row r="1708" spans="1:30" s="35" customFormat="1" ht="12.75" x14ac:dyDescent="0.2">
      <c r="A1708" s="50" t="s">
        <v>193</v>
      </c>
      <c r="B1708" s="109"/>
      <c r="C1708" s="109"/>
      <c r="D1708" s="110"/>
      <c r="E1708" s="54"/>
      <c r="F1708" s="44"/>
      <c r="G1708" s="109"/>
      <c r="H1708" s="111"/>
      <c r="I1708" s="111"/>
      <c r="J1708" s="111"/>
      <c r="K1708" s="111"/>
      <c r="L1708" s="111"/>
      <c r="M1708" s="111"/>
      <c r="N1708" s="111"/>
      <c r="O1708" s="111"/>
      <c r="P1708" s="111"/>
      <c r="Q1708" s="111"/>
      <c r="R1708" s="111"/>
      <c r="S1708" s="111"/>
      <c r="T1708" s="111"/>
      <c r="U1708" s="111"/>
      <c r="V1708" s="111"/>
      <c r="W1708" s="111"/>
      <c r="X1708" s="111"/>
      <c r="Y1708" s="111"/>
      <c r="Z1708" s="111"/>
      <c r="AA1708" s="111"/>
      <c r="AB1708" s="111"/>
      <c r="AC1708" s="111"/>
      <c r="AD1708" s="34"/>
    </row>
    <row r="1709" spans="1:30" s="35" customFormat="1" ht="12.75" x14ac:dyDescent="0.2">
      <c r="A1709" s="25" t="s">
        <v>193</v>
      </c>
      <c r="B1709" s="27" t="s">
        <v>11</v>
      </c>
      <c r="C1709" s="27"/>
      <c r="D1709" s="28"/>
      <c r="E1709" s="29" t="s">
        <v>12</v>
      </c>
      <c r="F1709" s="30">
        <v>0.7</v>
      </c>
      <c r="G1709" s="31">
        <f t="shared" ref="G1709:G1733" si="180">+F1709*$F$2</f>
        <v>21</v>
      </c>
      <c r="H1709" s="32">
        <v>3</v>
      </c>
      <c r="I1709" s="33"/>
      <c r="J1709" s="26"/>
      <c r="K1709" s="26"/>
      <c r="L1709" s="26"/>
      <c r="M1709" s="26"/>
      <c r="N1709" s="26"/>
      <c r="O1709" s="26"/>
      <c r="P1709" s="26"/>
      <c r="Q1709" s="26"/>
      <c r="R1709" s="26"/>
      <c r="S1709" s="26"/>
      <c r="T1709" s="26"/>
      <c r="U1709" s="26"/>
      <c r="V1709" s="26"/>
      <c r="W1709" s="26"/>
      <c r="X1709" s="26"/>
      <c r="Y1709" s="26"/>
      <c r="Z1709" s="26"/>
      <c r="AA1709" s="26"/>
      <c r="AB1709" s="26"/>
      <c r="AC1709" s="26"/>
      <c r="AD1709" s="34" t="s">
        <v>14</v>
      </c>
    </row>
    <row r="1710" spans="1:30" s="35" customFormat="1" ht="12.75" x14ac:dyDescent="0.2">
      <c r="A1710" s="25" t="s">
        <v>193</v>
      </c>
      <c r="B1710" s="27" t="s">
        <v>11</v>
      </c>
      <c r="C1710" s="27"/>
      <c r="D1710" s="28"/>
      <c r="E1710" s="29" t="s">
        <v>15</v>
      </c>
      <c r="F1710" s="30">
        <v>0.3</v>
      </c>
      <c r="G1710" s="31">
        <f t="shared" si="180"/>
        <v>9</v>
      </c>
      <c r="H1710" s="32">
        <v>3</v>
      </c>
      <c r="I1710" s="33"/>
      <c r="J1710" s="26"/>
      <c r="K1710" s="26"/>
      <c r="L1710" s="26"/>
      <c r="M1710" s="26"/>
      <c r="N1710" s="26"/>
      <c r="O1710" s="26"/>
      <c r="P1710" s="26"/>
      <c r="Q1710" s="26"/>
      <c r="R1710" s="26"/>
      <c r="S1710" s="26"/>
      <c r="T1710" s="26"/>
      <c r="U1710" s="26"/>
      <c r="V1710" s="26"/>
      <c r="W1710" s="26"/>
      <c r="X1710" s="26"/>
      <c r="Y1710" s="26"/>
      <c r="Z1710" s="26"/>
      <c r="AA1710" s="26"/>
      <c r="AB1710" s="26"/>
      <c r="AC1710" s="26"/>
      <c r="AD1710" s="34" t="s">
        <v>14</v>
      </c>
    </row>
    <row r="1711" spans="1:30" s="35" customFormat="1" ht="12.75" x14ac:dyDescent="0.2">
      <c r="A1711" s="25" t="s">
        <v>193</v>
      </c>
      <c r="B1711" s="27" t="s">
        <v>11</v>
      </c>
      <c r="C1711" s="27"/>
      <c r="D1711" s="28"/>
      <c r="E1711" s="38" t="s">
        <v>16</v>
      </c>
      <c r="F1711" s="30">
        <v>0</v>
      </c>
      <c r="G1711" s="31">
        <f t="shared" si="180"/>
        <v>0</v>
      </c>
      <c r="H1711" s="32">
        <v>3</v>
      </c>
      <c r="I1711" s="33"/>
      <c r="J1711" s="26"/>
      <c r="K1711" s="26"/>
      <c r="L1711" s="26"/>
      <c r="M1711" s="26"/>
      <c r="N1711" s="26"/>
      <c r="O1711" s="26"/>
      <c r="P1711" s="26"/>
      <c r="Q1711" s="26"/>
      <c r="R1711" s="26"/>
      <c r="S1711" s="26"/>
      <c r="T1711" s="26"/>
      <c r="U1711" s="26"/>
      <c r="V1711" s="26"/>
      <c r="W1711" s="26"/>
      <c r="X1711" s="26"/>
      <c r="Y1711" s="26"/>
      <c r="Z1711" s="26"/>
      <c r="AA1711" s="26"/>
      <c r="AB1711" s="26"/>
      <c r="AC1711" s="26"/>
      <c r="AD1711" s="34" t="s">
        <v>88</v>
      </c>
    </row>
    <row r="1712" spans="1:30" s="35" customFormat="1" ht="12.75" x14ac:dyDescent="0.2">
      <c r="A1712" s="25" t="s">
        <v>193</v>
      </c>
      <c r="B1712" s="27" t="s">
        <v>11</v>
      </c>
      <c r="C1712" s="27"/>
      <c r="D1712" s="28"/>
      <c r="E1712" s="29" t="s">
        <v>18</v>
      </c>
      <c r="F1712" s="30">
        <v>0.55000000000000004</v>
      </c>
      <c r="G1712" s="31">
        <f t="shared" si="180"/>
        <v>16.5</v>
      </c>
      <c r="H1712" s="32">
        <v>3</v>
      </c>
      <c r="I1712" s="33"/>
      <c r="J1712" s="26"/>
      <c r="K1712" s="26"/>
      <c r="L1712" s="26"/>
      <c r="M1712" s="26"/>
      <c r="N1712" s="26">
        <v>1</v>
      </c>
      <c r="O1712" s="26"/>
      <c r="P1712" s="26"/>
      <c r="Q1712" s="26"/>
      <c r="R1712" s="26">
        <v>1</v>
      </c>
      <c r="S1712" s="26"/>
      <c r="T1712" s="26"/>
      <c r="U1712" s="26"/>
      <c r="V1712" s="26">
        <v>1</v>
      </c>
      <c r="W1712" s="26"/>
      <c r="X1712" s="26"/>
      <c r="Y1712" s="26"/>
      <c r="Z1712" s="26">
        <v>1</v>
      </c>
      <c r="AA1712" s="26"/>
      <c r="AB1712" s="26"/>
      <c r="AC1712" s="26"/>
      <c r="AD1712" s="34" t="s">
        <v>21</v>
      </c>
    </row>
    <row r="1713" spans="1:30" s="35" customFormat="1" ht="12.75" x14ac:dyDescent="0.2">
      <c r="A1713" s="25" t="s">
        <v>193</v>
      </c>
      <c r="B1713" s="27" t="s">
        <v>11</v>
      </c>
      <c r="C1713" s="27"/>
      <c r="D1713" s="28"/>
      <c r="E1713" s="29" t="s">
        <v>116</v>
      </c>
      <c r="F1713" s="30">
        <v>1</v>
      </c>
      <c r="G1713" s="31">
        <f t="shared" si="180"/>
        <v>30</v>
      </c>
      <c r="H1713" s="32">
        <v>3</v>
      </c>
      <c r="I1713" s="33"/>
      <c r="J1713" s="26"/>
      <c r="K1713" s="26"/>
      <c r="L1713" s="26"/>
      <c r="M1713" s="26">
        <v>1</v>
      </c>
      <c r="N1713" s="26"/>
      <c r="O1713" s="26"/>
      <c r="P1713" s="26"/>
      <c r="Q1713" s="26">
        <v>1</v>
      </c>
      <c r="R1713" s="26"/>
      <c r="S1713" s="26"/>
      <c r="T1713" s="26"/>
      <c r="U1713" s="26">
        <v>1</v>
      </c>
      <c r="V1713" s="26"/>
      <c r="W1713" s="26"/>
      <c r="X1713" s="26"/>
      <c r="Y1713" s="26">
        <v>1</v>
      </c>
      <c r="Z1713" s="26"/>
      <c r="AA1713" s="26"/>
      <c r="AB1713" s="26"/>
      <c r="AC1713" s="26">
        <v>1</v>
      </c>
      <c r="AD1713" s="34" t="s">
        <v>35</v>
      </c>
    </row>
    <row r="1714" spans="1:30" s="35" customFormat="1" ht="12.75" x14ac:dyDescent="0.2">
      <c r="A1714" s="25" t="s">
        <v>193</v>
      </c>
      <c r="B1714" s="27" t="s">
        <v>11</v>
      </c>
      <c r="C1714" s="27"/>
      <c r="D1714" s="28"/>
      <c r="E1714" s="29" t="s">
        <v>119</v>
      </c>
      <c r="F1714" s="30">
        <v>0.33333333333333331</v>
      </c>
      <c r="G1714" s="31">
        <f t="shared" si="180"/>
        <v>10</v>
      </c>
      <c r="H1714" s="32">
        <v>3</v>
      </c>
      <c r="I1714" s="33"/>
      <c r="J1714" s="26"/>
      <c r="K1714" s="26"/>
      <c r="L1714" s="26"/>
      <c r="M1714" s="26">
        <v>1</v>
      </c>
      <c r="N1714" s="26"/>
      <c r="O1714" s="26"/>
      <c r="P1714" s="26"/>
      <c r="Q1714" s="26">
        <v>1</v>
      </c>
      <c r="R1714" s="26"/>
      <c r="S1714" s="26"/>
      <c r="T1714" s="26"/>
      <c r="U1714" s="26">
        <v>1</v>
      </c>
      <c r="V1714" s="26"/>
      <c r="W1714" s="26"/>
      <c r="X1714" s="26"/>
      <c r="Y1714" s="26">
        <v>1</v>
      </c>
      <c r="Z1714" s="26"/>
      <c r="AA1714" s="26"/>
      <c r="AB1714" s="26"/>
      <c r="AC1714" s="26">
        <v>1</v>
      </c>
      <c r="AD1714" s="34" t="s">
        <v>35</v>
      </c>
    </row>
    <row r="1715" spans="1:30" s="35" customFormat="1" ht="12.75" x14ac:dyDescent="0.2">
      <c r="A1715" s="25" t="s">
        <v>193</v>
      </c>
      <c r="B1715" s="27" t="s">
        <v>11</v>
      </c>
      <c r="C1715" s="27"/>
      <c r="D1715" s="28"/>
      <c r="E1715" s="29" t="s">
        <v>120</v>
      </c>
      <c r="F1715" s="30">
        <v>0.5</v>
      </c>
      <c r="G1715" s="31">
        <f t="shared" si="180"/>
        <v>15</v>
      </c>
      <c r="H1715" s="32">
        <v>3</v>
      </c>
      <c r="I1715" s="33"/>
      <c r="J1715" s="26"/>
      <c r="K1715" s="26"/>
      <c r="L1715" s="26"/>
      <c r="M1715" s="26">
        <v>1</v>
      </c>
      <c r="N1715" s="26"/>
      <c r="O1715" s="26"/>
      <c r="P1715" s="26"/>
      <c r="Q1715" s="26">
        <v>1</v>
      </c>
      <c r="R1715" s="26"/>
      <c r="S1715" s="26"/>
      <c r="T1715" s="26"/>
      <c r="U1715" s="26">
        <v>1</v>
      </c>
      <c r="V1715" s="26"/>
      <c r="W1715" s="26"/>
      <c r="X1715" s="26"/>
      <c r="Y1715" s="26">
        <v>1</v>
      </c>
      <c r="Z1715" s="26"/>
      <c r="AA1715" s="26"/>
      <c r="AB1715" s="26"/>
      <c r="AC1715" s="26">
        <v>1</v>
      </c>
      <c r="AD1715" s="34" t="s">
        <v>35</v>
      </c>
    </row>
    <row r="1716" spans="1:30" s="35" customFormat="1" ht="12.75" x14ac:dyDescent="0.2">
      <c r="A1716" s="25" t="s">
        <v>193</v>
      </c>
      <c r="B1716" s="27" t="s">
        <v>11</v>
      </c>
      <c r="C1716" s="27"/>
      <c r="D1716" s="28"/>
      <c r="E1716" s="29" t="s">
        <v>121</v>
      </c>
      <c r="F1716" s="30">
        <v>0.33333333333333331</v>
      </c>
      <c r="G1716" s="31">
        <f t="shared" si="180"/>
        <v>10</v>
      </c>
      <c r="H1716" s="32">
        <v>3</v>
      </c>
      <c r="I1716" s="33"/>
      <c r="J1716" s="26"/>
      <c r="K1716" s="26"/>
      <c r="L1716" s="26"/>
      <c r="M1716" s="26"/>
      <c r="N1716" s="26"/>
      <c r="O1716" s="26"/>
      <c r="P1716" s="26"/>
      <c r="Q1716" s="26">
        <v>1</v>
      </c>
      <c r="R1716" s="26"/>
      <c r="S1716" s="26"/>
      <c r="T1716" s="26"/>
      <c r="U1716" s="26"/>
      <c r="V1716" s="26"/>
      <c r="W1716" s="26"/>
      <c r="X1716" s="26"/>
      <c r="Y1716" s="26">
        <v>1</v>
      </c>
      <c r="Z1716" s="26"/>
      <c r="AA1716" s="26"/>
      <c r="AB1716" s="26"/>
      <c r="AC1716" s="26"/>
      <c r="AD1716" s="34" t="s">
        <v>104</v>
      </c>
    </row>
    <row r="1717" spans="1:30" s="35" customFormat="1" ht="12.75" x14ac:dyDescent="0.2">
      <c r="A1717" s="25" t="s">
        <v>193</v>
      </c>
      <c r="B1717" s="27" t="s">
        <v>11</v>
      </c>
      <c r="C1717" s="27"/>
      <c r="D1717" s="65"/>
      <c r="E1717" s="36" t="s">
        <v>24</v>
      </c>
      <c r="F1717" s="30">
        <v>0.35</v>
      </c>
      <c r="G1717" s="31">
        <f t="shared" si="180"/>
        <v>10.5</v>
      </c>
      <c r="H1717" s="32">
        <v>3</v>
      </c>
      <c r="I1717" s="33"/>
      <c r="J1717" s="26">
        <v>1</v>
      </c>
      <c r="K1717" s="26">
        <v>1</v>
      </c>
      <c r="L1717" s="26">
        <v>1</v>
      </c>
      <c r="M1717" s="26">
        <v>1</v>
      </c>
      <c r="N1717" s="26">
        <v>1</v>
      </c>
      <c r="O1717" s="26">
        <v>1</v>
      </c>
      <c r="P1717" s="26">
        <v>1</v>
      </c>
      <c r="Q1717" s="26">
        <v>1</v>
      </c>
      <c r="R1717" s="26">
        <v>1</v>
      </c>
      <c r="S1717" s="26">
        <v>1</v>
      </c>
      <c r="T1717" s="26">
        <v>1</v>
      </c>
      <c r="U1717" s="26">
        <v>1</v>
      </c>
      <c r="V1717" s="26">
        <v>1</v>
      </c>
      <c r="W1717" s="26">
        <v>1</v>
      </c>
      <c r="X1717" s="26">
        <v>1</v>
      </c>
      <c r="Y1717" s="26">
        <v>1</v>
      </c>
      <c r="Z1717" s="26">
        <v>1</v>
      </c>
      <c r="AA1717" s="26">
        <v>1</v>
      </c>
      <c r="AB1717" s="26">
        <v>1</v>
      </c>
      <c r="AC1717" s="26">
        <v>1</v>
      </c>
      <c r="AD1717" s="34" t="s">
        <v>25</v>
      </c>
    </row>
    <row r="1718" spans="1:30" s="35" customFormat="1" ht="12.75" x14ac:dyDescent="0.2">
      <c r="A1718" s="25" t="s">
        <v>193</v>
      </c>
      <c r="B1718" s="27" t="s">
        <v>11</v>
      </c>
      <c r="C1718" s="27"/>
      <c r="D1718" s="28"/>
      <c r="E1718" s="29" t="s">
        <v>26</v>
      </c>
      <c r="F1718" s="30">
        <v>0.9900000000000001</v>
      </c>
      <c r="G1718" s="31">
        <f t="shared" si="180"/>
        <v>29.700000000000003</v>
      </c>
      <c r="H1718" s="32">
        <v>3</v>
      </c>
      <c r="I1718" s="33"/>
      <c r="J1718" s="26"/>
      <c r="K1718" s="26"/>
      <c r="L1718" s="26"/>
      <c r="M1718" s="26"/>
      <c r="N1718" s="26"/>
      <c r="O1718" s="26"/>
      <c r="P1718" s="26"/>
      <c r="Q1718" s="26"/>
      <c r="R1718" s="26"/>
      <c r="S1718" s="26"/>
      <c r="T1718" s="26"/>
      <c r="U1718" s="26"/>
      <c r="V1718" s="26">
        <v>1</v>
      </c>
      <c r="W1718" s="26"/>
      <c r="X1718" s="26"/>
      <c r="Y1718" s="26"/>
      <c r="Z1718" s="26"/>
      <c r="AA1718" s="26"/>
      <c r="AB1718" s="26"/>
      <c r="AC1718" s="26"/>
      <c r="AD1718" s="34" t="s">
        <v>27</v>
      </c>
    </row>
    <row r="1719" spans="1:30" s="35" customFormat="1" ht="12.75" x14ac:dyDescent="0.2">
      <c r="A1719" s="25" t="s">
        <v>193</v>
      </c>
      <c r="B1719" s="27" t="s">
        <v>11</v>
      </c>
      <c r="C1719" s="27"/>
      <c r="D1719" s="28"/>
      <c r="E1719" s="38" t="s">
        <v>89</v>
      </c>
      <c r="F1719" s="30">
        <v>0</v>
      </c>
      <c r="G1719" s="31">
        <f t="shared" si="180"/>
        <v>0</v>
      </c>
      <c r="H1719" s="32">
        <v>3</v>
      </c>
      <c r="I1719" s="33"/>
      <c r="J1719" s="26"/>
      <c r="K1719" s="26"/>
      <c r="L1719" s="26"/>
      <c r="M1719" s="26"/>
      <c r="N1719" s="26"/>
      <c r="O1719" s="26"/>
      <c r="P1719" s="26"/>
      <c r="Q1719" s="26"/>
      <c r="R1719" s="26"/>
      <c r="S1719" s="26"/>
      <c r="T1719" s="26"/>
      <c r="U1719" s="26"/>
      <c r="V1719" s="26"/>
      <c r="W1719" s="26"/>
      <c r="X1719" s="26"/>
      <c r="Y1719" s="26"/>
      <c r="Z1719" s="26"/>
      <c r="AA1719" s="26"/>
      <c r="AB1719" s="26"/>
      <c r="AC1719" s="26"/>
      <c r="AD1719" s="34" t="s">
        <v>90</v>
      </c>
    </row>
    <row r="1720" spans="1:30" s="35" customFormat="1" ht="12.75" x14ac:dyDescent="0.2">
      <c r="A1720" s="25" t="s">
        <v>193</v>
      </c>
      <c r="B1720" s="27" t="s">
        <v>11</v>
      </c>
      <c r="C1720" s="27"/>
      <c r="D1720" s="28"/>
      <c r="E1720" s="83" t="s">
        <v>29</v>
      </c>
      <c r="F1720" s="30">
        <v>0.23833333333333337</v>
      </c>
      <c r="G1720" s="31">
        <f t="shared" si="180"/>
        <v>7.1500000000000012</v>
      </c>
      <c r="H1720" s="32">
        <v>3</v>
      </c>
      <c r="I1720" s="33"/>
      <c r="J1720" s="26"/>
      <c r="K1720" s="26"/>
      <c r="L1720" s="26"/>
      <c r="M1720" s="26"/>
      <c r="N1720" s="26"/>
      <c r="O1720" s="26"/>
      <c r="P1720" s="26"/>
      <c r="Q1720" s="26"/>
      <c r="R1720" s="37"/>
      <c r="S1720" s="26"/>
      <c r="T1720" s="37"/>
      <c r="U1720" s="26">
        <v>1</v>
      </c>
      <c r="V1720" s="37"/>
      <c r="W1720" s="26"/>
      <c r="X1720" s="37"/>
      <c r="Y1720" s="26"/>
      <c r="Z1720" s="37"/>
      <c r="AA1720" s="26"/>
      <c r="AB1720" s="37"/>
      <c r="AC1720" s="26"/>
      <c r="AD1720" s="34" t="s">
        <v>23</v>
      </c>
    </row>
    <row r="1721" spans="1:30" s="35" customFormat="1" ht="12.75" x14ac:dyDescent="0.2">
      <c r="A1721" s="25" t="s">
        <v>193</v>
      </c>
      <c r="B1721" s="27" t="s">
        <v>11</v>
      </c>
      <c r="C1721" s="27"/>
      <c r="D1721" s="28"/>
      <c r="E1721" s="29" t="s">
        <v>31</v>
      </c>
      <c r="F1721" s="30">
        <v>0.12833333333333335</v>
      </c>
      <c r="G1721" s="31">
        <f t="shared" si="180"/>
        <v>3.8500000000000005</v>
      </c>
      <c r="H1721" s="32">
        <v>3</v>
      </c>
      <c r="I1721" s="33"/>
      <c r="J1721" s="26"/>
      <c r="K1721" s="26">
        <v>1</v>
      </c>
      <c r="L1721" s="26"/>
      <c r="M1721" s="26">
        <v>1</v>
      </c>
      <c r="N1721" s="26"/>
      <c r="O1721" s="26">
        <v>1</v>
      </c>
      <c r="P1721" s="26"/>
      <c r="Q1721" s="26">
        <v>1</v>
      </c>
      <c r="R1721" s="26"/>
      <c r="S1721" s="26">
        <v>1</v>
      </c>
      <c r="T1721" s="26"/>
      <c r="U1721" s="26">
        <v>1</v>
      </c>
      <c r="V1721" s="26"/>
      <c r="W1721" s="26">
        <v>1</v>
      </c>
      <c r="X1721" s="26"/>
      <c r="Y1721" s="26">
        <v>1</v>
      </c>
      <c r="Z1721" s="26"/>
      <c r="AA1721" s="26">
        <v>1</v>
      </c>
      <c r="AB1721" s="26"/>
      <c r="AC1721" s="26">
        <v>1</v>
      </c>
      <c r="AD1721" s="34" t="s">
        <v>13</v>
      </c>
    </row>
    <row r="1722" spans="1:30" s="35" customFormat="1" ht="12.75" x14ac:dyDescent="0.2">
      <c r="A1722" s="25" t="s">
        <v>193</v>
      </c>
      <c r="B1722" s="27" t="s">
        <v>11</v>
      </c>
      <c r="C1722" s="27"/>
      <c r="D1722" s="28"/>
      <c r="E1722" s="29" t="s">
        <v>32</v>
      </c>
      <c r="F1722" s="30">
        <v>1.1000000000000001</v>
      </c>
      <c r="G1722" s="31">
        <f t="shared" si="180"/>
        <v>33</v>
      </c>
      <c r="H1722" s="32">
        <v>3</v>
      </c>
      <c r="I1722" s="33"/>
      <c r="J1722" s="26"/>
      <c r="K1722" s="26"/>
      <c r="L1722" s="26"/>
      <c r="M1722" s="26"/>
      <c r="N1722" s="26"/>
      <c r="O1722" s="26"/>
      <c r="P1722" s="26">
        <v>1</v>
      </c>
      <c r="Q1722" s="26"/>
      <c r="R1722" s="26"/>
      <c r="S1722" s="26"/>
      <c r="T1722" s="26"/>
      <c r="U1722" s="26"/>
      <c r="V1722" s="26">
        <v>1</v>
      </c>
      <c r="W1722" s="26"/>
      <c r="X1722" s="26"/>
      <c r="Y1722" s="26"/>
      <c r="Z1722" s="26"/>
      <c r="AA1722" s="26"/>
      <c r="AB1722" s="26">
        <v>1</v>
      </c>
      <c r="AC1722" s="26"/>
      <c r="AD1722" s="34" t="s">
        <v>20</v>
      </c>
    </row>
    <row r="1723" spans="1:30" s="35" customFormat="1" ht="12.75" x14ac:dyDescent="0.2">
      <c r="A1723" s="25" t="s">
        <v>193</v>
      </c>
      <c r="B1723" s="27" t="s">
        <v>11</v>
      </c>
      <c r="C1723" s="27"/>
      <c r="D1723" s="28"/>
      <c r="E1723" s="38" t="s">
        <v>34</v>
      </c>
      <c r="F1723" s="30">
        <v>0</v>
      </c>
      <c r="G1723" s="31">
        <f t="shared" si="180"/>
        <v>0</v>
      </c>
      <c r="H1723" s="32">
        <v>3</v>
      </c>
      <c r="I1723" s="33"/>
      <c r="J1723" s="26"/>
      <c r="K1723" s="26"/>
      <c r="L1723" s="26"/>
      <c r="M1723" s="26"/>
      <c r="N1723" s="26"/>
      <c r="O1723" s="26"/>
      <c r="P1723" s="26"/>
      <c r="Q1723" s="26"/>
      <c r="R1723" s="26"/>
      <c r="S1723" s="26"/>
      <c r="T1723" s="26"/>
      <c r="U1723" s="26"/>
      <c r="V1723" s="26"/>
      <c r="W1723" s="26"/>
      <c r="X1723" s="26"/>
      <c r="Y1723" s="26"/>
      <c r="Z1723" s="26"/>
      <c r="AA1723" s="26"/>
      <c r="AB1723" s="26"/>
      <c r="AC1723" s="26"/>
      <c r="AD1723" s="34" t="s">
        <v>36</v>
      </c>
    </row>
    <row r="1724" spans="1:30" s="35" customFormat="1" ht="12.75" x14ac:dyDescent="0.2">
      <c r="A1724" s="25" t="s">
        <v>193</v>
      </c>
      <c r="B1724" s="27" t="s">
        <v>11</v>
      </c>
      <c r="C1724" s="27"/>
      <c r="D1724" s="28"/>
      <c r="E1724" s="29" t="s">
        <v>37</v>
      </c>
      <c r="F1724" s="30">
        <v>0.55000000000000004</v>
      </c>
      <c r="G1724" s="31">
        <f t="shared" si="180"/>
        <v>16.5</v>
      </c>
      <c r="H1724" s="32">
        <v>3</v>
      </c>
      <c r="I1724" s="33"/>
      <c r="J1724" s="26"/>
      <c r="K1724" s="26"/>
      <c r="L1724" s="26"/>
      <c r="M1724" s="26"/>
      <c r="N1724" s="26"/>
      <c r="O1724" s="26"/>
      <c r="P1724" s="26"/>
      <c r="Q1724" s="26"/>
      <c r="R1724" s="26"/>
      <c r="S1724" s="26"/>
      <c r="T1724" s="26"/>
      <c r="U1724" s="26"/>
      <c r="V1724" s="26">
        <v>1</v>
      </c>
      <c r="W1724" s="26"/>
      <c r="X1724" s="26"/>
      <c r="Y1724" s="26"/>
      <c r="Z1724" s="26"/>
      <c r="AA1724" s="26"/>
      <c r="AB1724" s="26"/>
      <c r="AC1724" s="26"/>
      <c r="AD1724" s="34" t="s">
        <v>27</v>
      </c>
    </row>
    <row r="1725" spans="1:30" s="35" customFormat="1" ht="12.75" x14ac:dyDescent="0.2">
      <c r="A1725" s="25" t="s">
        <v>193</v>
      </c>
      <c r="B1725" s="27" t="s">
        <v>11</v>
      </c>
      <c r="C1725" s="27"/>
      <c r="D1725" s="28"/>
      <c r="E1725" s="29" t="s">
        <v>38</v>
      </c>
      <c r="F1725" s="30">
        <v>0.5</v>
      </c>
      <c r="G1725" s="31">
        <f t="shared" si="180"/>
        <v>15</v>
      </c>
      <c r="H1725" s="32">
        <v>3</v>
      </c>
      <c r="I1725" s="33"/>
      <c r="J1725" s="26"/>
      <c r="K1725" s="26"/>
      <c r="L1725" s="26"/>
      <c r="M1725" s="26"/>
      <c r="N1725" s="26"/>
      <c r="O1725" s="26"/>
      <c r="P1725" s="26"/>
      <c r="Q1725" s="26"/>
      <c r="R1725" s="26"/>
      <c r="S1725" s="26"/>
      <c r="T1725" s="26"/>
      <c r="U1725" s="26"/>
      <c r="V1725" s="26">
        <v>1</v>
      </c>
      <c r="W1725" s="26"/>
      <c r="X1725" s="26"/>
      <c r="Y1725" s="26"/>
      <c r="Z1725" s="26"/>
      <c r="AA1725" s="26"/>
      <c r="AB1725" s="26"/>
      <c r="AC1725" s="26"/>
      <c r="AD1725" s="34" t="s">
        <v>27</v>
      </c>
    </row>
    <row r="1726" spans="1:30" s="35" customFormat="1" ht="12.75" x14ac:dyDescent="0.2">
      <c r="A1726" s="25" t="s">
        <v>193</v>
      </c>
      <c r="B1726" s="27" t="s">
        <v>11</v>
      </c>
      <c r="C1726" s="27"/>
      <c r="D1726" s="28"/>
      <c r="E1726" s="29" t="s">
        <v>39</v>
      </c>
      <c r="F1726" s="30">
        <v>0.2</v>
      </c>
      <c r="G1726" s="31">
        <f t="shared" si="180"/>
        <v>6</v>
      </c>
      <c r="H1726" s="32">
        <v>3</v>
      </c>
      <c r="I1726" s="33"/>
      <c r="J1726" s="26"/>
      <c r="K1726" s="26"/>
      <c r="L1726" s="26"/>
      <c r="M1726" s="26"/>
      <c r="N1726" s="26"/>
      <c r="O1726" s="26"/>
      <c r="P1726" s="26"/>
      <c r="Q1726" s="26"/>
      <c r="R1726" s="26"/>
      <c r="S1726" s="26"/>
      <c r="T1726" s="26"/>
      <c r="U1726" s="26"/>
      <c r="V1726" s="26"/>
      <c r="W1726" s="26"/>
      <c r="X1726" s="26"/>
      <c r="Y1726" s="26"/>
      <c r="Z1726" s="26"/>
      <c r="AA1726" s="26"/>
      <c r="AB1726" s="26"/>
      <c r="AC1726" s="26"/>
      <c r="AD1726" s="34" t="s">
        <v>14</v>
      </c>
    </row>
    <row r="1727" spans="1:30" s="35" customFormat="1" ht="12.75" x14ac:dyDescent="0.2">
      <c r="A1727" s="25" t="s">
        <v>193</v>
      </c>
      <c r="B1727" s="27" t="s">
        <v>11</v>
      </c>
      <c r="C1727" s="27"/>
      <c r="D1727" s="28"/>
      <c r="E1727" s="29" t="s">
        <v>40</v>
      </c>
      <c r="F1727" s="30">
        <v>0.27500000000000002</v>
      </c>
      <c r="G1727" s="31">
        <f t="shared" si="180"/>
        <v>8.25</v>
      </c>
      <c r="H1727" s="32">
        <v>3</v>
      </c>
      <c r="I1727" s="33"/>
      <c r="J1727" s="26"/>
      <c r="K1727" s="26"/>
      <c r="L1727" s="26"/>
      <c r="M1727" s="26"/>
      <c r="N1727" s="26">
        <v>1</v>
      </c>
      <c r="O1727" s="26"/>
      <c r="P1727" s="26"/>
      <c r="Q1727" s="26"/>
      <c r="R1727" s="26"/>
      <c r="S1727" s="26"/>
      <c r="T1727" s="26">
        <v>1</v>
      </c>
      <c r="U1727" s="26"/>
      <c r="V1727" s="26"/>
      <c r="W1727" s="26"/>
      <c r="X1727" s="26"/>
      <c r="Y1727" s="26"/>
      <c r="Z1727" s="26">
        <v>1</v>
      </c>
      <c r="AA1727" s="26"/>
      <c r="AB1727" s="26"/>
      <c r="AC1727" s="26"/>
      <c r="AD1727" s="34" t="s">
        <v>41</v>
      </c>
    </row>
    <row r="1728" spans="1:30" s="35" customFormat="1" ht="12.75" x14ac:dyDescent="0.2">
      <c r="A1728" s="25" t="s">
        <v>193</v>
      </c>
      <c r="B1728" s="27" t="s">
        <v>11</v>
      </c>
      <c r="C1728" s="27"/>
      <c r="D1728" s="28"/>
      <c r="E1728" s="29" t="s">
        <v>42</v>
      </c>
      <c r="F1728" s="30">
        <v>2</v>
      </c>
      <c r="G1728" s="31">
        <f t="shared" si="180"/>
        <v>60</v>
      </c>
      <c r="H1728" s="32">
        <v>3</v>
      </c>
      <c r="I1728" s="33"/>
      <c r="J1728" s="26"/>
      <c r="K1728" s="26"/>
      <c r="L1728" s="26"/>
      <c r="M1728" s="26"/>
      <c r="N1728" s="26"/>
      <c r="O1728" s="26"/>
      <c r="P1728" s="26"/>
      <c r="Q1728" s="26"/>
      <c r="R1728" s="26"/>
      <c r="S1728" s="26"/>
      <c r="T1728" s="26"/>
      <c r="U1728" s="26"/>
      <c r="V1728" s="26"/>
      <c r="W1728" s="26"/>
      <c r="X1728" s="26"/>
      <c r="Y1728" s="26"/>
      <c r="Z1728" s="26"/>
      <c r="AA1728" s="26"/>
      <c r="AB1728" s="26"/>
      <c r="AC1728" s="26"/>
      <c r="AD1728" s="34" t="s">
        <v>14</v>
      </c>
    </row>
    <row r="1729" spans="1:30" s="35" customFormat="1" ht="12.75" x14ac:dyDescent="0.2">
      <c r="A1729" s="25" t="s">
        <v>193</v>
      </c>
      <c r="B1729" s="27" t="s">
        <v>11</v>
      </c>
      <c r="C1729" s="27"/>
      <c r="D1729" s="28"/>
      <c r="E1729" s="29" t="s">
        <v>43</v>
      </c>
      <c r="F1729" s="30">
        <v>0</v>
      </c>
      <c r="G1729" s="31">
        <f t="shared" si="180"/>
        <v>0</v>
      </c>
      <c r="H1729" s="32">
        <v>3</v>
      </c>
      <c r="I1729" s="33"/>
      <c r="J1729" s="26"/>
      <c r="K1729" s="26">
        <v>1</v>
      </c>
      <c r="L1729" s="26"/>
      <c r="M1729" s="26">
        <v>1</v>
      </c>
      <c r="N1729" s="26"/>
      <c r="O1729" s="26">
        <v>1</v>
      </c>
      <c r="P1729" s="26"/>
      <c r="Q1729" s="26">
        <v>1</v>
      </c>
      <c r="R1729" s="26"/>
      <c r="S1729" s="26">
        <v>1</v>
      </c>
      <c r="T1729" s="26"/>
      <c r="U1729" s="26">
        <v>1</v>
      </c>
      <c r="V1729" s="26"/>
      <c r="W1729" s="26">
        <v>1</v>
      </c>
      <c r="X1729" s="26"/>
      <c r="Y1729" s="26">
        <v>1</v>
      </c>
      <c r="Z1729" s="26"/>
      <c r="AA1729" s="26">
        <v>1</v>
      </c>
      <c r="AB1729" s="26"/>
      <c r="AC1729" s="26">
        <v>1</v>
      </c>
      <c r="AD1729" s="34" t="s">
        <v>44</v>
      </c>
    </row>
    <row r="1730" spans="1:30" s="35" customFormat="1" ht="12.75" x14ac:dyDescent="0.2">
      <c r="A1730" s="25" t="s">
        <v>193</v>
      </c>
      <c r="B1730" s="27" t="s">
        <v>11</v>
      </c>
      <c r="C1730" s="27"/>
      <c r="D1730" s="28"/>
      <c r="E1730" s="29" t="s">
        <v>45</v>
      </c>
      <c r="F1730" s="30">
        <v>1.1000000000000001</v>
      </c>
      <c r="G1730" s="31">
        <f t="shared" si="180"/>
        <v>33</v>
      </c>
      <c r="H1730" s="32">
        <v>3</v>
      </c>
      <c r="I1730" s="33"/>
      <c r="J1730" s="26"/>
      <c r="K1730" s="26">
        <v>1</v>
      </c>
      <c r="L1730" s="26"/>
      <c r="M1730" s="26">
        <v>1</v>
      </c>
      <c r="N1730" s="26"/>
      <c r="O1730" s="26">
        <v>1</v>
      </c>
      <c r="P1730" s="26"/>
      <c r="Q1730" s="26">
        <v>1</v>
      </c>
      <c r="R1730" s="26"/>
      <c r="S1730" s="26">
        <v>1</v>
      </c>
      <c r="T1730" s="26"/>
      <c r="U1730" s="26">
        <v>1</v>
      </c>
      <c r="V1730" s="26"/>
      <c r="W1730" s="26">
        <v>1</v>
      </c>
      <c r="X1730" s="26"/>
      <c r="Y1730" s="26">
        <v>1</v>
      </c>
      <c r="Z1730" s="26"/>
      <c r="AA1730" s="26">
        <v>1</v>
      </c>
      <c r="AB1730" s="26"/>
      <c r="AC1730" s="26">
        <v>1</v>
      </c>
      <c r="AD1730" s="34" t="s">
        <v>13</v>
      </c>
    </row>
    <row r="1731" spans="1:30" s="35" customFormat="1" ht="12.75" x14ac:dyDescent="0.2">
      <c r="A1731" s="25" t="s">
        <v>193</v>
      </c>
      <c r="B1731" s="27" t="s">
        <v>11</v>
      </c>
      <c r="C1731" s="27"/>
      <c r="D1731" s="28"/>
      <c r="E1731" s="29" t="s">
        <v>46</v>
      </c>
      <c r="F1731" s="30">
        <v>0.5</v>
      </c>
      <c r="G1731" s="31">
        <f t="shared" si="180"/>
        <v>15</v>
      </c>
      <c r="H1731" s="32">
        <v>3</v>
      </c>
      <c r="I1731" s="33"/>
      <c r="J1731" s="26"/>
      <c r="K1731" s="26"/>
      <c r="L1731" s="26"/>
      <c r="M1731" s="26"/>
      <c r="N1731" s="26">
        <v>1</v>
      </c>
      <c r="O1731" s="26"/>
      <c r="P1731" s="26"/>
      <c r="Q1731" s="26"/>
      <c r="R1731" s="26"/>
      <c r="S1731" s="26">
        <v>1</v>
      </c>
      <c r="T1731" s="26"/>
      <c r="U1731" s="26"/>
      <c r="V1731" s="26"/>
      <c r="W1731" s="26"/>
      <c r="X1731" s="26">
        <v>1</v>
      </c>
      <c r="Y1731" s="26"/>
      <c r="Z1731" s="26"/>
      <c r="AA1731" s="26"/>
      <c r="AB1731" s="26"/>
      <c r="AC1731" s="26">
        <v>1</v>
      </c>
      <c r="AD1731" s="34" t="s">
        <v>48</v>
      </c>
    </row>
    <row r="1732" spans="1:30" s="35" customFormat="1" ht="12.75" x14ac:dyDescent="0.2">
      <c r="A1732" s="25" t="s">
        <v>193</v>
      </c>
      <c r="B1732" s="27" t="s">
        <v>11</v>
      </c>
      <c r="C1732" s="27"/>
      <c r="D1732" s="28"/>
      <c r="E1732" s="29" t="s">
        <v>49</v>
      </c>
      <c r="F1732" s="30">
        <v>0.20166666666666666</v>
      </c>
      <c r="G1732" s="31">
        <f t="shared" si="180"/>
        <v>6.05</v>
      </c>
      <c r="H1732" s="32">
        <v>3</v>
      </c>
      <c r="I1732" s="33"/>
      <c r="J1732" s="26">
        <v>1</v>
      </c>
      <c r="K1732" s="26"/>
      <c r="L1732" s="26">
        <v>1</v>
      </c>
      <c r="M1732" s="26"/>
      <c r="N1732" s="26">
        <v>1</v>
      </c>
      <c r="O1732" s="26"/>
      <c r="P1732" s="26">
        <v>1</v>
      </c>
      <c r="Q1732" s="26"/>
      <c r="R1732" s="26">
        <v>1</v>
      </c>
      <c r="S1732" s="26"/>
      <c r="T1732" s="26">
        <v>1</v>
      </c>
      <c r="U1732" s="26"/>
      <c r="V1732" s="26">
        <v>1</v>
      </c>
      <c r="W1732" s="26"/>
      <c r="X1732" s="26">
        <v>1</v>
      </c>
      <c r="Y1732" s="26"/>
      <c r="Z1732" s="26">
        <v>1</v>
      </c>
      <c r="AA1732" s="26"/>
      <c r="AB1732" s="26">
        <v>1</v>
      </c>
      <c r="AC1732" s="26"/>
      <c r="AD1732" s="34" t="s">
        <v>50</v>
      </c>
    </row>
    <row r="1733" spans="1:30" s="35" customFormat="1" ht="12.75" x14ac:dyDescent="0.2">
      <c r="A1733" s="25" t="s">
        <v>193</v>
      </c>
      <c r="B1733" s="27" t="s">
        <v>11</v>
      </c>
      <c r="C1733" s="27"/>
      <c r="D1733" s="28"/>
      <c r="E1733" s="29" t="s">
        <v>51</v>
      </c>
      <c r="F1733" s="30">
        <v>0.18333333333333335</v>
      </c>
      <c r="G1733" s="31">
        <f t="shared" si="180"/>
        <v>5.5</v>
      </c>
      <c r="H1733" s="32">
        <v>3</v>
      </c>
      <c r="I1733" s="33"/>
      <c r="J1733" s="26"/>
      <c r="K1733" s="26"/>
      <c r="L1733" s="26"/>
      <c r="M1733" s="26"/>
      <c r="N1733" s="26"/>
      <c r="O1733" s="26"/>
      <c r="P1733" s="26"/>
      <c r="Q1733" s="26"/>
      <c r="R1733" s="26"/>
      <c r="S1733" s="26"/>
      <c r="T1733" s="26"/>
      <c r="U1733" s="26"/>
      <c r="V1733" s="26"/>
      <c r="W1733" s="26"/>
      <c r="X1733" s="26"/>
      <c r="Y1733" s="26"/>
      <c r="Z1733" s="26"/>
      <c r="AA1733" s="26"/>
      <c r="AB1733" s="26"/>
      <c r="AC1733" s="26"/>
      <c r="AD1733" s="34" t="s">
        <v>14</v>
      </c>
    </row>
    <row r="1734" spans="1:30" s="35" customFormat="1" ht="12.75" x14ac:dyDescent="0.2">
      <c r="A1734" s="39" t="s">
        <v>193</v>
      </c>
      <c r="B1734" s="41" t="s">
        <v>53</v>
      </c>
      <c r="C1734" s="241"/>
      <c r="D1734" s="153">
        <v>89017524</v>
      </c>
      <c r="E1734" s="43" t="s">
        <v>54</v>
      </c>
      <c r="F1734" s="44">
        <v>1</v>
      </c>
      <c r="G1734" s="45">
        <f>+VLOOKUP(D1734,'Precios Repuestos'!$B$3:$F$192,5,FALSE)*F1734</f>
        <v>18.07</v>
      </c>
      <c r="H1734" s="32">
        <v>3</v>
      </c>
      <c r="I1734" s="46"/>
      <c r="J1734" s="40">
        <v>1</v>
      </c>
      <c r="K1734" s="40">
        <v>1</v>
      </c>
      <c r="L1734" s="40">
        <v>1</v>
      </c>
      <c r="M1734" s="40">
        <v>1</v>
      </c>
      <c r="N1734" s="40">
        <v>1</v>
      </c>
      <c r="O1734" s="40">
        <v>1</v>
      </c>
      <c r="P1734" s="40">
        <v>1</v>
      </c>
      <c r="Q1734" s="40">
        <v>1</v>
      </c>
      <c r="R1734" s="40">
        <v>1</v>
      </c>
      <c r="S1734" s="40">
        <v>1</v>
      </c>
      <c r="T1734" s="40">
        <v>1</v>
      </c>
      <c r="U1734" s="40">
        <v>1</v>
      </c>
      <c r="V1734" s="40">
        <v>1</v>
      </c>
      <c r="W1734" s="40">
        <v>1</v>
      </c>
      <c r="X1734" s="40">
        <v>1</v>
      </c>
      <c r="Y1734" s="40">
        <v>1</v>
      </c>
      <c r="Z1734" s="40">
        <v>1</v>
      </c>
      <c r="AA1734" s="40">
        <v>1</v>
      </c>
      <c r="AB1734" s="40">
        <v>1</v>
      </c>
      <c r="AC1734" s="40">
        <v>1</v>
      </c>
      <c r="AD1734" s="34" t="s">
        <v>25</v>
      </c>
    </row>
    <row r="1735" spans="1:30" s="35" customFormat="1" x14ac:dyDescent="0.2">
      <c r="A1735" s="39" t="s">
        <v>193</v>
      </c>
      <c r="B1735" s="41" t="s">
        <v>53</v>
      </c>
      <c r="C1735" s="239"/>
      <c r="D1735" s="152">
        <v>1126239</v>
      </c>
      <c r="E1735" s="107" t="s">
        <v>187</v>
      </c>
      <c r="F1735" s="108">
        <v>5</v>
      </c>
      <c r="G1735" s="45">
        <f>+VLOOKUP(D1735,'Precios Repuestos'!$B$3:$F$192,5,FALSE)*F1735</f>
        <v>87.197596153846163</v>
      </c>
      <c r="H1735" s="32">
        <v>3</v>
      </c>
      <c r="I1735" s="46"/>
      <c r="J1735" s="40">
        <v>1</v>
      </c>
      <c r="K1735" s="40">
        <v>1</v>
      </c>
      <c r="L1735" s="40">
        <v>1</v>
      </c>
      <c r="M1735" s="40">
        <v>1</v>
      </c>
      <c r="N1735" s="40">
        <v>1</v>
      </c>
      <c r="O1735" s="40">
        <v>1</v>
      </c>
      <c r="P1735" s="40">
        <v>1</v>
      </c>
      <c r="Q1735" s="40">
        <v>1</v>
      </c>
      <c r="R1735" s="40">
        <v>1</v>
      </c>
      <c r="S1735" s="40">
        <v>1</v>
      </c>
      <c r="T1735" s="40">
        <v>1</v>
      </c>
      <c r="U1735" s="40">
        <v>1</v>
      </c>
      <c r="V1735" s="40">
        <v>1</v>
      </c>
      <c r="W1735" s="40">
        <v>1</v>
      </c>
      <c r="X1735" s="40">
        <v>1</v>
      </c>
      <c r="Y1735" s="40">
        <v>1</v>
      </c>
      <c r="Z1735" s="40">
        <v>1</v>
      </c>
      <c r="AA1735" s="40">
        <v>1</v>
      </c>
      <c r="AB1735" s="40">
        <v>1</v>
      </c>
      <c r="AC1735" s="40">
        <v>1</v>
      </c>
      <c r="AD1735" s="34" t="s">
        <v>56</v>
      </c>
    </row>
    <row r="1736" spans="1:30" s="35" customFormat="1" ht="12.75" x14ac:dyDescent="0.2">
      <c r="A1736" s="39" t="s">
        <v>193</v>
      </c>
      <c r="B1736" s="41" t="s">
        <v>53</v>
      </c>
      <c r="C1736" s="242"/>
      <c r="D1736" s="154">
        <v>96815102</v>
      </c>
      <c r="E1736" s="43" t="s">
        <v>58</v>
      </c>
      <c r="F1736" s="44">
        <v>1</v>
      </c>
      <c r="G1736" s="45">
        <f>+VLOOKUP(D1736,'Precios Repuestos'!$B$3:$F$192,5,FALSE)*F1736</f>
        <v>33.72</v>
      </c>
      <c r="H1736" s="32">
        <v>3</v>
      </c>
      <c r="I1736" s="46"/>
      <c r="J1736" s="40"/>
      <c r="K1736" s="40">
        <v>1</v>
      </c>
      <c r="L1736" s="40"/>
      <c r="M1736" s="40">
        <v>1</v>
      </c>
      <c r="N1736" s="40"/>
      <c r="O1736" s="40">
        <v>1</v>
      </c>
      <c r="P1736" s="40"/>
      <c r="Q1736" s="40">
        <v>1</v>
      </c>
      <c r="R1736" s="40"/>
      <c r="S1736" s="40">
        <v>1</v>
      </c>
      <c r="T1736" s="40"/>
      <c r="U1736" s="40">
        <v>1</v>
      </c>
      <c r="V1736" s="40"/>
      <c r="W1736" s="40">
        <v>1</v>
      </c>
      <c r="X1736" s="40"/>
      <c r="Y1736" s="40">
        <v>1</v>
      </c>
      <c r="Z1736" s="40"/>
      <c r="AA1736" s="40">
        <v>1</v>
      </c>
      <c r="AB1736" s="40"/>
      <c r="AC1736" s="40">
        <v>1</v>
      </c>
      <c r="AD1736" s="34" t="s">
        <v>13</v>
      </c>
    </row>
    <row r="1737" spans="1:30" s="35" customFormat="1" ht="12.75" x14ac:dyDescent="0.2">
      <c r="A1737" s="39" t="s">
        <v>193</v>
      </c>
      <c r="B1737" s="41" t="s">
        <v>53</v>
      </c>
      <c r="C1737" s="41"/>
      <c r="D1737" s="78" t="s">
        <v>61</v>
      </c>
      <c r="E1737" s="29" t="s">
        <v>62</v>
      </c>
      <c r="F1737" s="44">
        <v>2</v>
      </c>
      <c r="G1737" s="45">
        <f>+VLOOKUP(D1737,'Precios Repuestos'!$B$3:$F$192,5,FALSE)*F1737</f>
        <v>8</v>
      </c>
      <c r="H1737" s="32">
        <v>3</v>
      </c>
      <c r="I1737" s="46"/>
      <c r="J1737" s="40"/>
      <c r="K1737" s="40"/>
      <c r="L1737" s="40"/>
      <c r="M1737" s="40"/>
      <c r="N1737" s="40"/>
      <c r="O1737" s="40"/>
      <c r="P1737" s="40"/>
      <c r="Q1737" s="40"/>
      <c r="R1737" s="40"/>
      <c r="S1737" s="40"/>
      <c r="T1737" s="40"/>
      <c r="U1737" s="40"/>
      <c r="V1737" s="40">
        <v>1</v>
      </c>
      <c r="W1737" s="40"/>
      <c r="X1737" s="40"/>
      <c r="Y1737" s="40"/>
      <c r="Z1737" s="40"/>
      <c r="AA1737" s="40"/>
      <c r="AB1737" s="40"/>
      <c r="AC1737" s="40"/>
      <c r="AD1737" s="34" t="s">
        <v>27</v>
      </c>
    </row>
    <row r="1738" spans="1:30" s="35" customFormat="1" ht="12.75" x14ac:dyDescent="0.2">
      <c r="A1738" s="39" t="s">
        <v>193</v>
      </c>
      <c r="B1738" s="41" t="s">
        <v>53</v>
      </c>
      <c r="C1738" s="241"/>
      <c r="D1738" s="155">
        <v>12584310</v>
      </c>
      <c r="E1738" s="43" t="s">
        <v>63</v>
      </c>
      <c r="F1738" s="44">
        <v>1</v>
      </c>
      <c r="G1738" s="45">
        <f>+VLOOKUP(D1738,'Precios Repuestos'!$B$3:$F$192,5,FALSE)*F1738</f>
        <v>22.82</v>
      </c>
      <c r="H1738" s="32">
        <v>3</v>
      </c>
      <c r="I1738" s="46"/>
      <c r="J1738" s="40"/>
      <c r="K1738" s="40"/>
      <c r="L1738" s="40"/>
      <c r="M1738" s="40"/>
      <c r="N1738" s="40"/>
      <c r="O1738" s="40"/>
      <c r="P1738" s="40"/>
      <c r="Q1738" s="40"/>
      <c r="R1738" s="40"/>
      <c r="S1738" s="40"/>
      <c r="T1738" s="40"/>
      <c r="U1738" s="40"/>
      <c r="V1738" s="40">
        <v>1</v>
      </c>
      <c r="W1738" s="40"/>
      <c r="X1738" s="40"/>
      <c r="Y1738" s="40"/>
      <c r="Z1738" s="40"/>
      <c r="AA1738" s="40"/>
      <c r="AB1738" s="40"/>
      <c r="AC1738" s="40"/>
      <c r="AD1738" s="34" t="s">
        <v>27</v>
      </c>
    </row>
    <row r="1739" spans="1:30" s="35" customFormat="1" ht="12.75" x14ac:dyDescent="0.2">
      <c r="A1739" s="39" t="s">
        <v>193</v>
      </c>
      <c r="B1739" s="41" t="s">
        <v>53</v>
      </c>
      <c r="C1739" s="239"/>
      <c r="D1739" s="147">
        <v>12631889</v>
      </c>
      <c r="E1739" s="43" t="s">
        <v>60</v>
      </c>
      <c r="F1739" s="44">
        <v>1</v>
      </c>
      <c r="G1739" s="45">
        <f>+VLOOKUP(D1739,'Precios Repuestos'!$B$3:$F$192,5,FALSE)*F1739</f>
        <v>222.23</v>
      </c>
      <c r="H1739" s="32">
        <v>3</v>
      </c>
      <c r="I1739" s="46"/>
      <c r="J1739" s="40"/>
      <c r="K1739" s="40"/>
      <c r="L1739" s="40"/>
      <c r="M1739" s="40"/>
      <c r="N1739" s="40"/>
      <c r="O1739" s="40"/>
      <c r="P1739" s="40"/>
      <c r="Q1739" s="40"/>
      <c r="R1739" s="40"/>
      <c r="S1739" s="40"/>
      <c r="T1739" s="40"/>
      <c r="U1739" s="40"/>
      <c r="V1739" s="40">
        <v>1</v>
      </c>
      <c r="W1739" s="40"/>
      <c r="X1739" s="40"/>
      <c r="Y1739" s="40"/>
      <c r="Z1739" s="40"/>
      <c r="AA1739" s="40"/>
      <c r="AB1739" s="40"/>
      <c r="AC1739" s="40"/>
      <c r="AD1739" s="34" t="s">
        <v>27</v>
      </c>
    </row>
    <row r="1740" spans="1:30" s="35" customFormat="1" ht="12.75" x14ac:dyDescent="0.2">
      <c r="A1740" s="39" t="s">
        <v>193</v>
      </c>
      <c r="B1740" s="41" t="s">
        <v>53</v>
      </c>
      <c r="C1740" s="242"/>
      <c r="D1740" s="154">
        <v>12622561</v>
      </c>
      <c r="E1740" s="84" t="s">
        <v>147</v>
      </c>
      <c r="F1740" s="44">
        <v>6</v>
      </c>
      <c r="G1740" s="45">
        <f>+VLOOKUP(D1740,'Precios Repuestos'!$B$3:$F$192,5,FALSE)*F1740</f>
        <v>89.4</v>
      </c>
      <c r="H1740" s="32">
        <v>3</v>
      </c>
      <c r="I1740" s="46"/>
      <c r="J1740" s="40"/>
      <c r="K1740" s="40"/>
      <c r="L1740" s="40"/>
      <c r="M1740" s="40"/>
      <c r="N1740" s="40"/>
      <c r="O1740" s="40"/>
      <c r="P1740" s="40"/>
      <c r="Q1740" s="40"/>
      <c r="R1740" s="40"/>
      <c r="S1740" s="40"/>
      <c r="T1740" s="40"/>
      <c r="U1740" s="40">
        <v>1</v>
      </c>
      <c r="V1740" s="40"/>
      <c r="W1740" s="40"/>
      <c r="X1740" s="40"/>
      <c r="Y1740" s="40"/>
      <c r="Z1740" s="40"/>
      <c r="AA1740" s="40"/>
      <c r="AB1740" s="40"/>
      <c r="AC1740" s="40"/>
      <c r="AD1740" s="34" t="s">
        <v>65</v>
      </c>
    </row>
    <row r="1741" spans="1:30" s="35" customFormat="1" x14ac:dyDescent="0.2">
      <c r="A1741" s="39" t="s">
        <v>193</v>
      </c>
      <c r="B1741" s="41" t="s">
        <v>53</v>
      </c>
      <c r="C1741" s="239"/>
      <c r="D1741" s="152">
        <v>94760356</v>
      </c>
      <c r="E1741" s="106" t="s">
        <v>183</v>
      </c>
      <c r="F1741" s="44">
        <v>6</v>
      </c>
      <c r="G1741" s="45">
        <f>+VLOOKUP(D1741,'Precios Repuestos'!$B$3:$F$192,5,FALSE)*F1741</f>
        <v>52.296346153846159</v>
      </c>
      <c r="H1741" s="32">
        <v>3</v>
      </c>
      <c r="I1741" s="46"/>
      <c r="J1741" s="40"/>
      <c r="K1741" s="40"/>
      <c r="L1741" s="40"/>
      <c r="M1741" s="40">
        <v>1</v>
      </c>
      <c r="N1741" s="40"/>
      <c r="O1741" s="40"/>
      <c r="P1741" s="40"/>
      <c r="Q1741" s="40">
        <v>1</v>
      </c>
      <c r="R1741" s="40"/>
      <c r="S1741" s="40"/>
      <c r="T1741" s="40"/>
      <c r="U1741" s="40">
        <v>1</v>
      </c>
      <c r="V1741" s="40"/>
      <c r="W1741" s="40"/>
      <c r="X1741" s="40"/>
      <c r="Y1741" s="40">
        <v>1</v>
      </c>
      <c r="Z1741" s="40"/>
      <c r="AA1741" s="40"/>
      <c r="AB1741" s="40"/>
      <c r="AC1741" s="40">
        <v>1</v>
      </c>
      <c r="AD1741" s="34" t="s">
        <v>67</v>
      </c>
    </row>
    <row r="1742" spans="1:30" s="35" customFormat="1" ht="12.75" x14ac:dyDescent="0.2">
      <c r="A1742" s="39" t="s">
        <v>193</v>
      </c>
      <c r="B1742" s="41" t="s">
        <v>53</v>
      </c>
      <c r="C1742" s="41"/>
      <c r="D1742" s="42">
        <v>2602458</v>
      </c>
      <c r="E1742" s="49" t="s">
        <v>66</v>
      </c>
      <c r="F1742" s="44">
        <v>2</v>
      </c>
      <c r="G1742" s="45">
        <f>+VLOOKUP(D1742,'Precios Repuestos'!$B$3:$F$192,5,FALSE)*F1742</f>
        <v>21.904807692307692</v>
      </c>
      <c r="H1742" s="32">
        <v>3</v>
      </c>
      <c r="I1742" s="46"/>
      <c r="J1742" s="40"/>
      <c r="K1742" s="40"/>
      <c r="L1742" s="40"/>
      <c r="M1742" s="40"/>
      <c r="N1742" s="40"/>
      <c r="O1742" s="40"/>
      <c r="P1742" s="40"/>
      <c r="Q1742" s="40">
        <v>1</v>
      </c>
      <c r="R1742" s="40"/>
      <c r="S1742" s="40"/>
      <c r="T1742" s="40"/>
      <c r="U1742" s="40"/>
      <c r="V1742" s="40"/>
      <c r="W1742" s="40"/>
      <c r="X1742" s="40"/>
      <c r="Y1742" s="40">
        <v>1</v>
      </c>
      <c r="Z1742" s="40"/>
      <c r="AA1742" s="40"/>
      <c r="AB1742" s="40"/>
      <c r="AC1742" s="40"/>
      <c r="AD1742" s="34" t="s">
        <v>130</v>
      </c>
    </row>
    <row r="1743" spans="1:30" s="35" customFormat="1" ht="12.75" x14ac:dyDescent="0.2">
      <c r="A1743" s="39" t="s">
        <v>193</v>
      </c>
      <c r="B1743" s="41" t="s">
        <v>53</v>
      </c>
      <c r="C1743" s="41"/>
      <c r="D1743" s="42">
        <v>2601230</v>
      </c>
      <c r="E1743" s="43" t="s">
        <v>113</v>
      </c>
      <c r="F1743" s="44">
        <v>3</v>
      </c>
      <c r="G1743" s="45">
        <f>+VLOOKUP(D1743,'Precios Repuestos'!$B$3:$F$192,5,FALSE)*F1743</f>
        <v>20.216826923076923</v>
      </c>
      <c r="H1743" s="32">
        <v>3</v>
      </c>
      <c r="I1743" s="46"/>
      <c r="J1743" s="40"/>
      <c r="K1743" s="40"/>
      <c r="L1743" s="40"/>
      <c r="M1743" s="40">
        <v>1</v>
      </c>
      <c r="N1743" s="40"/>
      <c r="O1743" s="40"/>
      <c r="P1743" s="40"/>
      <c r="Q1743" s="40">
        <v>1</v>
      </c>
      <c r="R1743" s="40"/>
      <c r="S1743" s="40"/>
      <c r="T1743" s="40"/>
      <c r="U1743" s="40">
        <v>1</v>
      </c>
      <c r="V1743" s="40"/>
      <c r="W1743" s="40"/>
      <c r="X1743" s="40"/>
      <c r="Y1743" s="40">
        <v>1</v>
      </c>
      <c r="Z1743" s="40"/>
      <c r="AA1743" s="40"/>
      <c r="AB1743" s="40"/>
      <c r="AC1743" s="40">
        <v>1</v>
      </c>
      <c r="AD1743" s="34" t="s">
        <v>129</v>
      </c>
    </row>
    <row r="1744" spans="1:30" s="35" customFormat="1" ht="12.75" x14ac:dyDescent="0.2">
      <c r="A1744" s="39" t="s">
        <v>193</v>
      </c>
      <c r="B1744" s="41" t="s">
        <v>53</v>
      </c>
      <c r="C1744" s="41"/>
      <c r="D1744" s="42">
        <v>2602458</v>
      </c>
      <c r="E1744" s="49" t="s">
        <v>66</v>
      </c>
      <c r="F1744" s="44">
        <v>2</v>
      </c>
      <c r="G1744" s="45">
        <f>+VLOOKUP(D1744,'Precios Repuestos'!$B$3:$F$192,5,FALSE)*F1744</f>
        <v>21.904807692307692</v>
      </c>
      <c r="H1744" s="32">
        <v>3</v>
      </c>
      <c r="I1744" s="46"/>
      <c r="J1744" s="40"/>
      <c r="K1744" s="40"/>
      <c r="L1744" s="40"/>
      <c r="M1744" s="40">
        <v>1</v>
      </c>
      <c r="N1744" s="40"/>
      <c r="O1744" s="40"/>
      <c r="P1744" s="40"/>
      <c r="Q1744" s="40">
        <v>1</v>
      </c>
      <c r="R1744" s="40"/>
      <c r="S1744" s="40"/>
      <c r="T1744" s="40"/>
      <c r="U1744" s="40">
        <v>1</v>
      </c>
      <c r="V1744" s="40"/>
      <c r="W1744" s="40"/>
      <c r="X1744" s="40"/>
      <c r="Y1744" s="40">
        <v>1</v>
      </c>
      <c r="Z1744" s="40"/>
      <c r="AA1744" s="40"/>
      <c r="AB1744" s="40"/>
      <c r="AC1744" s="40">
        <v>1</v>
      </c>
      <c r="AD1744" s="34" t="s">
        <v>131</v>
      </c>
    </row>
    <row r="1745" spans="1:30" s="35" customFormat="1" ht="12.75" x14ac:dyDescent="0.2">
      <c r="A1745" s="39" t="s">
        <v>193</v>
      </c>
      <c r="B1745" s="41" t="s">
        <v>53</v>
      </c>
      <c r="C1745" s="41"/>
      <c r="D1745" s="156" t="s">
        <v>68</v>
      </c>
      <c r="E1745" s="47" t="s">
        <v>69</v>
      </c>
      <c r="F1745" s="44">
        <v>4</v>
      </c>
      <c r="G1745" s="45">
        <f>+VLOOKUP(D1745,'Precios Repuestos'!$B$3:$F$192,5,FALSE)*F1745</f>
        <v>9.6</v>
      </c>
      <c r="H1745" s="32">
        <v>3</v>
      </c>
      <c r="I1745" s="46"/>
      <c r="J1745" s="40"/>
      <c r="K1745" s="40"/>
      <c r="L1745" s="40"/>
      <c r="M1745" s="40"/>
      <c r="N1745" s="40">
        <v>1</v>
      </c>
      <c r="O1745" s="40"/>
      <c r="P1745" s="40"/>
      <c r="Q1745" s="40"/>
      <c r="R1745" s="40">
        <v>1</v>
      </c>
      <c r="S1745" s="40"/>
      <c r="T1745" s="40"/>
      <c r="U1745" s="40"/>
      <c r="V1745" s="40">
        <v>1</v>
      </c>
      <c r="W1745" s="40"/>
      <c r="X1745" s="40"/>
      <c r="Y1745" s="40"/>
      <c r="Z1745" s="40">
        <v>1</v>
      </c>
      <c r="AA1745" s="40"/>
      <c r="AB1745" s="40"/>
      <c r="AC1745" s="40"/>
      <c r="AD1745" s="34" t="s">
        <v>19</v>
      </c>
    </row>
    <row r="1746" spans="1:30" s="35" customFormat="1" ht="12.75" x14ac:dyDescent="0.2">
      <c r="A1746" s="39" t="s">
        <v>193</v>
      </c>
      <c r="B1746" s="41" t="s">
        <v>53</v>
      </c>
      <c r="C1746" s="239"/>
      <c r="D1746" s="147">
        <v>20901295</v>
      </c>
      <c r="E1746" s="43" t="s">
        <v>70</v>
      </c>
      <c r="F1746" s="44">
        <v>1</v>
      </c>
      <c r="G1746" s="45">
        <f>+VLOOKUP(D1746,'Precios Repuestos'!$B$3:$F$192,5,FALSE)*F1746</f>
        <v>79.790000000000006</v>
      </c>
      <c r="H1746" s="32">
        <v>3</v>
      </c>
      <c r="I1746" s="46"/>
      <c r="J1746" s="40"/>
      <c r="K1746" s="40"/>
      <c r="L1746" s="40"/>
      <c r="M1746" s="40"/>
      <c r="N1746" s="40"/>
      <c r="O1746" s="40"/>
      <c r="P1746" s="40"/>
      <c r="Q1746" s="40"/>
      <c r="R1746" s="40"/>
      <c r="S1746" s="40"/>
      <c r="T1746" s="40"/>
      <c r="U1746" s="40"/>
      <c r="V1746" s="40"/>
      <c r="W1746" s="40"/>
      <c r="X1746" s="40"/>
      <c r="Y1746" s="40"/>
      <c r="Z1746" s="40"/>
      <c r="AA1746" s="40"/>
      <c r="AB1746" s="40"/>
      <c r="AC1746" s="40"/>
      <c r="AD1746" s="34" t="s">
        <v>19</v>
      </c>
    </row>
    <row r="1747" spans="1:30" s="35" customFormat="1" ht="12.75" x14ac:dyDescent="0.2">
      <c r="A1747" s="39" t="s">
        <v>193</v>
      </c>
      <c r="B1747" s="41" t="s">
        <v>53</v>
      </c>
      <c r="C1747" s="41"/>
      <c r="D1747" s="42">
        <v>2601234</v>
      </c>
      <c r="E1747" s="43" t="s">
        <v>95</v>
      </c>
      <c r="F1747" s="44">
        <v>1</v>
      </c>
      <c r="G1747" s="45">
        <f>+VLOOKUP(D1747,'Precios Repuestos'!$B$3:$F$192,5,FALSE)*F1747</f>
        <v>9.3090384615384618</v>
      </c>
      <c r="H1747" s="32">
        <v>3</v>
      </c>
      <c r="I1747" s="46"/>
      <c r="J1747" s="40"/>
      <c r="K1747" s="40"/>
      <c r="L1747" s="40"/>
      <c r="M1747" s="40"/>
      <c r="N1747" s="40"/>
      <c r="O1747" s="40"/>
      <c r="P1747" s="40">
        <v>1</v>
      </c>
      <c r="Q1747" s="40"/>
      <c r="R1747" s="40"/>
      <c r="S1747" s="40"/>
      <c r="T1747" s="40"/>
      <c r="U1747" s="40"/>
      <c r="V1747" s="40">
        <v>1</v>
      </c>
      <c r="W1747" s="40"/>
      <c r="X1747" s="40"/>
      <c r="Y1747" s="40"/>
      <c r="Z1747" s="40"/>
      <c r="AA1747" s="40"/>
      <c r="AB1747" s="40">
        <v>1</v>
      </c>
      <c r="AC1747" s="40"/>
      <c r="AD1747" s="34" t="s">
        <v>96</v>
      </c>
    </row>
    <row r="1748" spans="1:30" s="35" customFormat="1" ht="12.75" x14ac:dyDescent="0.2">
      <c r="A1748" s="39" t="s">
        <v>193</v>
      </c>
      <c r="B1748" s="41" t="s">
        <v>53</v>
      </c>
      <c r="C1748" s="41"/>
      <c r="D1748" s="78" t="s">
        <v>71</v>
      </c>
      <c r="E1748" s="43" t="s">
        <v>72</v>
      </c>
      <c r="F1748" s="44">
        <v>2</v>
      </c>
      <c r="G1748" s="45">
        <f>+VLOOKUP(D1748,'Precios Repuestos'!$B$3:$F$192,5,FALSE)*F1748</f>
        <v>12</v>
      </c>
      <c r="H1748" s="32">
        <v>3</v>
      </c>
      <c r="I1748" s="46"/>
      <c r="J1748" s="40"/>
      <c r="K1748" s="40"/>
      <c r="L1748" s="40"/>
      <c r="M1748" s="40"/>
      <c r="N1748" s="40">
        <v>1</v>
      </c>
      <c r="O1748" s="40"/>
      <c r="P1748" s="40"/>
      <c r="Q1748" s="40"/>
      <c r="R1748" s="40"/>
      <c r="S1748" s="40">
        <v>1</v>
      </c>
      <c r="T1748" s="40"/>
      <c r="U1748" s="40"/>
      <c r="V1748" s="40"/>
      <c r="W1748" s="40"/>
      <c r="X1748" s="40">
        <v>1</v>
      </c>
      <c r="Y1748" s="40"/>
      <c r="Z1748" s="40"/>
      <c r="AA1748" s="40"/>
      <c r="AB1748" s="40"/>
      <c r="AC1748" s="40">
        <v>1</v>
      </c>
      <c r="AD1748" s="34" t="s">
        <v>47</v>
      </c>
    </row>
    <row r="1749" spans="1:30" s="35" customFormat="1" ht="12.75" x14ac:dyDescent="0.2">
      <c r="A1749" s="39" t="s">
        <v>193</v>
      </c>
      <c r="B1749" s="41" t="s">
        <v>53</v>
      </c>
      <c r="C1749" s="41"/>
      <c r="D1749" s="42">
        <v>88900181</v>
      </c>
      <c r="E1749" s="47" t="s">
        <v>73</v>
      </c>
      <c r="F1749" s="44">
        <v>1</v>
      </c>
      <c r="G1749" s="45">
        <f>+VLOOKUP(D1749,'Precios Repuestos'!$B$3:$F$192,5,FALSE)*F1749</f>
        <v>6.18</v>
      </c>
      <c r="H1749" s="32">
        <v>3</v>
      </c>
      <c r="I1749" s="46"/>
      <c r="J1749" s="40"/>
      <c r="K1749" s="40">
        <v>1</v>
      </c>
      <c r="L1749" s="40"/>
      <c r="M1749" s="40">
        <v>1</v>
      </c>
      <c r="N1749" s="40"/>
      <c r="O1749" s="40">
        <v>1</v>
      </c>
      <c r="P1749" s="40"/>
      <c r="Q1749" s="40">
        <v>1</v>
      </c>
      <c r="R1749" s="40"/>
      <c r="S1749" s="40">
        <v>1</v>
      </c>
      <c r="T1749" s="40"/>
      <c r="U1749" s="40">
        <v>1</v>
      </c>
      <c r="V1749" s="40"/>
      <c r="W1749" s="40">
        <v>1</v>
      </c>
      <c r="X1749" s="40"/>
      <c r="Y1749" s="40">
        <v>1</v>
      </c>
      <c r="Z1749" s="40"/>
      <c r="AA1749" s="40">
        <v>1</v>
      </c>
      <c r="AB1749" s="40"/>
      <c r="AC1749" s="40">
        <v>1</v>
      </c>
      <c r="AD1749" s="34" t="s">
        <v>13</v>
      </c>
    </row>
    <row r="1750" spans="1:30" s="35" customFormat="1" ht="12.75" x14ac:dyDescent="0.2">
      <c r="A1750" s="39" t="s">
        <v>193</v>
      </c>
      <c r="B1750" s="41" t="s">
        <v>53</v>
      </c>
      <c r="C1750" s="41"/>
      <c r="D1750" s="78" t="s">
        <v>74</v>
      </c>
      <c r="E1750" s="43" t="s">
        <v>75</v>
      </c>
      <c r="F1750" s="44">
        <v>1</v>
      </c>
      <c r="G1750" s="45">
        <f>+VLOOKUP(D1750,'Precios Repuestos'!$B$3:$F$192,5,FALSE)*F1750</f>
        <v>5</v>
      </c>
      <c r="H1750" s="32">
        <v>3</v>
      </c>
      <c r="I1750" s="46"/>
      <c r="J1750" s="40"/>
      <c r="K1750" s="40"/>
      <c r="L1750" s="40"/>
      <c r="M1750" s="40"/>
      <c r="N1750" s="40">
        <v>1</v>
      </c>
      <c r="O1750" s="40"/>
      <c r="P1750" s="40"/>
      <c r="Q1750" s="40"/>
      <c r="R1750" s="40"/>
      <c r="S1750" s="40"/>
      <c r="T1750" s="40">
        <v>1</v>
      </c>
      <c r="U1750" s="40"/>
      <c r="V1750" s="40"/>
      <c r="W1750" s="40"/>
      <c r="X1750" s="40"/>
      <c r="Y1750" s="40"/>
      <c r="Z1750" s="40">
        <v>1</v>
      </c>
      <c r="AA1750" s="40"/>
      <c r="AB1750" s="40"/>
      <c r="AC1750" s="40"/>
      <c r="AD1750" s="34" t="s">
        <v>41</v>
      </c>
    </row>
    <row r="1751" spans="1:30" s="35" customFormat="1" ht="12.75" x14ac:dyDescent="0.2">
      <c r="A1751" s="39" t="s">
        <v>193</v>
      </c>
      <c r="B1751" s="41" t="s">
        <v>53</v>
      </c>
      <c r="C1751" s="41"/>
      <c r="D1751" s="42" t="s">
        <v>76</v>
      </c>
      <c r="E1751" s="43" t="s">
        <v>77</v>
      </c>
      <c r="F1751" s="44">
        <v>1</v>
      </c>
      <c r="G1751" s="45">
        <f>+VLOOKUP(D1751,'Precios Repuestos'!$B$3:$F$192,5,FALSE)*F1751</f>
        <v>2</v>
      </c>
      <c r="H1751" s="32">
        <v>3</v>
      </c>
      <c r="I1751" s="46"/>
      <c r="J1751" s="40"/>
      <c r="K1751" s="40">
        <v>1</v>
      </c>
      <c r="L1751" s="40">
        <v>1</v>
      </c>
      <c r="M1751" s="40">
        <v>1</v>
      </c>
      <c r="N1751" s="40">
        <v>1</v>
      </c>
      <c r="O1751" s="40">
        <v>1</v>
      </c>
      <c r="P1751" s="40">
        <v>1</v>
      </c>
      <c r="Q1751" s="40">
        <v>1</v>
      </c>
      <c r="R1751" s="40">
        <v>1</v>
      </c>
      <c r="S1751" s="40">
        <v>1</v>
      </c>
      <c r="T1751" s="40">
        <v>1</v>
      </c>
      <c r="U1751" s="40">
        <v>1</v>
      </c>
      <c r="V1751" s="40">
        <v>1</v>
      </c>
      <c r="W1751" s="40">
        <v>1</v>
      </c>
      <c r="X1751" s="40">
        <v>1</v>
      </c>
      <c r="Y1751" s="40">
        <v>1</v>
      </c>
      <c r="Z1751" s="40">
        <v>1</v>
      </c>
      <c r="AA1751" s="40">
        <v>1</v>
      </c>
      <c r="AB1751" s="40">
        <v>1</v>
      </c>
      <c r="AC1751" s="40">
        <v>1</v>
      </c>
      <c r="AD1751" s="34" t="s">
        <v>78</v>
      </c>
    </row>
    <row r="1752" spans="1:30" s="35" customFormat="1" ht="12.75" x14ac:dyDescent="0.2">
      <c r="A1752" s="50" t="s">
        <v>193</v>
      </c>
      <c r="B1752" s="52" t="s">
        <v>79</v>
      </c>
      <c r="C1752" s="52"/>
      <c r="D1752" s="67"/>
      <c r="E1752" s="54" t="s">
        <v>80</v>
      </c>
      <c r="F1752" s="30"/>
      <c r="G1752" s="29"/>
      <c r="H1752" s="32"/>
      <c r="I1752" s="55"/>
      <c r="J1752" s="55">
        <f t="shared" ref="J1752:AC1752" si="181">+SUMPRODUCT(J1709:J1733,$G1709:$G1733)</f>
        <v>16.55</v>
      </c>
      <c r="K1752" s="55">
        <f t="shared" si="181"/>
        <v>47.35</v>
      </c>
      <c r="L1752" s="55">
        <f t="shared" si="181"/>
        <v>16.55</v>
      </c>
      <c r="M1752" s="55">
        <f t="shared" si="181"/>
        <v>102.35</v>
      </c>
      <c r="N1752" s="55">
        <f t="shared" si="181"/>
        <v>56.3</v>
      </c>
      <c r="O1752" s="55">
        <f t="shared" si="181"/>
        <v>47.35</v>
      </c>
      <c r="P1752" s="55">
        <f t="shared" si="181"/>
        <v>49.55</v>
      </c>
      <c r="Q1752" s="55">
        <f t="shared" si="181"/>
        <v>112.35</v>
      </c>
      <c r="R1752" s="55">
        <f t="shared" si="181"/>
        <v>33.049999999999997</v>
      </c>
      <c r="S1752" s="55">
        <f t="shared" si="181"/>
        <v>62.35</v>
      </c>
      <c r="T1752" s="55">
        <f t="shared" si="181"/>
        <v>24.8</v>
      </c>
      <c r="U1752" s="55">
        <f t="shared" si="181"/>
        <v>109.5</v>
      </c>
      <c r="V1752" s="55">
        <f t="shared" si="181"/>
        <v>127.25</v>
      </c>
      <c r="W1752" s="55">
        <f t="shared" si="181"/>
        <v>47.35</v>
      </c>
      <c r="X1752" s="55">
        <f t="shared" si="181"/>
        <v>31.55</v>
      </c>
      <c r="Y1752" s="55">
        <f t="shared" si="181"/>
        <v>112.35</v>
      </c>
      <c r="Z1752" s="55">
        <f t="shared" si="181"/>
        <v>41.3</v>
      </c>
      <c r="AA1752" s="55">
        <f t="shared" si="181"/>
        <v>47.35</v>
      </c>
      <c r="AB1752" s="55">
        <f t="shared" si="181"/>
        <v>49.55</v>
      </c>
      <c r="AC1752" s="55">
        <f t="shared" si="181"/>
        <v>117.35</v>
      </c>
      <c r="AD1752" s="34"/>
    </row>
    <row r="1753" spans="1:30" s="35" customFormat="1" ht="12.75" x14ac:dyDescent="0.2">
      <c r="A1753" s="50" t="s">
        <v>193</v>
      </c>
      <c r="B1753" s="52" t="s">
        <v>81</v>
      </c>
      <c r="C1753" s="52"/>
      <c r="D1753" s="67"/>
      <c r="E1753" s="54" t="s">
        <v>82</v>
      </c>
      <c r="F1753" s="30"/>
      <c r="G1753" s="29"/>
      <c r="H1753" s="32"/>
      <c r="I1753" s="55"/>
      <c r="J1753" s="55">
        <f>+SUMPRODUCT(J1734:J1751,$G1734:$G1751)</f>
        <v>105.26759615384617</v>
      </c>
      <c r="K1753" s="55">
        <f t="shared" ref="K1753:AC1753" si="182">+SUMPRODUCT(K1734:K1751,$G1734:$G1751)</f>
        <v>147.16759615384618</v>
      </c>
      <c r="L1753" s="55">
        <f t="shared" si="182"/>
        <v>107.26759615384617</v>
      </c>
      <c r="M1753" s="55">
        <f t="shared" si="182"/>
        <v>241.58557692307693</v>
      </c>
      <c r="N1753" s="55">
        <f t="shared" si="182"/>
        <v>133.86759615384616</v>
      </c>
      <c r="O1753" s="55">
        <f t="shared" si="182"/>
        <v>147.16759615384618</v>
      </c>
      <c r="P1753" s="55">
        <f t="shared" si="182"/>
        <v>116.57663461538463</v>
      </c>
      <c r="Q1753" s="55">
        <f t="shared" si="182"/>
        <v>263.49038461538458</v>
      </c>
      <c r="R1753" s="55">
        <f t="shared" si="182"/>
        <v>116.86759615384616</v>
      </c>
      <c r="S1753" s="55">
        <f t="shared" si="182"/>
        <v>159.16759615384618</v>
      </c>
      <c r="T1753" s="55">
        <f t="shared" si="182"/>
        <v>112.26759615384617</v>
      </c>
      <c r="U1753" s="55">
        <f t="shared" si="182"/>
        <v>330.98557692307696</v>
      </c>
      <c r="V1753" s="55">
        <f t="shared" si="182"/>
        <v>379.22663461538463</v>
      </c>
      <c r="W1753" s="55">
        <f t="shared" si="182"/>
        <v>147.16759615384618</v>
      </c>
      <c r="X1753" s="55">
        <f t="shared" si="182"/>
        <v>119.26759615384617</v>
      </c>
      <c r="Y1753" s="55">
        <f t="shared" si="182"/>
        <v>263.49038461538458</v>
      </c>
      <c r="Z1753" s="55">
        <f t="shared" si="182"/>
        <v>121.86759615384616</v>
      </c>
      <c r="AA1753" s="55">
        <f t="shared" si="182"/>
        <v>147.16759615384618</v>
      </c>
      <c r="AB1753" s="55">
        <f t="shared" si="182"/>
        <v>116.57663461538463</v>
      </c>
      <c r="AC1753" s="55">
        <f t="shared" si="182"/>
        <v>253.58557692307693</v>
      </c>
      <c r="AD1753" s="34"/>
    </row>
    <row r="1754" spans="1:30" s="35" customFormat="1" ht="12.75" x14ac:dyDescent="0.2">
      <c r="A1754" s="116" t="s">
        <v>193</v>
      </c>
      <c r="B1754" s="52" t="s">
        <v>83</v>
      </c>
      <c r="C1754" s="52"/>
      <c r="D1754" s="67"/>
      <c r="E1754" s="54" t="s">
        <v>84</v>
      </c>
      <c r="F1754" s="30"/>
      <c r="G1754" s="29"/>
      <c r="H1754" s="32"/>
      <c r="I1754" s="56"/>
      <c r="J1754" s="56">
        <f>+J1753+J1752</f>
        <v>121.81759615384617</v>
      </c>
      <c r="K1754" s="56">
        <f t="shared" ref="K1754:AC1754" si="183">+K1753+K1752</f>
        <v>194.51759615384617</v>
      </c>
      <c r="L1754" s="56">
        <f t="shared" si="183"/>
        <v>123.81759615384617</v>
      </c>
      <c r="M1754" s="56">
        <f t="shared" si="183"/>
        <v>343.93557692307695</v>
      </c>
      <c r="N1754" s="56">
        <f t="shared" si="183"/>
        <v>190.16759615384615</v>
      </c>
      <c r="O1754" s="56">
        <f t="shared" si="183"/>
        <v>194.51759615384617</v>
      </c>
      <c r="P1754" s="56">
        <f t="shared" si="183"/>
        <v>166.12663461538463</v>
      </c>
      <c r="Q1754" s="56">
        <f t="shared" si="183"/>
        <v>375.84038461538455</v>
      </c>
      <c r="R1754" s="56">
        <f t="shared" si="183"/>
        <v>149.91759615384615</v>
      </c>
      <c r="S1754" s="56">
        <f t="shared" si="183"/>
        <v>221.51759615384617</v>
      </c>
      <c r="T1754" s="56">
        <f t="shared" si="183"/>
        <v>137.06759615384618</v>
      </c>
      <c r="U1754" s="56">
        <f t="shared" si="183"/>
        <v>440.48557692307696</v>
      </c>
      <c r="V1754" s="56">
        <f t="shared" si="183"/>
        <v>506.47663461538463</v>
      </c>
      <c r="W1754" s="56">
        <f t="shared" si="183"/>
        <v>194.51759615384617</v>
      </c>
      <c r="X1754" s="56">
        <f t="shared" si="183"/>
        <v>150.81759615384618</v>
      </c>
      <c r="Y1754" s="56">
        <f t="shared" si="183"/>
        <v>375.84038461538455</v>
      </c>
      <c r="Z1754" s="56">
        <f t="shared" si="183"/>
        <v>163.16759615384615</v>
      </c>
      <c r="AA1754" s="56">
        <f t="shared" si="183"/>
        <v>194.51759615384617</v>
      </c>
      <c r="AB1754" s="56">
        <f t="shared" si="183"/>
        <v>166.12663461538463</v>
      </c>
      <c r="AC1754" s="56">
        <f t="shared" si="183"/>
        <v>370.93557692307695</v>
      </c>
      <c r="AD1754" s="34"/>
    </row>
    <row r="1755" spans="1:30" s="35" customFormat="1" ht="12.75" x14ac:dyDescent="0.2">
      <c r="A1755" s="57" t="s">
        <v>193</v>
      </c>
      <c r="B1755" s="52" t="s">
        <v>85</v>
      </c>
      <c r="C1755" s="52"/>
      <c r="D1755" s="67"/>
      <c r="E1755" s="58" t="s">
        <v>86</v>
      </c>
      <c r="F1755" s="30"/>
      <c r="G1755" s="29"/>
      <c r="H1755" s="32"/>
      <c r="I1755" s="68"/>
      <c r="J1755" s="59">
        <f>+J1754*$K$2</f>
        <v>136.43570769230772</v>
      </c>
      <c r="K1755" s="59">
        <f t="shared" ref="K1755:AC1755" si="184">+K1754*$K$2</f>
        <v>217.85970769230772</v>
      </c>
      <c r="L1755" s="59">
        <f t="shared" si="184"/>
        <v>138.67570769230772</v>
      </c>
      <c r="M1755" s="59">
        <f t="shared" si="184"/>
        <v>385.20784615384622</v>
      </c>
      <c r="N1755" s="59">
        <f t="shared" si="184"/>
        <v>212.98770769230771</v>
      </c>
      <c r="O1755" s="59">
        <f t="shared" si="184"/>
        <v>217.85970769230772</v>
      </c>
      <c r="P1755" s="59">
        <f t="shared" si="184"/>
        <v>186.0618307692308</v>
      </c>
      <c r="Q1755" s="59">
        <f t="shared" si="184"/>
        <v>420.94123076923074</v>
      </c>
      <c r="R1755" s="59">
        <f t="shared" si="184"/>
        <v>167.9077076923077</v>
      </c>
      <c r="S1755" s="59">
        <f t="shared" si="184"/>
        <v>248.09970769230773</v>
      </c>
      <c r="T1755" s="59">
        <f t="shared" si="184"/>
        <v>153.51570769230773</v>
      </c>
      <c r="U1755" s="59">
        <f t="shared" si="184"/>
        <v>493.34384615384624</v>
      </c>
      <c r="V1755" s="59">
        <f t="shared" si="184"/>
        <v>567.25383076923083</v>
      </c>
      <c r="W1755" s="59">
        <f t="shared" si="184"/>
        <v>217.85970769230772</v>
      </c>
      <c r="X1755" s="59">
        <f t="shared" si="184"/>
        <v>168.91570769230773</v>
      </c>
      <c r="Y1755" s="59">
        <f t="shared" si="184"/>
        <v>420.94123076923074</v>
      </c>
      <c r="Z1755" s="59">
        <f t="shared" si="184"/>
        <v>182.7477076923077</v>
      </c>
      <c r="AA1755" s="59">
        <f t="shared" si="184"/>
        <v>217.85970769230772</v>
      </c>
      <c r="AB1755" s="59">
        <f t="shared" si="184"/>
        <v>186.0618307692308</v>
      </c>
      <c r="AC1755" s="59">
        <f t="shared" si="184"/>
        <v>415.44784615384623</v>
      </c>
      <c r="AD1755" s="34"/>
    </row>
    <row r="1756" spans="1:30" s="35" customFormat="1" ht="12.75" x14ac:dyDescent="0.2">
      <c r="A1756" s="50" t="s">
        <v>194</v>
      </c>
      <c r="B1756" s="109"/>
      <c r="C1756" s="109"/>
      <c r="D1756" s="110"/>
      <c r="E1756" s="54"/>
      <c r="F1756" s="44"/>
      <c r="G1756" s="109"/>
      <c r="H1756" s="111"/>
      <c r="I1756" s="111"/>
      <c r="J1756" s="111"/>
      <c r="K1756" s="111"/>
      <c r="L1756" s="111"/>
      <c r="M1756" s="111"/>
      <c r="N1756" s="111"/>
      <c r="O1756" s="111"/>
      <c r="P1756" s="111"/>
      <c r="Q1756" s="111"/>
      <c r="R1756" s="111"/>
      <c r="S1756" s="111"/>
      <c r="T1756" s="111"/>
      <c r="U1756" s="111"/>
      <c r="V1756" s="111"/>
      <c r="W1756" s="111"/>
      <c r="X1756" s="111"/>
      <c r="Y1756" s="111"/>
      <c r="Z1756" s="111"/>
      <c r="AA1756" s="111"/>
      <c r="AB1756" s="111"/>
      <c r="AC1756" s="111"/>
      <c r="AD1756" s="34"/>
    </row>
    <row r="1757" spans="1:30" s="35" customFormat="1" ht="12.75" x14ac:dyDescent="0.2">
      <c r="A1757" s="25" t="s">
        <v>194</v>
      </c>
      <c r="B1757" s="27" t="s">
        <v>11</v>
      </c>
      <c r="C1757" s="27"/>
      <c r="D1757" s="28"/>
      <c r="E1757" s="29" t="s">
        <v>12</v>
      </c>
      <c r="F1757" s="30">
        <v>0.7</v>
      </c>
      <c r="G1757" s="31">
        <f t="shared" ref="G1757:G1778" si="185">+F1757*$F$2</f>
        <v>21</v>
      </c>
      <c r="H1757" s="32">
        <v>2</v>
      </c>
      <c r="I1757" s="33"/>
      <c r="J1757" s="26"/>
      <c r="K1757" s="26"/>
      <c r="L1757" s="26"/>
      <c r="M1757" s="26"/>
      <c r="N1757" s="26"/>
      <c r="O1757" s="26"/>
      <c r="P1757" s="26"/>
      <c r="Q1757" s="26"/>
      <c r="R1757" s="26"/>
      <c r="S1757" s="26"/>
      <c r="T1757" s="26"/>
      <c r="U1757" s="26"/>
      <c r="V1757" s="26"/>
      <c r="W1757" s="26"/>
      <c r="X1757" s="26"/>
      <c r="Y1757" s="26"/>
      <c r="Z1757" s="26"/>
      <c r="AA1757" s="26"/>
      <c r="AB1757" s="26"/>
      <c r="AC1757" s="26"/>
      <c r="AD1757" s="34" t="s">
        <v>14</v>
      </c>
    </row>
    <row r="1758" spans="1:30" s="35" customFormat="1" ht="12.75" x14ac:dyDescent="0.2">
      <c r="A1758" s="25" t="s">
        <v>194</v>
      </c>
      <c r="B1758" s="27" t="s">
        <v>11</v>
      </c>
      <c r="C1758" s="27"/>
      <c r="D1758" s="28"/>
      <c r="E1758" s="29" t="s">
        <v>15</v>
      </c>
      <c r="F1758" s="30">
        <v>0.3</v>
      </c>
      <c r="G1758" s="31">
        <f t="shared" si="185"/>
        <v>9</v>
      </c>
      <c r="H1758" s="32">
        <v>2</v>
      </c>
      <c r="I1758" s="33"/>
      <c r="J1758" s="26"/>
      <c r="K1758" s="26"/>
      <c r="L1758" s="26"/>
      <c r="M1758" s="26"/>
      <c r="N1758" s="26"/>
      <c r="O1758" s="26"/>
      <c r="P1758" s="26"/>
      <c r="Q1758" s="26"/>
      <c r="R1758" s="26"/>
      <c r="S1758" s="26"/>
      <c r="T1758" s="26"/>
      <c r="U1758" s="26"/>
      <c r="V1758" s="26"/>
      <c r="W1758" s="26"/>
      <c r="X1758" s="26"/>
      <c r="Y1758" s="26"/>
      <c r="Z1758" s="26"/>
      <c r="AA1758" s="26"/>
      <c r="AB1758" s="26"/>
      <c r="AC1758" s="26"/>
      <c r="AD1758" s="34" t="s">
        <v>14</v>
      </c>
    </row>
    <row r="1759" spans="1:30" s="35" customFormat="1" ht="12.75" x14ac:dyDescent="0.2">
      <c r="A1759" s="25" t="s">
        <v>194</v>
      </c>
      <c r="B1759" s="27" t="s">
        <v>11</v>
      </c>
      <c r="C1759" s="27"/>
      <c r="D1759" s="28"/>
      <c r="E1759" s="29" t="s">
        <v>16</v>
      </c>
      <c r="F1759" s="30">
        <v>0.16666666666666666</v>
      </c>
      <c r="G1759" s="31">
        <f t="shared" si="185"/>
        <v>5</v>
      </c>
      <c r="H1759" s="32">
        <v>2</v>
      </c>
      <c r="I1759" s="33"/>
      <c r="J1759" s="26"/>
      <c r="K1759" s="26"/>
      <c r="L1759" s="26">
        <v>1</v>
      </c>
      <c r="M1759" s="26"/>
      <c r="N1759" s="26">
        <v>1</v>
      </c>
      <c r="O1759" s="26"/>
      <c r="P1759" s="26">
        <v>1</v>
      </c>
      <c r="Q1759" s="26"/>
      <c r="R1759" s="26">
        <v>1</v>
      </c>
      <c r="S1759" s="26"/>
      <c r="T1759" s="26">
        <v>1</v>
      </c>
      <c r="U1759" s="26"/>
      <c r="V1759" s="26">
        <v>1</v>
      </c>
      <c r="W1759" s="26"/>
      <c r="X1759" s="26">
        <v>1</v>
      </c>
      <c r="Y1759" s="26"/>
      <c r="Z1759" s="26">
        <v>1</v>
      </c>
      <c r="AA1759" s="26"/>
      <c r="AB1759" s="26">
        <v>1</v>
      </c>
      <c r="AC1759" s="26"/>
      <c r="AD1759" s="34" t="s">
        <v>17</v>
      </c>
    </row>
    <row r="1760" spans="1:30" s="35" customFormat="1" ht="12.75" x14ac:dyDescent="0.2">
      <c r="A1760" s="25" t="s">
        <v>194</v>
      </c>
      <c r="B1760" s="27" t="s">
        <v>11</v>
      </c>
      <c r="C1760" s="27"/>
      <c r="D1760" s="28"/>
      <c r="E1760" s="29" t="s">
        <v>18</v>
      </c>
      <c r="F1760" s="30">
        <v>0.53</v>
      </c>
      <c r="G1760" s="31">
        <f t="shared" si="185"/>
        <v>15.9</v>
      </c>
      <c r="H1760" s="32">
        <v>2</v>
      </c>
      <c r="I1760" s="33"/>
      <c r="J1760" s="26"/>
      <c r="K1760" s="26"/>
      <c r="L1760" s="26"/>
      <c r="M1760" s="26"/>
      <c r="N1760" s="26">
        <v>1</v>
      </c>
      <c r="O1760" s="26"/>
      <c r="P1760" s="26"/>
      <c r="Q1760" s="26"/>
      <c r="R1760" s="26">
        <v>1</v>
      </c>
      <c r="S1760" s="26"/>
      <c r="T1760" s="26"/>
      <c r="U1760" s="26"/>
      <c r="V1760" s="26">
        <v>1</v>
      </c>
      <c r="W1760" s="26"/>
      <c r="X1760" s="26"/>
      <c r="Y1760" s="26"/>
      <c r="Z1760" s="26">
        <v>1</v>
      </c>
      <c r="AA1760" s="26"/>
      <c r="AB1760" s="26"/>
      <c r="AC1760" s="26"/>
      <c r="AD1760" s="34" t="s">
        <v>21</v>
      </c>
    </row>
    <row r="1761" spans="1:30" s="35" customFormat="1" ht="12.75" x14ac:dyDescent="0.2">
      <c r="A1761" s="25" t="s">
        <v>194</v>
      </c>
      <c r="B1761" s="27" t="s">
        <v>11</v>
      </c>
      <c r="C1761" s="27"/>
      <c r="D1761" s="28"/>
      <c r="E1761" s="29" t="s">
        <v>116</v>
      </c>
      <c r="F1761" s="30">
        <v>1</v>
      </c>
      <c r="G1761" s="31">
        <f t="shared" si="185"/>
        <v>30</v>
      </c>
      <c r="H1761" s="32">
        <v>2</v>
      </c>
      <c r="I1761" s="33"/>
      <c r="J1761" s="26"/>
      <c r="K1761" s="26"/>
      <c r="L1761" s="26"/>
      <c r="M1761" s="26"/>
      <c r="N1761" s="26"/>
      <c r="O1761" s="26"/>
      <c r="P1761" s="26"/>
      <c r="Q1761" s="26"/>
      <c r="R1761" s="26"/>
      <c r="S1761" s="26"/>
      <c r="T1761" s="26"/>
      <c r="U1761" s="26">
        <v>1</v>
      </c>
      <c r="V1761" s="26"/>
      <c r="W1761" s="26"/>
      <c r="X1761" s="26"/>
      <c r="Y1761" s="26"/>
      <c r="Z1761" s="26"/>
      <c r="AA1761" s="26"/>
      <c r="AB1761" s="26"/>
      <c r="AC1761" s="26"/>
      <c r="AD1761" s="34" t="s">
        <v>23</v>
      </c>
    </row>
    <row r="1762" spans="1:30" s="35" customFormat="1" ht="12.75" x14ac:dyDescent="0.2">
      <c r="A1762" s="25" t="s">
        <v>194</v>
      </c>
      <c r="B1762" s="27" t="s">
        <v>11</v>
      </c>
      <c r="C1762" s="27"/>
      <c r="D1762" s="65"/>
      <c r="E1762" s="36" t="s">
        <v>24</v>
      </c>
      <c r="F1762" s="30">
        <v>0.35</v>
      </c>
      <c r="G1762" s="31">
        <f t="shared" si="185"/>
        <v>10.5</v>
      </c>
      <c r="H1762" s="32">
        <v>2</v>
      </c>
      <c r="I1762" s="33"/>
      <c r="J1762" s="26">
        <v>1</v>
      </c>
      <c r="K1762" s="26">
        <v>1</v>
      </c>
      <c r="L1762" s="26">
        <v>1</v>
      </c>
      <c r="M1762" s="26">
        <v>1</v>
      </c>
      <c r="N1762" s="26">
        <v>1</v>
      </c>
      <c r="O1762" s="26">
        <v>1</v>
      </c>
      <c r="P1762" s="26">
        <v>1</v>
      </c>
      <c r="Q1762" s="26">
        <v>1</v>
      </c>
      <c r="R1762" s="26">
        <v>1</v>
      </c>
      <c r="S1762" s="26">
        <v>1</v>
      </c>
      <c r="T1762" s="26">
        <v>1</v>
      </c>
      <c r="U1762" s="26">
        <v>1</v>
      </c>
      <c r="V1762" s="26">
        <v>1</v>
      </c>
      <c r="W1762" s="26">
        <v>1</v>
      </c>
      <c r="X1762" s="26">
        <v>1</v>
      </c>
      <c r="Y1762" s="26">
        <v>1</v>
      </c>
      <c r="Z1762" s="26">
        <v>1</v>
      </c>
      <c r="AA1762" s="26">
        <v>1</v>
      </c>
      <c r="AB1762" s="26">
        <v>1</v>
      </c>
      <c r="AC1762" s="26">
        <v>1</v>
      </c>
      <c r="AD1762" s="34" t="s">
        <v>25</v>
      </c>
    </row>
    <row r="1763" spans="1:30" s="35" customFormat="1" ht="12.75" x14ac:dyDescent="0.2">
      <c r="A1763" s="25" t="s">
        <v>194</v>
      </c>
      <c r="B1763" s="27" t="s">
        <v>11</v>
      </c>
      <c r="C1763" s="27"/>
      <c r="D1763" s="28"/>
      <c r="E1763" s="29" t="s">
        <v>26</v>
      </c>
      <c r="F1763" s="30">
        <v>0.94500000000000006</v>
      </c>
      <c r="G1763" s="31">
        <f t="shared" si="185"/>
        <v>28.35</v>
      </c>
      <c r="H1763" s="32">
        <v>2</v>
      </c>
      <c r="I1763" s="33"/>
      <c r="J1763" s="26"/>
      <c r="K1763" s="26"/>
      <c r="L1763" s="26"/>
      <c r="M1763" s="26"/>
      <c r="N1763" s="26"/>
      <c r="O1763" s="26"/>
      <c r="P1763" s="26"/>
      <c r="Q1763" s="26"/>
      <c r="R1763" s="26"/>
      <c r="S1763" s="26"/>
      <c r="T1763" s="26"/>
      <c r="U1763" s="26"/>
      <c r="V1763" s="26">
        <v>1</v>
      </c>
      <c r="W1763" s="26"/>
      <c r="X1763" s="26"/>
      <c r="Y1763" s="26"/>
      <c r="Z1763" s="26"/>
      <c r="AA1763" s="26"/>
      <c r="AB1763" s="26"/>
      <c r="AC1763" s="26"/>
      <c r="AD1763" s="34" t="s">
        <v>27</v>
      </c>
    </row>
    <row r="1764" spans="1:30" s="35" customFormat="1" ht="12.75" x14ac:dyDescent="0.2">
      <c r="A1764" s="25" t="s">
        <v>194</v>
      </c>
      <c r="B1764" s="27" t="s">
        <v>11</v>
      </c>
      <c r="C1764" s="27"/>
      <c r="D1764" s="28"/>
      <c r="E1764" s="29" t="s">
        <v>28</v>
      </c>
      <c r="F1764" s="30">
        <v>1.8</v>
      </c>
      <c r="G1764" s="31">
        <f t="shared" si="185"/>
        <v>54</v>
      </c>
      <c r="H1764" s="32">
        <v>2</v>
      </c>
      <c r="I1764" s="33"/>
      <c r="J1764" s="26"/>
      <c r="K1764" s="26"/>
      <c r="L1764" s="26"/>
      <c r="M1764" s="26"/>
      <c r="N1764" s="26"/>
      <c r="O1764" s="26"/>
      <c r="P1764" s="26"/>
      <c r="Q1764" s="26"/>
      <c r="R1764" s="26"/>
      <c r="S1764" s="26"/>
      <c r="T1764" s="26"/>
      <c r="U1764" s="26"/>
      <c r="V1764" s="26">
        <v>1</v>
      </c>
      <c r="W1764" s="26"/>
      <c r="X1764" s="26"/>
      <c r="Y1764" s="26"/>
      <c r="Z1764" s="26"/>
      <c r="AA1764" s="26"/>
      <c r="AB1764" s="26"/>
      <c r="AC1764" s="26"/>
      <c r="AD1764" s="34" t="s">
        <v>27</v>
      </c>
    </row>
    <row r="1765" spans="1:30" s="35" customFormat="1" ht="12.75" x14ac:dyDescent="0.2">
      <c r="A1765" s="25" t="s">
        <v>194</v>
      </c>
      <c r="B1765" s="27" t="s">
        <v>11</v>
      </c>
      <c r="C1765" s="27"/>
      <c r="D1765" s="28"/>
      <c r="E1765" s="29" t="s">
        <v>29</v>
      </c>
      <c r="F1765" s="30">
        <v>0.22750000000000001</v>
      </c>
      <c r="G1765" s="31">
        <f t="shared" si="185"/>
        <v>6.8250000000000002</v>
      </c>
      <c r="H1765" s="32">
        <v>2</v>
      </c>
      <c r="I1765" s="33"/>
      <c r="J1765" s="26"/>
      <c r="K1765" s="26"/>
      <c r="L1765" s="26">
        <v>1</v>
      </c>
      <c r="M1765" s="26"/>
      <c r="N1765" s="26"/>
      <c r="O1765" s="26">
        <v>1</v>
      </c>
      <c r="P1765" s="26"/>
      <c r="Q1765" s="26"/>
      <c r="R1765" s="37">
        <v>1</v>
      </c>
      <c r="S1765" s="26"/>
      <c r="T1765" s="37"/>
      <c r="U1765" s="26">
        <v>1</v>
      </c>
      <c r="V1765" s="37"/>
      <c r="W1765" s="26"/>
      <c r="X1765" s="37">
        <v>1</v>
      </c>
      <c r="Y1765" s="26"/>
      <c r="Z1765" s="37"/>
      <c r="AA1765" s="26">
        <v>1</v>
      </c>
      <c r="AB1765" s="37"/>
      <c r="AC1765" s="26"/>
      <c r="AD1765" s="34" t="s">
        <v>30</v>
      </c>
    </row>
    <row r="1766" spans="1:30" s="35" customFormat="1" ht="12.75" x14ac:dyDescent="0.2">
      <c r="A1766" s="25" t="s">
        <v>194</v>
      </c>
      <c r="B1766" s="27" t="s">
        <v>11</v>
      </c>
      <c r="C1766" s="27"/>
      <c r="D1766" s="28"/>
      <c r="E1766" s="29" t="s">
        <v>31</v>
      </c>
      <c r="F1766" s="30">
        <v>0.12250000000000001</v>
      </c>
      <c r="G1766" s="31">
        <f t="shared" si="185"/>
        <v>3.6750000000000003</v>
      </c>
      <c r="H1766" s="32">
        <v>2</v>
      </c>
      <c r="I1766" s="33"/>
      <c r="J1766" s="26"/>
      <c r="K1766" s="26">
        <v>1</v>
      </c>
      <c r="L1766" s="26"/>
      <c r="M1766" s="26">
        <v>1</v>
      </c>
      <c r="N1766" s="26"/>
      <c r="O1766" s="26">
        <v>1</v>
      </c>
      <c r="P1766" s="26"/>
      <c r="Q1766" s="26">
        <v>1</v>
      </c>
      <c r="R1766" s="26"/>
      <c r="S1766" s="26">
        <v>1</v>
      </c>
      <c r="T1766" s="26"/>
      <c r="U1766" s="26">
        <v>1</v>
      </c>
      <c r="V1766" s="26"/>
      <c r="W1766" s="26">
        <v>1</v>
      </c>
      <c r="X1766" s="26"/>
      <c r="Y1766" s="26">
        <v>1</v>
      </c>
      <c r="Z1766" s="26"/>
      <c r="AA1766" s="26">
        <v>1</v>
      </c>
      <c r="AB1766" s="26"/>
      <c r="AC1766" s="26">
        <v>1</v>
      </c>
      <c r="AD1766" s="34" t="s">
        <v>13</v>
      </c>
    </row>
    <row r="1767" spans="1:30" s="35" customFormat="1" ht="12.75" x14ac:dyDescent="0.2">
      <c r="A1767" s="25" t="s">
        <v>194</v>
      </c>
      <c r="B1767" s="27" t="s">
        <v>11</v>
      </c>
      <c r="C1767" s="27"/>
      <c r="D1767" s="28"/>
      <c r="E1767" s="29" t="s">
        <v>32</v>
      </c>
      <c r="F1767" s="30">
        <v>1.05</v>
      </c>
      <c r="G1767" s="31">
        <f t="shared" si="185"/>
        <v>31.5</v>
      </c>
      <c r="H1767" s="32">
        <v>2</v>
      </c>
      <c r="I1767" s="33"/>
      <c r="J1767" s="26"/>
      <c r="K1767" s="26"/>
      <c r="L1767" s="26"/>
      <c r="M1767" s="26"/>
      <c r="N1767" s="26"/>
      <c r="O1767" s="26"/>
      <c r="P1767" s="26">
        <v>1</v>
      </c>
      <c r="Q1767" s="26"/>
      <c r="R1767" s="26"/>
      <c r="S1767" s="26"/>
      <c r="T1767" s="26"/>
      <c r="U1767" s="26"/>
      <c r="V1767" s="26">
        <v>1</v>
      </c>
      <c r="W1767" s="26"/>
      <c r="X1767" s="26"/>
      <c r="Y1767" s="26"/>
      <c r="Z1767" s="26"/>
      <c r="AA1767" s="26"/>
      <c r="AB1767" s="26">
        <v>1</v>
      </c>
      <c r="AC1767" s="26"/>
      <c r="AD1767" s="34" t="s">
        <v>20</v>
      </c>
    </row>
    <row r="1768" spans="1:30" s="35" customFormat="1" ht="12.75" x14ac:dyDescent="0.2">
      <c r="A1768" s="25" t="s">
        <v>194</v>
      </c>
      <c r="B1768" s="27" t="s">
        <v>11</v>
      </c>
      <c r="C1768" s="27"/>
      <c r="D1768" s="28"/>
      <c r="E1768" s="38" t="s">
        <v>34</v>
      </c>
      <c r="F1768" s="30">
        <v>0</v>
      </c>
      <c r="G1768" s="31">
        <f t="shared" si="185"/>
        <v>0</v>
      </c>
      <c r="H1768" s="32">
        <v>2</v>
      </c>
      <c r="I1768" s="33"/>
      <c r="J1768" s="26"/>
      <c r="K1768" s="26"/>
      <c r="L1768" s="26"/>
      <c r="M1768" s="26"/>
      <c r="N1768" s="26"/>
      <c r="O1768" s="26"/>
      <c r="P1768" s="26"/>
      <c r="Q1768" s="26"/>
      <c r="R1768" s="26"/>
      <c r="S1768" s="26"/>
      <c r="T1768" s="26"/>
      <c r="U1768" s="26"/>
      <c r="V1768" s="26"/>
      <c r="W1768" s="26"/>
      <c r="X1768" s="26"/>
      <c r="Y1768" s="26"/>
      <c r="Z1768" s="26"/>
      <c r="AA1768" s="26"/>
      <c r="AB1768" s="26"/>
      <c r="AC1768" s="26"/>
      <c r="AD1768" s="34" t="s">
        <v>36</v>
      </c>
    </row>
    <row r="1769" spans="1:30" s="35" customFormat="1" ht="12.75" x14ac:dyDescent="0.2">
      <c r="A1769" s="25" t="s">
        <v>194</v>
      </c>
      <c r="B1769" s="27" t="s">
        <v>11</v>
      </c>
      <c r="C1769" s="27"/>
      <c r="D1769" s="28"/>
      <c r="E1769" s="29" t="s">
        <v>37</v>
      </c>
      <c r="F1769" s="30">
        <v>0.52500000000000002</v>
      </c>
      <c r="G1769" s="31">
        <f t="shared" si="185"/>
        <v>15.75</v>
      </c>
      <c r="H1769" s="32">
        <v>2</v>
      </c>
      <c r="I1769" s="33"/>
      <c r="J1769" s="26"/>
      <c r="K1769" s="26"/>
      <c r="L1769" s="26"/>
      <c r="M1769" s="26"/>
      <c r="N1769" s="26"/>
      <c r="O1769" s="26"/>
      <c r="P1769" s="26"/>
      <c r="Q1769" s="26"/>
      <c r="R1769" s="26"/>
      <c r="S1769" s="26"/>
      <c r="T1769" s="26"/>
      <c r="U1769" s="26"/>
      <c r="V1769" s="26">
        <v>1</v>
      </c>
      <c r="W1769" s="26"/>
      <c r="X1769" s="26"/>
      <c r="Y1769" s="26"/>
      <c r="Z1769" s="26"/>
      <c r="AA1769" s="26"/>
      <c r="AB1769" s="26"/>
      <c r="AC1769" s="26"/>
      <c r="AD1769" s="34" t="s">
        <v>27</v>
      </c>
    </row>
    <row r="1770" spans="1:30" s="35" customFormat="1" ht="12.75" x14ac:dyDescent="0.2">
      <c r="A1770" s="25" t="s">
        <v>194</v>
      </c>
      <c r="B1770" s="27" t="s">
        <v>11</v>
      </c>
      <c r="C1770" s="27"/>
      <c r="D1770" s="28"/>
      <c r="E1770" s="29" t="s">
        <v>38</v>
      </c>
      <c r="F1770" s="30">
        <v>0.26250000000000001</v>
      </c>
      <c r="G1770" s="31">
        <f t="shared" si="185"/>
        <v>7.875</v>
      </c>
      <c r="H1770" s="32">
        <v>2</v>
      </c>
      <c r="I1770" s="33"/>
      <c r="J1770" s="26"/>
      <c r="K1770" s="26"/>
      <c r="L1770" s="26"/>
      <c r="M1770" s="26"/>
      <c r="N1770" s="26"/>
      <c r="O1770" s="26"/>
      <c r="P1770" s="26"/>
      <c r="Q1770" s="26"/>
      <c r="R1770" s="26"/>
      <c r="S1770" s="26"/>
      <c r="T1770" s="26"/>
      <c r="U1770" s="26"/>
      <c r="V1770" s="26">
        <v>1</v>
      </c>
      <c r="W1770" s="26"/>
      <c r="X1770" s="26"/>
      <c r="Y1770" s="26"/>
      <c r="Z1770" s="26"/>
      <c r="AA1770" s="26"/>
      <c r="AB1770" s="26"/>
      <c r="AC1770" s="26"/>
      <c r="AD1770" s="34" t="s">
        <v>27</v>
      </c>
    </row>
    <row r="1771" spans="1:30" s="35" customFormat="1" ht="12.75" x14ac:dyDescent="0.2">
      <c r="A1771" s="25" t="s">
        <v>194</v>
      </c>
      <c r="B1771" s="27" t="s">
        <v>11</v>
      </c>
      <c r="C1771" s="27"/>
      <c r="D1771" s="28"/>
      <c r="E1771" s="29" t="s">
        <v>39</v>
      </c>
      <c r="F1771" s="30">
        <v>0.2</v>
      </c>
      <c r="G1771" s="31">
        <f t="shared" si="185"/>
        <v>6</v>
      </c>
      <c r="H1771" s="32">
        <v>2</v>
      </c>
      <c r="I1771" s="33"/>
      <c r="J1771" s="26"/>
      <c r="K1771" s="26"/>
      <c r="L1771" s="26"/>
      <c r="M1771" s="26"/>
      <c r="N1771" s="26"/>
      <c r="O1771" s="26"/>
      <c r="P1771" s="26"/>
      <c r="Q1771" s="26"/>
      <c r="R1771" s="26"/>
      <c r="S1771" s="26"/>
      <c r="T1771" s="26"/>
      <c r="U1771" s="26"/>
      <c r="V1771" s="26"/>
      <c r="W1771" s="26"/>
      <c r="X1771" s="26"/>
      <c r="Y1771" s="26"/>
      <c r="Z1771" s="26"/>
      <c r="AA1771" s="26"/>
      <c r="AB1771" s="26"/>
      <c r="AC1771" s="26"/>
      <c r="AD1771" s="34" t="s">
        <v>14</v>
      </c>
    </row>
    <row r="1772" spans="1:30" s="35" customFormat="1" ht="12.75" x14ac:dyDescent="0.2">
      <c r="A1772" s="25" t="s">
        <v>194</v>
      </c>
      <c r="B1772" s="27" t="s">
        <v>11</v>
      </c>
      <c r="C1772" s="27"/>
      <c r="D1772" s="28"/>
      <c r="E1772" s="38" t="s">
        <v>40</v>
      </c>
      <c r="F1772" s="30">
        <v>0.25</v>
      </c>
      <c r="G1772" s="31">
        <f t="shared" si="185"/>
        <v>7.5</v>
      </c>
      <c r="H1772" s="32">
        <v>2</v>
      </c>
      <c r="I1772" s="33"/>
      <c r="J1772" s="26"/>
      <c r="K1772" s="26"/>
      <c r="L1772" s="26"/>
      <c r="M1772" s="26"/>
      <c r="N1772" s="26"/>
      <c r="O1772" s="26"/>
      <c r="P1772" s="26"/>
      <c r="Q1772" s="26"/>
      <c r="R1772" s="26"/>
      <c r="S1772" s="26"/>
      <c r="T1772" s="26"/>
      <c r="U1772" s="26"/>
      <c r="V1772" s="26"/>
      <c r="W1772" s="26"/>
      <c r="X1772" s="26"/>
      <c r="Y1772" s="26"/>
      <c r="Z1772" s="26"/>
      <c r="AA1772" s="26"/>
      <c r="AB1772" s="26"/>
      <c r="AC1772" s="26"/>
      <c r="AD1772" s="34" t="s">
        <v>195</v>
      </c>
    </row>
    <row r="1773" spans="1:30" s="35" customFormat="1" ht="12.75" x14ac:dyDescent="0.2">
      <c r="A1773" s="25" t="s">
        <v>194</v>
      </c>
      <c r="B1773" s="27" t="s">
        <v>11</v>
      </c>
      <c r="C1773" s="27"/>
      <c r="D1773" s="28"/>
      <c r="E1773" s="29" t="s">
        <v>42</v>
      </c>
      <c r="F1773" s="30">
        <v>2</v>
      </c>
      <c r="G1773" s="31">
        <f t="shared" si="185"/>
        <v>60</v>
      </c>
      <c r="H1773" s="32">
        <v>2</v>
      </c>
      <c r="I1773" s="33"/>
      <c r="J1773" s="26"/>
      <c r="K1773" s="26"/>
      <c r="L1773" s="26"/>
      <c r="M1773" s="26"/>
      <c r="N1773" s="26"/>
      <c r="O1773" s="26"/>
      <c r="P1773" s="26"/>
      <c r="Q1773" s="26"/>
      <c r="R1773" s="26"/>
      <c r="S1773" s="26"/>
      <c r="T1773" s="26"/>
      <c r="U1773" s="26"/>
      <c r="V1773" s="26"/>
      <c r="W1773" s="26"/>
      <c r="X1773" s="26"/>
      <c r="Y1773" s="26"/>
      <c r="Z1773" s="26"/>
      <c r="AA1773" s="26"/>
      <c r="AB1773" s="26"/>
      <c r="AC1773" s="26"/>
      <c r="AD1773" s="34" t="s">
        <v>14</v>
      </c>
    </row>
    <row r="1774" spans="1:30" s="35" customFormat="1" ht="12.75" x14ac:dyDescent="0.2">
      <c r="A1774" s="25" t="s">
        <v>194</v>
      </c>
      <c r="B1774" s="27" t="s">
        <v>11</v>
      </c>
      <c r="C1774" s="27"/>
      <c r="D1774" s="28"/>
      <c r="E1774" s="29" t="s">
        <v>43</v>
      </c>
      <c r="F1774" s="30">
        <v>0</v>
      </c>
      <c r="G1774" s="31">
        <f t="shared" si="185"/>
        <v>0</v>
      </c>
      <c r="H1774" s="32">
        <v>2</v>
      </c>
      <c r="I1774" s="33"/>
      <c r="J1774" s="26"/>
      <c r="K1774" s="26">
        <v>1</v>
      </c>
      <c r="L1774" s="26"/>
      <c r="M1774" s="26">
        <v>1</v>
      </c>
      <c r="N1774" s="26"/>
      <c r="O1774" s="26">
        <v>1</v>
      </c>
      <c r="P1774" s="26"/>
      <c r="Q1774" s="26">
        <v>1</v>
      </c>
      <c r="R1774" s="26"/>
      <c r="S1774" s="26">
        <v>1</v>
      </c>
      <c r="T1774" s="26"/>
      <c r="U1774" s="26">
        <v>1</v>
      </c>
      <c r="V1774" s="26"/>
      <c r="W1774" s="26">
        <v>1</v>
      </c>
      <c r="X1774" s="26"/>
      <c r="Y1774" s="26">
        <v>1</v>
      </c>
      <c r="Z1774" s="26"/>
      <c r="AA1774" s="26">
        <v>1</v>
      </c>
      <c r="AB1774" s="26"/>
      <c r="AC1774" s="26">
        <v>1</v>
      </c>
      <c r="AD1774" s="34" t="s">
        <v>44</v>
      </c>
    </row>
    <row r="1775" spans="1:30" s="35" customFormat="1" ht="12.75" x14ac:dyDescent="0.2">
      <c r="A1775" s="25" t="s">
        <v>194</v>
      </c>
      <c r="B1775" s="27" t="s">
        <v>11</v>
      </c>
      <c r="C1775" s="27"/>
      <c r="D1775" s="28"/>
      <c r="E1775" s="29" t="s">
        <v>45</v>
      </c>
      <c r="F1775" s="30">
        <v>1</v>
      </c>
      <c r="G1775" s="31">
        <f t="shared" si="185"/>
        <v>30</v>
      </c>
      <c r="H1775" s="32">
        <v>2</v>
      </c>
      <c r="I1775" s="33"/>
      <c r="J1775" s="26"/>
      <c r="K1775" s="26">
        <v>1</v>
      </c>
      <c r="L1775" s="26"/>
      <c r="M1775" s="26">
        <v>1</v>
      </c>
      <c r="N1775" s="26"/>
      <c r="O1775" s="26">
        <v>1</v>
      </c>
      <c r="P1775" s="26"/>
      <c r="Q1775" s="26">
        <v>1</v>
      </c>
      <c r="R1775" s="26"/>
      <c r="S1775" s="26">
        <v>1</v>
      </c>
      <c r="T1775" s="26"/>
      <c r="U1775" s="26">
        <v>1</v>
      </c>
      <c r="V1775" s="26"/>
      <c r="W1775" s="26">
        <v>1</v>
      </c>
      <c r="X1775" s="26"/>
      <c r="Y1775" s="26">
        <v>1</v>
      </c>
      <c r="Z1775" s="26"/>
      <c r="AA1775" s="26">
        <v>1</v>
      </c>
      <c r="AB1775" s="26"/>
      <c r="AC1775" s="26">
        <v>1</v>
      </c>
      <c r="AD1775" s="34" t="s">
        <v>13</v>
      </c>
    </row>
    <row r="1776" spans="1:30" s="35" customFormat="1" ht="12.75" x14ac:dyDescent="0.2">
      <c r="A1776" s="25" t="s">
        <v>194</v>
      </c>
      <c r="B1776" s="27" t="s">
        <v>11</v>
      </c>
      <c r="C1776" s="27"/>
      <c r="D1776" s="28"/>
      <c r="E1776" s="29" t="s">
        <v>46</v>
      </c>
      <c r="F1776" s="30">
        <v>0.5</v>
      </c>
      <c r="G1776" s="31">
        <f t="shared" si="185"/>
        <v>15</v>
      </c>
      <c r="H1776" s="32">
        <v>2</v>
      </c>
      <c r="I1776" s="33"/>
      <c r="J1776" s="26"/>
      <c r="K1776" s="26"/>
      <c r="L1776" s="26"/>
      <c r="M1776" s="26"/>
      <c r="N1776" s="26">
        <v>1</v>
      </c>
      <c r="O1776" s="26"/>
      <c r="P1776" s="26"/>
      <c r="Q1776" s="26"/>
      <c r="R1776" s="26"/>
      <c r="S1776" s="26">
        <v>1</v>
      </c>
      <c r="T1776" s="26"/>
      <c r="U1776" s="26"/>
      <c r="V1776" s="26"/>
      <c r="W1776" s="26"/>
      <c r="X1776" s="26">
        <v>1</v>
      </c>
      <c r="Y1776" s="26"/>
      <c r="Z1776" s="26"/>
      <c r="AA1776" s="26"/>
      <c r="AB1776" s="26"/>
      <c r="AC1776" s="26">
        <v>1</v>
      </c>
      <c r="AD1776" s="34" t="s">
        <v>48</v>
      </c>
    </row>
    <row r="1777" spans="1:30" s="35" customFormat="1" ht="12.75" x14ac:dyDescent="0.2">
      <c r="A1777" s="25" t="s">
        <v>194</v>
      </c>
      <c r="B1777" s="27" t="s">
        <v>11</v>
      </c>
      <c r="C1777" s="27"/>
      <c r="D1777" s="28"/>
      <c r="E1777" s="29" t="s">
        <v>49</v>
      </c>
      <c r="F1777" s="30">
        <v>0.18333333333333332</v>
      </c>
      <c r="G1777" s="31">
        <f t="shared" si="185"/>
        <v>5.5</v>
      </c>
      <c r="H1777" s="32">
        <v>2</v>
      </c>
      <c r="I1777" s="33"/>
      <c r="J1777" s="26">
        <v>1</v>
      </c>
      <c r="K1777" s="26"/>
      <c r="L1777" s="26">
        <v>1</v>
      </c>
      <c r="M1777" s="26"/>
      <c r="N1777" s="26">
        <v>1</v>
      </c>
      <c r="O1777" s="26"/>
      <c r="P1777" s="26">
        <v>1</v>
      </c>
      <c r="Q1777" s="26"/>
      <c r="R1777" s="26">
        <v>1</v>
      </c>
      <c r="S1777" s="26"/>
      <c r="T1777" s="26">
        <v>1</v>
      </c>
      <c r="U1777" s="26"/>
      <c r="V1777" s="26">
        <v>1</v>
      </c>
      <c r="W1777" s="26"/>
      <c r="X1777" s="26">
        <v>1</v>
      </c>
      <c r="Y1777" s="26"/>
      <c r="Z1777" s="26">
        <v>1</v>
      </c>
      <c r="AA1777" s="26"/>
      <c r="AB1777" s="26">
        <v>1</v>
      </c>
      <c r="AC1777" s="26"/>
      <c r="AD1777" s="34" t="s">
        <v>50</v>
      </c>
    </row>
    <row r="1778" spans="1:30" s="35" customFormat="1" ht="12.75" x14ac:dyDescent="0.2">
      <c r="A1778" s="25" t="s">
        <v>194</v>
      </c>
      <c r="B1778" s="27" t="s">
        <v>11</v>
      </c>
      <c r="C1778" s="27"/>
      <c r="D1778" s="28"/>
      <c r="E1778" s="29" t="s">
        <v>51</v>
      </c>
      <c r="F1778" s="30">
        <v>0.17499999999999999</v>
      </c>
      <c r="G1778" s="31">
        <f t="shared" si="185"/>
        <v>5.25</v>
      </c>
      <c r="H1778" s="32">
        <v>2</v>
      </c>
      <c r="I1778" s="33"/>
      <c r="J1778" s="26"/>
      <c r="K1778" s="26"/>
      <c r="L1778" s="26"/>
      <c r="M1778" s="26"/>
      <c r="N1778" s="26"/>
      <c r="O1778" s="26"/>
      <c r="P1778" s="26"/>
      <c r="Q1778" s="26"/>
      <c r="R1778" s="26"/>
      <c r="S1778" s="26"/>
      <c r="T1778" s="26"/>
      <c r="U1778" s="26"/>
      <c r="V1778" s="26"/>
      <c r="W1778" s="26"/>
      <c r="X1778" s="26"/>
      <c r="Y1778" s="26"/>
      <c r="Z1778" s="26"/>
      <c r="AA1778" s="26"/>
      <c r="AB1778" s="26"/>
      <c r="AC1778" s="26"/>
      <c r="AD1778" s="34" t="s">
        <v>14</v>
      </c>
    </row>
    <row r="1779" spans="1:30" s="35" customFormat="1" ht="12.75" x14ac:dyDescent="0.2">
      <c r="A1779" s="39" t="s">
        <v>194</v>
      </c>
      <c r="B1779" s="41" t="s">
        <v>53</v>
      </c>
      <c r="C1779" s="241"/>
      <c r="D1779" s="158">
        <v>93185674</v>
      </c>
      <c r="E1779" s="43" t="s">
        <v>54</v>
      </c>
      <c r="F1779" s="44">
        <v>1</v>
      </c>
      <c r="G1779" s="45">
        <f>+VLOOKUP(D1779,'Precios Repuestos'!$B$3:$F$192,5,FALSE)*F1779</f>
        <v>13.27</v>
      </c>
      <c r="H1779" s="32">
        <v>2</v>
      </c>
      <c r="I1779" s="46"/>
      <c r="J1779" s="40">
        <v>1</v>
      </c>
      <c r="K1779" s="40">
        <v>1</v>
      </c>
      <c r="L1779" s="40">
        <v>1</v>
      </c>
      <c r="M1779" s="40">
        <v>1</v>
      </c>
      <c r="N1779" s="40">
        <v>1</v>
      </c>
      <c r="O1779" s="40">
        <v>1</v>
      </c>
      <c r="P1779" s="40">
        <v>1</v>
      </c>
      <c r="Q1779" s="40">
        <v>1</v>
      </c>
      <c r="R1779" s="40">
        <v>1</v>
      </c>
      <c r="S1779" s="40">
        <v>1</v>
      </c>
      <c r="T1779" s="40">
        <v>1</v>
      </c>
      <c r="U1779" s="40">
        <v>1</v>
      </c>
      <c r="V1779" s="40">
        <v>1</v>
      </c>
      <c r="W1779" s="40">
        <v>1</v>
      </c>
      <c r="X1779" s="40">
        <v>1</v>
      </c>
      <c r="Y1779" s="40">
        <v>1</v>
      </c>
      <c r="Z1779" s="40">
        <v>1</v>
      </c>
      <c r="AA1779" s="40">
        <v>1</v>
      </c>
      <c r="AB1779" s="40">
        <v>1</v>
      </c>
      <c r="AC1779" s="40">
        <v>1</v>
      </c>
      <c r="AD1779" s="34" t="s">
        <v>25</v>
      </c>
    </row>
    <row r="1780" spans="1:30" s="35" customFormat="1" x14ac:dyDescent="0.2">
      <c r="A1780" s="39" t="s">
        <v>194</v>
      </c>
      <c r="B1780" s="41" t="s">
        <v>53</v>
      </c>
      <c r="C1780" s="239"/>
      <c r="D1780" s="152">
        <v>1126239</v>
      </c>
      <c r="E1780" s="107" t="s">
        <v>187</v>
      </c>
      <c r="F1780" s="44">
        <v>4</v>
      </c>
      <c r="G1780" s="45">
        <f>+VLOOKUP(D1780,'Precios Repuestos'!$B$3:$F$192,5,FALSE)*F1780</f>
        <v>69.758076923076928</v>
      </c>
      <c r="H1780" s="32">
        <v>2</v>
      </c>
      <c r="I1780" s="46"/>
      <c r="J1780" s="40">
        <v>1</v>
      </c>
      <c r="K1780" s="40">
        <v>1</v>
      </c>
      <c r="L1780" s="40">
        <v>1</v>
      </c>
      <c r="M1780" s="40">
        <v>1</v>
      </c>
      <c r="N1780" s="40">
        <v>1</v>
      </c>
      <c r="O1780" s="40">
        <v>1</v>
      </c>
      <c r="P1780" s="40">
        <v>1</v>
      </c>
      <c r="Q1780" s="40">
        <v>1</v>
      </c>
      <c r="R1780" s="40">
        <v>1</v>
      </c>
      <c r="S1780" s="40">
        <v>1</v>
      </c>
      <c r="T1780" s="40">
        <v>1</v>
      </c>
      <c r="U1780" s="40">
        <v>1</v>
      </c>
      <c r="V1780" s="40">
        <v>1</v>
      </c>
      <c r="W1780" s="40">
        <v>1</v>
      </c>
      <c r="X1780" s="40">
        <v>1</v>
      </c>
      <c r="Y1780" s="40">
        <v>1</v>
      </c>
      <c r="Z1780" s="40">
        <v>1</v>
      </c>
      <c r="AA1780" s="40">
        <v>1</v>
      </c>
      <c r="AB1780" s="40">
        <v>1</v>
      </c>
      <c r="AC1780" s="40">
        <v>1</v>
      </c>
      <c r="AD1780" s="34" t="s">
        <v>56</v>
      </c>
    </row>
    <row r="1781" spans="1:30" s="35" customFormat="1" ht="12.75" x14ac:dyDescent="0.2">
      <c r="A1781" s="39" t="s">
        <v>194</v>
      </c>
      <c r="B1781" s="41" t="s">
        <v>53</v>
      </c>
      <c r="C1781" s="41"/>
      <c r="D1781" s="144">
        <v>13253690</v>
      </c>
      <c r="E1781" s="43" t="s">
        <v>57</v>
      </c>
      <c r="F1781" s="44">
        <v>1</v>
      </c>
      <c r="G1781" s="45" t="e">
        <f>+VLOOKUP(D1781,'Precios Repuestos'!$B$3:$F$192,5,FALSE)*F1781</f>
        <v>#N/A</v>
      </c>
      <c r="H1781" s="32">
        <v>2</v>
      </c>
      <c r="I1781" s="46"/>
      <c r="J1781" s="40"/>
      <c r="K1781" s="40"/>
      <c r="L1781" s="40">
        <v>1</v>
      </c>
      <c r="M1781" s="40"/>
      <c r="N1781" s="40">
        <v>1</v>
      </c>
      <c r="O1781" s="40"/>
      <c r="P1781" s="40">
        <v>1</v>
      </c>
      <c r="Q1781" s="40"/>
      <c r="R1781" s="40">
        <v>1</v>
      </c>
      <c r="S1781" s="40"/>
      <c r="T1781" s="40">
        <v>1</v>
      </c>
      <c r="U1781" s="40"/>
      <c r="V1781" s="40">
        <v>1</v>
      </c>
      <c r="W1781" s="40"/>
      <c r="X1781" s="40">
        <v>1</v>
      </c>
      <c r="Y1781" s="40"/>
      <c r="Z1781" s="40">
        <v>1</v>
      </c>
      <c r="AA1781" s="40"/>
      <c r="AB1781" s="40">
        <v>1</v>
      </c>
      <c r="AC1781" s="40"/>
      <c r="AD1781" s="34" t="s">
        <v>17</v>
      </c>
    </row>
    <row r="1782" spans="1:30" s="35" customFormat="1" ht="12.75" x14ac:dyDescent="0.2">
      <c r="A1782" s="39" t="s">
        <v>194</v>
      </c>
      <c r="B1782" s="41" t="s">
        <v>53</v>
      </c>
      <c r="C1782" s="242"/>
      <c r="D1782" s="159">
        <v>13272717</v>
      </c>
      <c r="E1782" s="43" t="s">
        <v>58</v>
      </c>
      <c r="F1782" s="44">
        <v>1</v>
      </c>
      <c r="G1782" s="45">
        <f>+VLOOKUP(D1782,'Precios Repuestos'!$B$3:$F$192,5,FALSE)*F1782</f>
        <v>15.96</v>
      </c>
      <c r="H1782" s="32">
        <v>2</v>
      </c>
      <c r="I1782" s="46"/>
      <c r="J1782" s="40"/>
      <c r="K1782" s="40">
        <v>1</v>
      </c>
      <c r="L1782" s="40"/>
      <c r="M1782" s="40">
        <v>1</v>
      </c>
      <c r="N1782" s="40"/>
      <c r="O1782" s="40">
        <v>1</v>
      </c>
      <c r="P1782" s="40"/>
      <c r="Q1782" s="40">
        <v>1</v>
      </c>
      <c r="R1782" s="40"/>
      <c r="S1782" s="40">
        <v>1</v>
      </c>
      <c r="T1782" s="40"/>
      <c r="U1782" s="40">
        <v>1</v>
      </c>
      <c r="V1782" s="40"/>
      <c r="W1782" s="40">
        <v>1</v>
      </c>
      <c r="X1782" s="40"/>
      <c r="Y1782" s="40">
        <v>1</v>
      </c>
      <c r="Z1782" s="40"/>
      <c r="AA1782" s="40">
        <v>1</v>
      </c>
      <c r="AB1782" s="40"/>
      <c r="AC1782" s="40">
        <v>1</v>
      </c>
      <c r="AD1782" s="34" t="s">
        <v>13</v>
      </c>
    </row>
    <row r="1783" spans="1:30" s="35" customFormat="1" ht="12.75" x14ac:dyDescent="0.2">
      <c r="A1783" s="39" t="s">
        <v>194</v>
      </c>
      <c r="B1783" s="41" t="s">
        <v>53</v>
      </c>
      <c r="C1783" s="241"/>
      <c r="D1783" s="160">
        <v>24422964</v>
      </c>
      <c r="E1783" s="43" t="s">
        <v>111</v>
      </c>
      <c r="F1783" s="44">
        <v>1</v>
      </c>
      <c r="G1783" s="45">
        <f>+VLOOKUP(D1783,'Precios Repuestos'!$B$3:$F$192,5,FALSE)*F1783</f>
        <v>146.31</v>
      </c>
      <c r="H1783" s="32">
        <v>2</v>
      </c>
      <c r="I1783" s="46"/>
      <c r="J1783" s="40"/>
      <c r="K1783" s="40"/>
      <c r="L1783" s="40"/>
      <c r="M1783" s="40"/>
      <c r="N1783" s="40"/>
      <c r="O1783" s="40"/>
      <c r="P1783" s="40"/>
      <c r="Q1783" s="40"/>
      <c r="R1783" s="40"/>
      <c r="S1783" s="40"/>
      <c r="T1783" s="40"/>
      <c r="U1783" s="40"/>
      <c r="V1783" s="40">
        <v>1</v>
      </c>
      <c r="W1783" s="40"/>
      <c r="X1783" s="40"/>
      <c r="Y1783" s="40"/>
      <c r="Z1783" s="40"/>
      <c r="AA1783" s="40"/>
      <c r="AB1783" s="40"/>
      <c r="AC1783" s="40"/>
      <c r="AD1783" s="34" t="s">
        <v>27</v>
      </c>
    </row>
    <row r="1784" spans="1:30" s="35" customFormat="1" ht="12.75" x14ac:dyDescent="0.2">
      <c r="A1784" s="39" t="s">
        <v>194</v>
      </c>
      <c r="B1784" s="41" t="s">
        <v>53</v>
      </c>
      <c r="C1784" s="242"/>
      <c r="D1784" s="161">
        <v>55574864</v>
      </c>
      <c r="E1784" s="43" t="s">
        <v>112</v>
      </c>
      <c r="F1784" s="44">
        <v>1</v>
      </c>
      <c r="G1784" s="45">
        <f>+VLOOKUP(D1784,'Precios Repuestos'!$B$3:$F$192,5,FALSE)*F1784</f>
        <v>156</v>
      </c>
      <c r="H1784" s="32">
        <v>2</v>
      </c>
      <c r="I1784" s="46"/>
      <c r="J1784" s="40"/>
      <c r="K1784" s="40"/>
      <c r="L1784" s="40"/>
      <c r="M1784" s="40"/>
      <c r="N1784" s="40"/>
      <c r="O1784" s="40"/>
      <c r="P1784" s="40"/>
      <c r="Q1784" s="40"/>
      <c r="R1784" s="40"/>
      <c r="S1784" s="40"/>
      <c r="T1784" s="40"/>
      <c r="U1784" s="40"/>
      <c r="V1784" s="40">
        <v>1</v>
      </c>
      <c r="W1784" s="40"/>
      <c r="X1784" s="40"/>
      <c r="Y1784" s="40"/>
      <c r="Z1784" s="40"/>
      <c r="AA1784" s="40"/>
      <c r="AB1784" s="40"/>
      <c r="AC1784" s="40"/>
      <c r="AD1784" s="34" t="s">
        <v>27</v>
      </c>
    </row>
    <row r="1785" spans="1:30" s="35" customFormat="1" ht="12.75" x14ac:dyDescent="0.2">
      <c r="A1785" s="39" t="s">
        <v>194</v>
      </c>
      <c r="B1785" s="41" t="s">
        <v>53</v>
      </c>
      <c r="C1785" s="242"/>
      <c r="D1785" s="161">
        <v>96984104</v>
      </c>
      <c r="E1785" s="43" t="s">
        <v>60</v>
      </c>
      <c r="F1785" s="44">
        <v>1</v>
      </c>
      <c r="G1785" s="45">
        <f>+VLOOKUP(D1785,'Precios Repuestos'!$B$3:$F$192,5,FALSE)*F1785</f>
        <v>95.2</v>
      </c>
      <c r="H1785" s="32">
        <v>2</v>
      </c>
      <c r="I1785" s="46"/>
      <c r="J1785" s="40"/>
      <c r="K1785" s="40"/>
      <c r="L1785" s="40"/>
      <c r="M1785" s="40"/>
      <c r="N1785" s="40"/>
      <c r="O1785" s="40"/>
      <c r="P1785" s="40"/>
      <c r="Q1785" s="40"/>
      <c r="R1785" s="40"/>
      <c r="S1785" s="40"/>
      <c r="T1785" s="40"/>
      <c r="U1785" s="40"/>
      <c r="V1785" s="40">
        <v>1</v>
      </c>
      <c r="W1785" s="40"/>
      <c r="X1785" s="40"/>
      <c r="Y1785" s="40"/>
      <c r="Z1785" s="40"/>
      <c r="AA1785" s="40"/>
      <c r="AB1785" s="40"/>
      <c r="AC1785" s="40"/>
      <c r="AD1785" s="34" t="s">
        <v>27</v>
      </c>
    </row>
    <row r="1786" spans="1:30" s="35" customFormat="1" ht="12.75" x14ac:dyDescent="0.2">
      <c r="A1786" s="39" t="s">
        <v>194</v>
      </c>
      <c r="B1786" s="41" t="s">
        <v>53</v>
      </c>
      <c r="C1786" s="41"/>
      <c r="D1786" s="78" t="s">
        <v>61</v>
      </c>
      <c r="E1786" s="29" t="s">
        <v>62</v>
      </c>
      <c r="F1786" s="44">
        <v>1</v>
      </c>
      <c r="G1786" s="45">
        <f>+VLOOKUP(D1786,'Precios Repuestos'!$B$3:$F$192,5,FALSE)*F1786</f>
        <v>4</v>
      </c>
      <c r="H1786" s="32">
        <v>2</v>
      </c>
      <c r="I1786" s="46"/>
      <c r="J1786" s="40"/>
      <c r="K1786" s="40"/>
      <c r="L1786" s="40"/>
      <c r="M1786" s="40"/>
      <c r="N1786" s="40"/>
      <c r="O1786" s="40"/>
      <c r="P1786" s="40"/>
      <c r="Q1786" s="40"/>
      <c r="R1786" s="40"/>
      <c r="S1786" s="40"/>
      <c r="T1786" s="40"/>
      <c r="U1786" s="40"/>
      <c r="V1786" s="40">
        <v>1</v>
      </c>
      <c r="W1786" s="40"/>
      <c r="X1786" s="40"/>
      <c r="Y1786" s="40"/>
      <c r="Z1786" s="40"/>
      <c r="AA1786" s="40"/>
      <c r="AB1786" s="40"/>
      <c r="AC1786" s="40"/>
      <c r="AD1786" s="34" t="s">
        <v>27</v>
      </c>
    </row>
    <row r="1787" spans="1:30" s="35" customFormat="1" ht="12.75" x14ac:dyDescent="0.2">
      <c r="A1787" s="39" t="s">
        <v>194</v>
      </c>
      <c r="B1787" s="41" t="s">
        <v>53</v>
      </c>
      <c r="C1787" s="241"/>
      <c r="D1787" s="160">
        <v>55563925</v>
      </c>
      <c r="E1787" s="43" t="s">
        <v>63</v>
      </c>
      <c r="F1787" s="44">
        <v>1</v>
      </c>
      <c r="G1787" s="45" t="e">
        <f>+VLOOKUP(D1787,'Precios Repuestos'!$B$3:$F$192,5,FALSE)*F1787</f>
        <v>#N/A</v>
      </c>
      <c r="H1787" s="32">
        <v>2</v>
      </c>
      <c r="I1787" s="46"/>
      <c r="J1787" s="40"/>
      <c r="K1787" s="40"/>
      <c r="L1787" s="40"/>
      <c r="M1787" s="40"/>
      <c r="N1787" s="40"/>
      <c r="O1787" s="40"/>
      <c r="P1787" s="40"/>
      <c r="Q1787" s="40"/>
      <c r="R1787" s="40"/>
      <c r="S1787" s="40"/>
      <c r="T1787" s="40"/>
      <c r="U1787" s="40"/>
      <c r="V1787" s="40">
        <v>1</v>
      </c>
      <c r="W1787" s="40"/>
      <c r="X1787" s="40"/>
      <c r="Y1787" s="40"/>
      <c r="Z1787" s="40"/>
      <c r="AA1787" s="40"/>
      <c r="AB1787" s="40"/>
      <c r="AC1787" s="40"/>
      <c r="AD1787" s="34" t="s">
        <v>27</v>
      </c>
    </row>
    <row r="1788" spans="1:30" s="35" customFormat="1" ht="12.75" x14ac:dyDescent="0.2">
      <c r="A1788" s="39" t="s">
        <v>194</v>
      </c>
      <c r="B1788" s="41" t="s">
        <v>53</v>
      </c>
      <c r="C1788" s="242"/>
      <c r="D1788" s="159">
        <v>25186682</v>
      </c>
      <c r="E1788" s="43" t="s">
        <v>64</v>
      </c>
      <c r="F1788" s="44">
        <v>4</v>
      </c>
      <c r="G1788" s="45">
        <f>+VLOOKUP(D1788,'Precios Repuestos'!$B$3:$F$192,5,FALSE)*F1788</f>
        <v>24.8</v>
      </c>
      <c r="H1788" s="32">
        <v>2</v>
      </c>
      <c r="I1788" s="46"/>
      <c r="J1788" s="40"/>
      <c r="K1788" s="40"/>
      <c r="L1788" s="40">
        <v>1</v>
      </c>
      <c r="M1788" s="40"/>
      <c r="N1788" s="40"/>
      <c r="O1788" s="40">
        <v>1</v>
      </c>
      <c r="P1788" s="40"/>
      <c r="Q1788" s="40"/>
      <c r="R1788" s="40">
        <v>1</v>
      </c>
      <c r="S1788" s="40"/>
      <c r="T1788" s="40"/>
      <c r="U1788" s="40">
        <v>1</v>
      </c>
      <c r="V1788" s="40"/>
      <c r="W1788" s="40"/>
      <c r="X1788" s="40">
        <v>1</v>
      </c>
      <c r="Y1788" s="40"/>
      <c r="Z1788" s="40"/>
      <c r="AA1788" s="40">
        <v>1</v>
      </c>
      <c r="AB1788" s="40"/>
      <c r="AC1788" s="40"/>
      <c r="AD1788" s="34" t="s">
        <v>65</v>
      </c>
    </row>
    <row r="1789" spans="1:30" s="35" customFormat="1" x14ac:dyDescent="0.2">
      <c r="A1789" s="39" t="s">
        <v>194</v>
      </c>
      <c r="B1789" s="41" t="s">
        <v>53</v>
      </c>
      <c r="C1789" s="239"/>
      <c r="D1789" s="152">
        <v>94760356</v>
      </c>
      <c r="E1789" s="106" t="s">
        <v>183</v>
      </c>
      <c r="F1789" s="44">
        <v>6</v>
      </c>
      <c r="G1789" s="45">
        <f>+VLOOKUP(D1789,'Precios Repuestos'!$B$3:$F$192,5,FALSE)*F1789</f>
        <v>52.296346153846159</v>
      </c>
      <c r="H1789" s="32">
        <v>2</v>
      </c>
      <c r="I1789" s="46"/>
      <c r="J1789" s="40"/>
      <c r="K1789" s="40"/>
      <c r="L1789" s="40"/>
      <c r="M1789" s="40"/>
      <c r="N1789" s="40"/>
      <c r="O1789" s="40"/>
      <c r="P1789" s="40"/>
      <c r="Q1789" s="40"/>
      <c r="R1789" s="40"/>
      <c r="S1789" s="40"/>
      <c r="T1789" s="40"/>
      <c r="U1789" s="40">
        <v>1</v>
      </c>
      <c r="V1789" s="40"/>
      <c r="W1789" s="40"/>
      <c r="X1789" s="40"/>
      <c r="Y1789" s="40"/>
      <c r="Z1789" s="40"/>
      <c r="AA1789" s="40"/>
      <c r="AB1789" s="40"/>
      <c r="AC1789" s="40"/>
      <c r="AD1789" s="34" t="s">
        <v>67</v>
      </c>
    </row>
    <row r="1790" spans="1:30" s="35" customFormat="1" ht="12.75" x14ac:dyDescent="0.2">
      <c r="A1790" s="39" t="s">
        <v>194</v>
      </c>
      <c r="B1790" s="41" t="s">
        <v>53</v>
      </c>
      <c r="C1790" s="41"/>
      <c r="D1790" s="144" t="s">
        <v>93</v>
      </c>
      <c r="E1790" s="43" t="s">
        <v>94</v>
      </c>
      <c r="F1790" s="44">
        <v>2</v>
      </c>
      <c r="G1790" s="45">
        <f>+VLOOKUP(D1790,'Precios Repuestos'!$B$3:$F$192,5,FALSE)*F1790</f>
        <v>3.4</v>
      </c>
      <c r="H1790" s="32">
        <v>2</v>
      </c>
      <c r="I1790" s="46"/>
      <c r="J1790" s="40"/>
      <c r="K1790" s="40"/>
      <c r="L1790" s="40"/>
      <c r="M1790" s="40"/>
      <c r="N1790" s="40">
        <v>1</v>
      </c>
      <c r="O1790" s="40"/>
      <c r="P1790" s="40"/>
      <c r="Q1790" s="40"/>
      <c r="R1790" s="40">
        <v>1</v>
      </c>
      <c r="S1790" s="40"/>
      <c r="T1790" s="40"/>
      <c r="U1790" s="40"/>
      <c r="V1790" s="40">
        <v>1</v>
      </c>
      <c r="W1790" s="40"/>
      <c r="X1790" s="40"/>
      <c r="Y1790" s="40"/>
      <c r="Z1790" s="40">
        <v>1</v>
      </c>
      <c r="AA1790" s="40"/>
      <c r="AB1790" s="40"/>
      <c r="AC1790" s="40"/>
      <c r="AD1790" s="34" t="s">
        <v>19</v>
      </c>
    </row>
    <row r="1791" spans="1:30" s="35" customFormat="1" ht="12.75" x14ac:dyDescent="0.2">
      <c r="A1791" s="39" t="s">
        <v>194</v>
      </c>
      <c r="B1791" s="41" t="s">
        <v>53</v>
      </c>
      <c r="C1791" s="243"/>
      <c r="D1791" s="162">
        <v>13271191</v>
      </c>
      <c r="E1791" s="43" t="s">
        <v>70</v>
      </c>
      <c r="F1791" s="44">
        <v>1</v>
      </c>
      <c r="G1791" s="45">
        <f>+VLOOKUP(D1791,'Precios Repuestos'!$B$3:$F$192,5,FALSE)*F1791</f>
        <v>49.72</v>
      </c>
      <c r="H1791" s="32">
        <v>2</v>
      </c>
      <c r="I1791" s="46"/>
      <c r="J1791" s="40"/>
      <c r="K1791" s="40"/>
      <c r="L1791" s="40"/>
      <c r="M1791" s="40"/>
      <c r="N1791" s="40"/>
      <c r="O1791" s="40"/>
      <c r="P1791" s="40"/>
      <c r="Q1791" s="40"/>
      <c r="R1791" s="40"/>
      <c r="S1791" s="40"/>
      <c r="T1791" s="40"/>
      <c r="U1791" s="40"/>
      <c r="V1791" s="40"/>
      <c r="W1791" s="40"/>
      <c r="X1791" s="40"/>
      <c r="Y1791" s="40"/>
      <c r="Z1791" s="40"/>
      <c r="AA1791" s="40"/>
      <c r="AB1791" s="40"/>
      <c r="AC1791" s="40"/>
      <c r="AD1791" s="34" t="s">
        <v>19</v>
      </c>
    </row>
    <row r="1792" spans="1:30" s="35" customFormat="1" ht="12.75" x14ac:dyDescent="0.2">
      <c r="A1792" s="39" t="s">
        <v>194</v>
      </c>
      <c r="B1792" s="41" t="s">
        <v>53</v>
      </c>
      <c r="C1792" s="41"/>
      <c r="D1792" s="42">
        <v>2601234</v>
      </c>
      <c r="E1792" s="43" t="s">
        <v>95</v>
      </c>
      <c r="F1792" s="44">
        <v>1</v>
      </c>
      <c r="G1792" s="45">
        <f>+VLOOKUP(D1792,'Precios Repuestos'!$B$3:$F$192,5,FALSE)*F1792</f>
        <v>9.3090384615384618</v>
      </c>
      <c r="H1792" s="32">
        <v>2</v>
      </c>
      <c r="I1792" s="46"/>
      <c r="J1792" s="40"/>
      <c r="K1792" s="40"/>
      <c r="L1792" s="40"/>
      <c r="M1792" s="40"/>
      <c r="N1792" s="40"/>
      <c r="O1792" s="40"/>
      <c r="P1792" s="40">
        <v>1</v>
      </c>
      <c r="Q1792" s="40"/>
      <c r="R1792" s="40"/>
      <c r="S1792" s="40"/>
      <c r="T1792" s="40"/>
      <c r="U1792" s="40"/>
      <c r="V1792" s="40">
        <v>1</v>
      </c>
      <c r="W1792" s="40"/>
      <c r="X1792" s="40"/>
      <c r="Y1792" s="40"/>
      <c r="Z1792" s="40"/>
      <c r="AA1792" s="40"/>
      <c r="AB1792" s="40">
        <v>1</v>
      </c>
      <c r="AC1792" s="40"/>
      <c r="AD1792" s="34" t="s">
        <v>96</v>
      </c>
    </row>
    <row r="1793" spans="1:30" s="35" customFormat="1" ht="12.75" x14ac:dyDescent="0.2">
      <c r="A1793" s="39" t="s">
        <v>194</v>
      </c>
      <c r="B1793" s="41" t="s">
        <v>53</v>
      </c>
      <c r="C1793" s="41"/>
      <c r="D1793" s="78" t="s">
        <v>71</v>
      </c>
      <c r="E1793" s="43" t="s">
        <v>72</v>
      </c>
      <c r="F1793" s="44">
        <v>1</v>
      </c>
      <c r="G1793" s="45">
        <f>+VLOOKUP(D1793,'Precios Repuestos'!$B$3:$F$192,5,FALSE)*F1793</f>
        <v>6</v>
      </c>
      <c r="H1793" s="32">
        <v>2</v>
      </c>
      <c r="I1793" s="46"/>
      <c r="J1793" s="40"/>
      <c r="K1793" s="40"/>
      <c r="L1793" s="40"/>
      <c r="M1793" s="40"/>
      <c r="N1793" s="40">
        <v>1</v>
      </c>
      <c r="O1793" s="40"/>
      <c r="P1793" s="40"/>
      <c r="Q1793" s="40"/>
      <c r="R1793" s="40"/>
      <c r="S1793" s="40">
        <v>1</v>
      </c>
      <c r="T1793" s="40"/>
      <c r="U1793" s="40"/>
      <c r="V1793" s="40"/>
      <c r="W1793" s="40"/>
      <c r="X1793" s="40">
        <v>1</v>
      </c>
      <c r="Y1793" s="40"/>
      <c r="Z1793" s="40"/>
      <c r="AA1793" s="40"/>
      <c r="AB1793" s="40"/>
      <c r="AC1793" s="40">
        <v>1</v>
      </c>
      <c r="AD1793" s="34" t="s">
        <v>47</v>
      </c>
    </row>
    <row r="1794" spans="1:30" s="35" customFormat="1" ht="12.75" x14ac:dyDescent="0.2">
      <c r="A1794" s="39" t="s">
        <v>194</v>
      </c>
      <c r="B1794" s="41" t="s">
        <v>53</v>
      </c>
      <c r="C1794" s="41"/>
      <c r="D1794" s="42">
        <v>88900181</v>
      </c>
      <c r="E1794" s="47" t="s">
        <v>73</v>
      </c>
      <c r="F1794" s="44">
        <v>1</v>
      </c>
      <c r="G1794" s="45">
        <f>+VLOOKUP(D1794,'Precios Repuestos'!$B$3:$F$192,5,FALSE)*F1794</f>
        <v>6.18</v>
      </c>
      <c r="H1794" s="32">
        <v>2</v>
      </c>
      <c r="I1794" s="46"/>
      <c r="J1794" s="40"/>
      <c r="K1794" s="40">
        <v>1</v>
      </c>
      <c r="L1794" s="40"/>
      <c r="M1794" s="40">
        <v>1</v>
      </c>
      <c r="N1794" s="40"/>
      <c r="O1794" s="40">
        <v>1</v>
      </c>
      <c r="P1794" s="40"/>
      <c r="Q1794" s="40">
        <v>1</v>
      </c>
      <c r="R1794" s="40"/>
      <c r="S1794" s="40">
        <v>1</v>
      </c>
      <c r="T1794" s="40"/>
      <c r="U1794" s="40">
        <v>1</v>
      </c>
      <c r="V1794" s="40"/>
      <c r="W1794" s="40">
        <v>1</v>
      </c>
      <c r="X1794" s="40"/>
      <c r="Y1794" s="40">
        <v>1</v>
      </c>
      <c r="Z1794" s="40"/>
      <c r="AA1794" s="40">
        <v>1</v>
      </c>
      <c r="AB1794" s="40"/>
      <c r="AC1794" s="40">
        <v>1</v>
      </c>
      <c r="AD1794" s="34" t="s">
        <v>13</v>
      </c>
    </row>
    <row r="1795" spans="1:30" s="35" customFormat="1" ht="12.75" x14ac:dyDescent="0.2">
      <c r="A1795" s="39" t="s">
        <v>194</v>
      </c>
      <c r="B1795" s="41" t="s">
        <v>53</v>
      </c>
      <c r="C1795" s="41"/>
      <c r="D1795" s="78" t="s">
        <v>74</v>
      </c>
      <c r="E1795" s="43" t="s">
        <v>75</v>
      </c>
      <c r="F1795" s="44">
        <v>1</v>
      </c>
      <c r="G1795" s="45">
        <f>+VLOOKUP(D1795,'Precios Repuestos'!$B$3:$F$192,5,FALSE)*F1795</f>
        <v>5</v>
      </c>
      <c r="H1795" s="32">
        <v>2</v>
      </c>
      <c r="I1795" s="46"/>
      <c r="J1795" s="40"/>
      <c r="K1795" s="40"/>
      <c r="L1795" s="40"/>
      <c r="M1795" s="40"/>
      <c r="N1795" s="40"/>
      <c r="O1795" s="40"/>
      <c r="P1795" s="40"/>
      <c r="Q1795" s="40"/>
      <c r="R1795" s="40"/>
      <c r="S1795" s="40"/>
      <c r="T1795" s="40"/>
      <c r="U1795" s="40"/>
      <c r="V1795" s="40"/>
      <c r="W1795" s="40"/>
      <c r="X1795" s="40"/>
      <c r="Y1795" s="40"/>
      <c r="Z1795" s="40"/>
      <c r="AA1795" s="40"/>
      <c r="AB1795" s="40"/>
      <c r="AC1795" s="40"/>
      <c r="AD1795" s="34" t="s">
        <v>41</v>
      </c>
    </row>
    <row r="1796" spans="1:30" s="35" customFormat="1" ht="12.75" x14ac:dyDescent="0.2">
      <c r="A1796" s="39" t="s">
        <v>194</v>
      </c>
      <c r="B1796" s="41" t="s">
        <v>53</v>
      </c>
      <c r="C1796" s="41"/>
      <c r="D1796" s="42" t="s">
        <v>76</v>
      </c>
      <c r="E1796" s="43" t="s">
        <v>77</v>
      </c>
      <c r="F1796" s="44">
        <v>1</v>
      </c>
      <c r="G1796" s="45">
        <f>+VLOOKUP(D1796,'Precios Repuestos'!$B$3:$F$192,5,FALSE)*F1796</f>
        <v>2</v>
      </c>
      <c r="H1796" s="32">
        <v>2</v>
      </c>
      <c r="I1796" s="46"/>
      <c r="J1796" s="40"/>
      <c r="K1796" s="40">
        <v>1</v>
      </c>
      <c r="L1796" s="40">
        <v>1</v>
      </c>
      <c r="M1796" s="40">
        <v>1</v>
      </c>
      <c r="N1796" s="40">
        <v>1</v>
      </c>
      <c r="O1796" s="40">
        <v>1</v>
      </c>
      <c r="P1796" s="40">
        <v>1</v>
      </c>
      <c r="Q1796" s="40">
        <v>1</v>
      </c>
      <c r="R1796" s="40">
        <v>1</v>
      </c>
      <c r="S1796" s="40">
        <v>1</v>
      </c>
      <c r="T1796" s="40">
        <v>1</v>
      </c>
      <c r="U1796" s="40">
        <v>1</v>
      </c>
      <c r="V1796" s="40">
        <v>1</v>
      </c>
      <c r="W1796" s="40">
        <v>1</v>
      </c>
      <c r="X1796" s="40">
        <v>1</v>
      </c>
      <c r="Y1796" s="40">
        <v>1</v>
      </c>
      <c r="Z1796" s="40">
        <v>1</v>
      </c>
      <c r="AA1796" s="40">
        <v>1</v>
      </c>
      <c r="AB1796" s="40">
        <v>1</v>
      </c>
      <c r="AC1796" s="40">
        <v>1</v>
      </c>
      <c r="AD1796" s="34" t="s">
        <v>78</v>
      </c>
    </row>
    <row r="1797" spans="1:30" s="35" customFormat="1" ht="12.75" x14ac:dyDescent="0.2">
      <c r="A1797" s="66" t="s">
        <v>194</v>
      </c>
      <c r="B1797" s="52" t="s">
        <v>79</v>
      </c>
      <c r="C1797" s="52"/>
      <c r="D1797" s="67"/>
      <c r="E1797" s="54" t="s">
        <v>80</v>
      </c>
      <c r="F1797" s="30"/>
      <c r="G1797" s="29"/>
      <c r="H1797" s="32"/>
      <c r="I1797" s="55"/>
      <c r="J1797" s="55">
        <f t="shared" ref="J1797:AC1797" si="186">+SUMPRODUCT(J1757:J1778,$G1757:$G1778)</f>
        <v>16</v>
      </c>
      <c r="K1797" s="55">
        <f t="shared" si="186"/>
        <v>44.174999999999997</v>
      </c>
      <c r="L1797" s="55">
        <f t="shared" si="186"/>
        <v>27.824999999999999</v>
      </c>
      <c r="M1797" s="55">
        <f t="shared" si="186"/>
        <v>44.174999999999997</v>
      </c>
      <c r="N1797" s="55">
        <f t="shared" si="186"/>
        <v>51.9</v>
      </c>
      <c r="O1797" s="55">
        <f t="shared" si="186"/>
        <v>51</v>
      </c>
      <c r="P1797" s="55">
        <f t="shared" si="186"/>
        <v>52.5</v>
      </c>
      <c r="Q1797" s="55">
        <f t="shared" si="186"/>
        <v>44.174999999999997</v>
      </c>
      <c r="R1797" s="55">
        <f t="shared" si="186"/>
        <v>43.725000000000001</v>
      </c>
      <c r="S1797" s="55">
        <f t="shared" si="186"/>
        <v>59.174999999999997</v>
      </c>
      <c r="T1797" s="55">
        <f t="shared" si="186"/>
        <v>21</v>
      </c>
      <c r="U1797" s="55">
        <f t="shared" si="186"/>
        <v>81</v>
      </c>
      <c r="V1797" s="55">
        <f t="shared" si="186"/>
        <v>174.375</v>
      </c>
      <c r="W1797" s="55">
        <f t="shared" si="186"/>
        <v>44.174999999999997</v>
      </c>
      <c r="X1797" s="55">
        <f t="shared" si="186"/>
        <v>42.825000000000003</v>
      </c>
      <c r="Y1797" s="55">
        <f t="shared" si="186"/>
        <v>44.174999999999997</v>
      </c>
      <c r="Z1797" s="55">
        <f t="shared" si="186"/>
        <v>36.9</v>
      </c>
      <c r="AA1797" s="55">
        <f t="shared" si="186"/>
        <v>51</v>
      </c>
      <c r="AB1797" s="55">
        <f t="shared" si="186"/>
        <v>52.5</v>
      </c>
      <c r="AC1797" s="55">
        <f t="shared" si="186"/>
        <v>59.174999999999997</v>
      </c>
      <c r="AD1797" s="34"/>
    </row>
    <row r="1798" spans="1:30" s="35" customFormat="1" ht="12.75" x14ac:dyDescent="0.2">
      <c r="A1798" s="66" t="s">
        <v>194</v>
      </c>
      <c r="B1798" s="52" t="s">
        <v>81</v>
      </c>
      <c r="C1798" s="52"/>
      <c r="D1798" s="67"/>
      <c r="E1798" s="54" t="s">
        <v>82</v>
      </c>
      <c r="F1798" s="30"/>
      <c r="G1798" s="29"/>
      <c r="H1798" s="32"/>
      <c r="I1798" s="55"/>
      <c r="J1798" s="55" t="e">
        <f>+SUMPRODUCT(J1779:J1796,$G1779:$G1796)</f>
        <v>#N/A</v>
      </c>
      <c r="K1798" s="55" t="e">
        <f t="shared" ref="K1798:AC1798" si="187">+SUMPRODUCT(K1779:K1796,$G1779:$G1796)</f>
        <v>#N/A</v>
      </c>
      <c r="L1798" s="55" t="e">
        <f t="shared" si="187"/>
        <v>#N/A</v>
      </c>
      <c r="M1798" s="55" t="e">
        <f t="shared" si="187"/>
        <v>#N/A</v>
      </c>
      <c r="N1798" s="55" t="e">
        <f t="shared" si="187"/>
        <v>#N/A</v>
      </c>
      <c r="O1798" s="55" t="e">
        <f t="shared" si="187"/>
        <v>#N/A</v>
      </c>
      <c r="P1798" s="55" t="e">
        <f t="shared" si="187"/>
        <v>#N/A</v>
      </c>
      <c r="Q1798" s="55" t="e">
        <f t="shared" si="187"/>
        <v>#N/A</v>
      </c>
      <c r="R1798" s="55" t="e">
        <f t="shared" si="187"/>
        <v>#N/A</v>
      </c>
      <c r="S1798" s="55" t="e">
        <f t="shared" si="187"/>
        <v>#N/A</v>
      </c>
      <c r="T1798" s="55" t="e">
        <f t="shared" si="187"/>
        <v>#N/A</v>
      </c>
      <c r="U1798" s="55" t="e">
        <f t="shared" si="187"/>
        <v>#N/A</v>
      </c>
      <c r="V1798" s="55" t="e">
        <f t="shared" si="187"/>
        <v>#N/A</v>
      </c>
      <c r="W1798" s="55" t="e">
        <f t="shared" si="187"/>
        <v>#N/A</v>
      </c>
      <c r="X1798" s="55" t="e">
        <f t="shared" si="187"/>
        <v>#N/A</v>
      </c>
      <c r="Y1798" s="55" t="e">
        <f t="shared" si="187"/>
        <v>#N/A</v>
      </c>
      <c r="Z1798" s="55" t="e">
        <f t="shared" si="187"/>
        <v>#N/A</v>
      </c>
      <c r="AA1798" s="55" t="e">
        <f t="shared" si="187"/>
        <v>#N/A</v>
      </c>
      <c r="AB1798" s="55" t="e">
        <f t="shared" si="187"/>
        <v>#N/A</v>
      </c>
      <c r="AC1798" s="55" t="e">
        <f t="shared" si="187"/>
        <v>#N/A</v>
      </c>
      <c r="AD1798" s="34"/>
    </row>
    <row r="1799" spans="1:30" s="35" customFormat="1" ht="12.75" x14ac:dyDescent="0.2">
      <c r="A1799" s="66" t="s">
        <v>194</v>
      </c>
      <c r="B1799" s="52" t="s">
        <v>83</v>
      </c>
      <c r="C1799" s="52"/>
      <c r="D1799" s="67"/>
      <c r="E1799" s="54" t="s">
        <v>84</v>
      </c>
      <c r="F1799" s="30"/>
      <c r="G1799" s="29"/>
      <c r="H1799" s="32"/>
      <c r="I1799" s="56"/>
      <c r="J1799" s="56" t="e">
        <f>+J1798+J1797</f>
        <v>#N/A</v>
      </c>
      <c r="K1799" s="56" t="e">
        <f t="shared" ref="K1799:AC1799" si="188">+K1798+K1797</f>
        <v>#N/A</v>
      </c>
      <c r="L1799" s="56" t="e">
        <f t="shared" si="188"/>
        <v>#N/A</v>
      </c>
      <c r="M1799" s="56" t="e">
        <f t="shared" si="188"/>
        <v>#N/A</v>
      </c>
      <c r="N1799" s="56" t="e">
        <f t="shared" si="188"/>
        <v>#N/A</v>
      </c>
      <c r="O1799" s="56" t="e">
        <f t="shared" si="188"/>
        <v>#N/A</v>
      </c>
      <c r="P1799" s="56" t="e">
        <f t="shared" si="188"/>
        <v>#N/A</v>
      </c>
      <c r="Q1799" s="56" t="e">
        <f t="shared" si="188"/>
        <v>#N/A</v>
      </c>
      <c r="R1799" s="56" t="e">
        <f t="shared" si="188"/>
        <v>#N/A</v>
      </c>
      <c r="S1799" s="56" t="e">
        <f t="shared" si="188"/>
        <v>#N/A</v>
      </c>
      <c r="T1799" s="56" t="e">
        <f t="shared" si="188"/>
        <v>#N/A</v>
      </c>
      <c r="U1799" s="56" t="e">
        <f t="shared" si="188"/>
        <v>#N/A</v>
      </c>
      <c r="V1799" s="56" t="e">
        <f t="shared" si="188"/>
        <v>#N/A</v>
      </c>
      <c r="W1799" s="56" t="e">
        <f t="shared" si="188"/>
        <v>#N/A</v>
      </c>
      <c r="X1799" s="56" t="e">
        <f t="shared" si="188"/>
        <v>#N/A</v>
      </c>
      <c r="Y1799" s="56" t="e">
        <f t="shared" si="188"/>
        <v>#N/A</v>
      </c>
      <c r="Z1799" s="56" t="e">
        <f t="shared" si="188"/>
        <v>#N/A</v>
      </c>
      <c r="AA1799" s="56" t="e">
        <f t="shared" si="188"/>
        <v>#N/A</v>
      </c>
      <c r="AB1799" s="56" t="e">
        <f t="shared" si="188"/>
        <v>#N/A</v>
      </c>
      <c r="AC1799" s="56" t="e">
        <f t="shared" si="188"/>
        <v>#N/A</v>
      </c>
      <c r="AD1799" s="34"/>
    </row>
    <row r="1800" spans="1:30" s="35" customFormat="1" ht="12.75" x14ac:dyDescent="0.2">
      <c r="A1800" s="57" t="s">
        <v>194</v>
      </c>
      <c r="B1800" s="52" t="s">
        <v>85</v>
      </c>
      <c r="C1800" s="52"/>
      <c r="D1800" s="67"/>
      <c r="E1800" s="58" t="s">
        <v>86</v>
      </c>
      <c r="F1800" s="30"/>
      <c r="G1800" s="29"/>
      <c r="H1800" s="32"/>
      <c r="I1800" s="68"/>
      <c r="J1800" s="59" t="e">
        <f>+J1799*$K$2</f>
        <v>#N/A</v>
      </c>
      <c r="K1800" s="59" t="e">
        <f t="shared" ref="K1800:AC1800" si="189">+K1799*$K$2</f>
        <v>#N/A</v>
      </c>
      <c r="L1800" s="59" t="e">
        <f t="shared" si="189"/>
        <v>#N/A</v>
      </c>
      <c r="M1800" s="59" t="e">
        <f t="shared" si="189"/>
        <v>#N/A</v>
      </c>
      <c r="N1800" s="59" t="e">
        <f t="shared" si="189"/>
        <v>#N/A</v>
      </c>
      <c r="O1800" s="59" t="e">
        <f t="shared" si="189"/>
        <v>#N/A</v>
      </c>
      <c r="P1800" s="59" t="e">
        <f t="shared" si="189"/>
        <v>#N/A</v>
      </c>
      <c r="Q1800" s="59" t="e">
        <f t="shared" si="189"/>
        <v>#N/A</v>
      </c>
      <c r="R1800" s="59" t="e">
        <f t="shared" si="189"/>
        <v>#N/A</v>
      </c>
      <c r="S1800" s="59" t="e">
        <f t="shared" si="189"/>
        <v>#N/A</v>
      </c>
      <c r="T1800" s="59" t="e">
        <f t="shared" si="189"/>
        <v>#N/A</v>
      </c>
      <c r="U1800" s="59" t="e">
        <f t="shared" si="189"/>
        <v>#N/A</v>
      </c>
      <c r="V1800" s="59" t="e">
        <f t="shared" si="189"/>
        <v>#N/A</v>
      </c>
      <c r="W1800" s="59" t="e">
        <f t="shared" si="189"/>
        <v>#N/A</v>
      </c>
      <c r="X1800" s="59" t="e">
        <f t="shared" si="189"/>
        <v>#N/A</v>
      </c>
      <c r="Y1800" s="59" t="e">
        <f t="shared" si="189"/>
        <v>#N/A</v>
      </c>
      <c r="Z1800" s="59" t="e">
        <f t="shared" si="189"/>
        <v>#N/A</v>
      </c>
      <c r="AA1800" s="59" t="e">
        <f t="shared" si="189"/>
        <v>#N/A</v>
      </c>
      <c r="AB1800" s="59" t="e">
        <f t="shared" si="189"/>
        <v>#N/A</v>
      </c>
      <c r="AC1800" s="59" t="e">
        <f t="shared" si="189"/>
        <v>#N/A</v>
      </c>
      <c r="AD1800" s="34"/>
    </row>
    <row r="1801" spans="1:30" s="35" customFormat="1" ht="12.75" x14ac:dyDescent="0.2">
      <c r="A1801" s="50" t="s">
        <v>196</v>
      </c>
      <c r="B1801" s="109"/>
      <c r="C1801" s="109"/>
      <c r="D1801" s="110"/>
      <c r="E1801" s="54"/>
      <c r="F1801" s="44"/>
      <c r="G1801" s="109"/>
      <c r="H1801" s="111"/>
      <c r="I1801" s="111"/>
      <c r="J1801" s="111"/>
      <c r="K1801" s="111"/>
      <c r="L1801" s="111"/>
      <c r="M1801" s="111"/>
      <c r="N1801" s="111"/>
      <c r="O1801" s="111"/>
      <c r="P1801" s="111"/>
      <c r="Q1801" s="111"/>
      <c r="R1801" s="111"/>
      <c r="S1801" s="111"/>
      <c r="T1801" s="111"/>
      <c r="U1801" s="111"/>
      <c r="V1801" s="111"/>
      <c r="W1801" s="111"/>
      <c r="X1801" s="111"/>
      <c r="Y1801" s="111"/>
      <c r="Z1801" s="111"/>
      <c r="AA1801" s="111"/>
      <c r="AB1801" s="111"/>
      <c r="AC1801" s="111"/>
      <c r="AD1801" s="34"/>
    </row>
    <row r="1802" spans="1:30" s="35" customFormat="1" ht="12.75" x14ac:dyDescent="0.2">
      <c r="A1802" s="25" t="s">
        <v>196</v>
      </c>
      <c r="B1802" s="27" t="s">
        <v>11</v>
      </c>
      <c r="C1802" s="27"/>
      <c r="D1802" s="28"/>
      <c r="E1802" s="29" t="s">
        <v>12</v>
      </c>
      <c r="F1802" s="30">
        <v>0.7</v>
      </c>
      <c r="G1802" s="31">
        <f t="shared" ref="G1802:G1823" si="190">+F1802*$F$2</f>
        <v>21</v>
      </c>
      <c r="H1802" s="32">
        <v>2</v>
      </c>
      <c r="I1802" s="33"/>
      <c r="J1802" s="26"/>
      <c r="K1802" s="26"/>
      <c r="L1802" s="26"/>
      <c r="M1802" s="26"/>
      <c r="N1802" s="26"/>
      <c r="O1802" s="26"/>
      <c r="P1802" s="26"/>
      <c r="Q1802" s="26"/>
      <c r="R1802" s="26"/>
      <c r="S1802" s="26"/>
      <c r="T1802" s="26"/>
      <c r="U1802" s="26"/>
      <c r="V1802" s="26"/>
      <c r="W1802" s="26"/>
      <c r="X1802" s="26"/>
      <c r="Y1802" s="26"/>
      <c r="Z1802" s="26"/>
      <c r="AA1802" s="26"/>
      <c r="AB1802" s="26"/>
      <c r="AC1802" s="26"/>
      <c r="AD1802" s="34" t="s">
        <v>14</v>
      </c>
    </row>
    <row r="1803" spans="1:30" s="35" customFormat="1" ht="12.75" x14ac:dyDescent="0.2">
      <c r="A1803" s="25" t="s">
        <v>196</v>
      </c>
      <c r="B1803" s="27" t="s">
        <v>11</v>
      </c>
      <c r="C1803" s="27"/>
      <c r="D1803" s="28"/>
      <c r="E1803" s="29" t="s">
        <v>15</v>
      </c>
      <c r="F1803" s="30">
        <v>0.3</v>
      </c>
      <c r="G1803" s="31">
        <f t="shared" si="190"/>
        <v>9</v>
      </c>
      <c r="H1803" s="32">
        <v>2</v>
      </c>
      <c r="I1803" s="33"/>
      <c r="J1803" s="26"/>
      <c r="K1803" s="26"/>
      <c r="L1803" s="26"/>
      <c r="M1803" s="26"/>
      <c r="N1803" s="26"/>
      <c r="O1803" s="26"/>
      <c r="P1803" s="26"/>
      <c r="Q1803" s="26"/>
      <c r="R1803" s="26"/>
      <c r="S1803" s="26"/>
      <c r="T1803" s="26"/>
      <c r="U1803" s="26"/>
      <c r="V1803" s="26"/>
      <c r="W1803" s="26"/>
      <c r="X1803" s="26"/>
      <c r="Y1803" s="26"/>
      <c r="Z1803" s="26"/>
      <c r="AA1803" s="26"/>
      <c r="AB1803" s="26"/>
      <c r="AC1803" s="26"/>
      <c r="AD1803" s="34" t="s">
        <v>14</v>
      </c>
    </row>
    <row r="1804" spans="1:30" s="35" customFormat="1" ht="12.75" x14ac:dyDescent="0.2">
      <c r="A1804" s="25" t="s">
        <v>196</v>
      </c>
      <c r="B1804" s="27" t="s">
        <v>11</v>
      </c>
      <c r="C1804" s="27"/>
      <c r="D1804" s="28"/>
      <c r="E1804" s="29" t="s">
        <v>16</v>
      </c>
      <c r="F1804" s="30">
        <v>0.16666666666666666</v>
      </c>
      <c r="G1804" s="31">
        <f t="shared" si="190"/>
        <v>5</v>
      </c>
      <c r="H1804" s="32">
        <v>2</v>
      </c>
      <c r="I1804" s="33"/>
      <c r="J1804" s="26"/>
      <c r="K1804" s="26"/>
      <c r="L1804" s="26">
        <v>1</v>
      </c>
      <c r="M1804" s="26"/>
      <c r="N1804" s="26">
        <v>1</v>
      </c>
      <c r="O1804" s="26"/>
      <c r="P1804" s="26">
        <v>1</v>
      </c>
      <c r="Q1804" s="26"/>
      <c r="R1804" s="26">
        <v>1</v>
      </c>
      <c r="S1804" s="26"/>
      <c r="T1804" s="26">
        <v>1</v>
      </c>
      <c r="U1804" s="26"/>
      <c r="V1804" s="26">
        <v>1</v>
      </c>
      <c r="W1804" s="26"/>
      <c r="X1804" s="26">
        <v>1</v>
      </c>
      <c r="Y1804" s="26"/>
      <c r="Z1804" s="26">
        <v>1</v>
      </c>
      <c r="AA1804" s="26"/>
      <c r="AB1804" s="26">
        <v>1</v>
      </c>
      <c r="AC1804" s="26"/>
      <c r="AD1804" s="34" t="s">
        <v>17</v>
      </c>
    </row>
    <row r="1805" spans="1:30" s="35" customFormat="1" ht="12.75" x14ac:dyDescent="0.2">
      <c r="A1805" s="25" t="s">
        <v>196</v>
      </c>
      <c r="B1805" s="27" t="s">
        <v>11</v>
      </c>
      <c r="C1805" s="27"/>
      <c r="D1805" s="28"/>
      <c r="E1805" s="29" t="s">
        <v>18</v>
      </c>
      <c r="F1805" s="30">
        <v>0.53</v>
      </c>
      <c r="G1805" s="31">
        <f t="shared" si="190"/>
        <v>15.9</v>
      </c>
      <c r="H1805" s="32">
        <v>2</v>
      </c>
      <c r="I1805" s="33"/>
      <c r="J1805" s="26"/>
      <c r="K1805" s="26"/>
      <c r="L1805" s="26"/>
      <c r="M1805" s="26"/>
      <c r="N1805" s="26">
        <v>1</v>
      </c>
      <c r="O1805" s="26"/>
      <c r="P1805" s="26"/>
      <c r="Q1805" s="26"/>
      <c r="R1805" s="26">
        <v>1</v>
      </c>
      <c r="S1805" s="26"/>
      <c r="T1805" s="26"/>
      <c r="U1805" s="26"/>
      <c r="V1805" s="26">
        <v>1</v>
      </c>
      <c r="W1805" s="26"/>
      <c r="X1805" s="26"/>
      <c r="Y1805" s="26"/>
      <c r="Z1805" s="26">
        <v>1</v>
      </c>
      <c r="AA1805" s="26"/>
      <c r="AB1805" s="26"/>
      <c r="AC1805" s="26"/>
      <c r="AD1805" s="34" t="s">
        <v>21</v>
      </c>
    </row>
    <row r="1806" spans="1:30" s="35" customFormat="1" ht="12.75" x14ac:dyDescent="0.2">
      <c r="A1806" s="25" t="s">
        <v>196</v>
      </c>
      <c r="B1806" s="27" t="s">
        <v>11</v>
      </c>
      <c r="C1806" s="27"/>
      <c r="D1806" s="28"/>
      <c r="E1806" s="29" t="s">
        <v>22</v>
      </c>
      <c r="F1806" s="30">
        <v>1</v>
      </c>
      <c r="G1806" s="31">
        <f t="shared" si="190"/>
        <v>30</v>
      </c>
      <c r="H1806" s="32">
        <v>2</v>
      </c>
      <c r="I1806" s="33"/>
      <c r="J1806" s="26"/>
      <c r="K1806" s="26"/>
      <c r="L1806" s="26"/>
      <c r="M1806" s="26"/>
      <c r="N1806" s="26"/>
      <c r="O1806" s="26"/>
      <c r="P1806" s="26"/>
      <c r="Q1806" s="26"/>
      <c r="R1806" s="26"/>
      <c r="S1806" s="26"/>
      <c r="T1806" s="26"/>
      <c r="U1806" s="26">
        <v>1</v>
      </c>
      <c r="V1806" s="26"/>
      <c r="W1806" s="26"/>
      <c r="X1806" s="26"/>
      <c r="Y1806" s="26"/>
      <c r="Z1806" s="26"/>
      <c r="AA1806" s="26"/>
      <c r="AB1806" s="26"/>
      <c r="AC1806" s="26"/>
      <c r="AD1806" s="34" t="s">
        <v>23</v>
      </c>
    </row>
    <row r="1807" spans="1:30" s="35" customFormat="1" ht="12.75" x14ac:dyDescent="0.2">
      <c r="A1807" s="25" t="s">
        <v>196</v>
      </c>
      <c r="B1807" s="27" t="s">
        <v>11</v>
      </c>
      <c r="C1807" s="27"/>
      <c r="D1807" s="65"/>
      <c r="E1807" s="36" t="s">
        <v>24</v>
      </c>
      <c r="F1807" s="30">
        <v>0.35</v>
      </c>
      <c r="G1807" s="31">
        <f t="shared" si="190"/>
        <v>10.5</v>
      </c>
      <c r="H1807" s="32">
        <v>2</v>
      </c>
      <c r="I1807" s="33"/>
      <c r="J1807" s="26">
        <v>1</v>
      </c>
      <c r="K1807" s="26">
        <v>1</v>
      </c>
      <c r="L1807" s="26">
        <v>1</v>
      </c>
      <c r="M1807" s="26">
        <v>1</v>
      </c>
      <c r="N1807" s="26">
        <v>1</v>
      </c>
      <c r="O1807" s="26">
        <v>1</v>
      </c>
      <c r="P1807" s="26">
        <v>1</v>
      </c>
      <c r="Q1807" s="26">
        <v>1</v>
      </c>
      <c r="R1807" s="26">
        <v>1</v>
      </c>
      <c r="S1807" s="26">
        <v>1</v>
      </c>
      <c r="T1807" s="26">
        <v>1</v>
      </c>
      <c r="U1807" s="26">
        <v>1</v>
      </c>
      <c r="V1807" s="26">
        <v>1</v>
      </c>
      <c r="W1807" s="26">
        <v>1</v>
      </c>
      <c r="X1807" s="26">
        <v>1</v>
      </c>
      <c r="Y1807" s="26">
        <v>1</v>
      </c>
      <c r="Z1807" s="26">
        <v>1</v>
      </c>
      <c r="AA1807" s="26">
        <v>1</v>
      </c>
      <c r="AB1807" s="26">
        <v>1</v>
      </c>
      <c r="AC1807" s="26">
        <v>1</v>
      </c>
      <c r="AD1807" s="34" t="s">
        <v>25</v>
      </c>
    </row>
    <row r="1808" spans="1:30" s="35" customFormat="1" ht="12.75" x14ac:dyDescent="0.2">
      <c r="A1808" s="25" t="s">
        <v>196</v>
      </c>
      <c r="B1808" s="27" t="s">
        <v>11</v>
      </c>
      <c r="C1808" s="27"/>
      <c r="D1808" s="28"/>
      <c r="E1808" s="29" t="s">
        <v>26</v>
      </c>
      <c r="F1808" s="30">
        <v>0.94500000000000006</v>
      </c>
      <c r="G1808" s="31">
        <f t="shared" si="190"/>
        <v>28.35</v>
      </c>
      <c r="H1808" s="32">
        <v>2</v>
      </c>
      <c r="I1808" s="33"/>
      <c r="J1808" s="26"/>
      <c r="K1808" s="26"/>
      <c r="L1808" s="26"/>
      <c r="M1808" s="26"/>
      <c r="N1808" s="26"/>
      <c r="O1808" s="26"/>
      <c r="P1808" s="26"/>
      <c r="Q1808" s="26"/>
      <c r="R1808" s="26"/>
      <c r="S1808" s="26"/>
      <c r="T1808" s="26"/>
      <c r="U1808" s="26"/>
      <c r="V1808" s="26">
        <v>1</v>
      </c>
      <c r="W1808" s="26"/>
      <c r="X1808" s="26"/>
      <c r="Y1808" s="26"/>
      <c r="Z1808" s="26"/>
      <c r="AA1808" s="26"/>
      <c r="AB1808" s="26"/>
      <c r="AC1808" s="26"/>
      <c r="AD1808" s="34" t="s">
        <v>27</v>
      </c>
    </row>
    <row r="1809" spans="1:30" s="35" customFormat="1" ht="12.75" x14ac:dyDescent="0.2">
      <c r="A1809" s="25" t="s">
        <v>196</v>
      </c>
      <c r="B1809" s="27" t="s">
        <v>11</v>
      </c>
      <c r="C1809" s="27"/>
      <c r="D1809" s="28"/>
      <c r="E1809" s="29" t="s">
        <v>28</v>
      </c>
      <c r="F1809" s="30">
        <v>1.8</v>
      </c>
      <c r="G1809" s="31">
        <f t="shared" si="190"/>
        <v>54</v>
      </c>
      <c r="H1809" s="32">
        <v>2</v>
      </c>
      <c r="I1809" s="33"/>
      <c r="J1809" s="26"/>
      <c r="K1809" s="26"/>
      <c r="L1809" s="26"/>
      <c r="M1809" s="26"/>
      <c r="N1809" s="26"/>
      <c r="O1809" s="26"/>
      <c r="P1809" s="26"/>
      <c r="Q1809" s="26"/>
      <c r="R1809" s="26"/>
      <c r="S1809" s="26"/>
      <c r="T1809" s="26"/>
      <c r="U1809" s="26"/>
      <c r="V1809" s="26">
        <v>1</v>
      </c>
      <c r="W1809" s="26"/>
      <c r="X1809" s="26"/>
      <c r="Y1809" s="26"/>
      <c r="Z1809" s="26"/>
      <c r="AA1809" s="26"/>
      <c r="AB1809" s="26"/>
      <c r="AC1809" s="26"/>
      <c r="AD1809" s="34" t="s">
        <v>27</v>
      </c>
    </row>
    <row r="1810" spans="1:30" s="35" customFormat="1" ht="12.75" x14ac:dyDescent="0.2">
      <c r="A1810" s="25" t="s">
        <v>196</v>
      </c>
      <c r="B1810" s="27" t="s">
        <v>11</v>
      </c>
      <c r="C1810" s="27"/>
      <c r="D1810" s="28"/>
      <c r="E1810" s="29" t="s">
        <v>29</v>
      </c>
      <c r="F1810" s="30">
        <v>0.22750000000000001</v>
      </c>
      <c r="G1810" s="31">
        <f t="shared" si="190"/>
        <v>6.8250000000000002</v>
      </c>
      <c r="H1810" s="32">
        <v>2</v>
      </c>
      <c r="I1810" s="33"/>
      <c r="J1810" s="26"/>
      <c r="K1810" s="26"/>
      <c r="L1810" s="26">
        <v>1</v>
      </c>
      <c r="M1810" s="26"/>
      <c r="N1810" s="26"/>
      <c r="O1810" s="26">
        <v>1</v>
      </c>
      <c r="P1810" s="26"/>
      <c r="Q1810" s="26"/>
      <c r="R1810" s="37">
        <v>1</v>
      </c>
      <c r="S1810" s="26"/>
      <c r="T1810" s="37"/>
      <c r="U1810" s="26">
        <v>1</v>
      </c>
      <c r="V1810" s="37"/>
      <c r="W1810" s="26"/>
      <c r="X1810" s="37">
        <v>1</v>
      </c>
      <c r="Y1810" s="26"/>
      <c r="Z1810" s="37"/>
      <c r="AA1810" s="26">
        <v>1</v>
      </c>
      <c r="AB1810" s="37"/>
      <c r="AC1810" s="26"/>
      <c r="AD1810" s="34" t="s">
        <v>30</v>
      </c>
    </row>
    <row r="1811" spans="1:30" s="35" customFormat="1" ht="12.75" x14ac:dyDescent="0.2">
      <c r="A1811" s="25" t="s">
        <v>196</v>
      </c>
      <c r="B1811" s="27" t="s">
        <v>11</v>
      </c>
      <c r="C1811" s="27"/>
      <c r="D1811" s="28"/>
      <c r="E1811" s="29" t="s">
        <v>31</v>
      </c>
      <c r="F1811" s="30">
        <v>0.12250000000000001</v>
      </c>
      <c r="G1811" s="31">
        <f t="shared" si="190"/>
        <v>3.6750000000000003</v>
      </c>
      <c r="H1811" s="32">
        <v>2</v>
      </c>
      <c r="I1811" s="33"/>
      <c r="J1811" s="26"/>
      <c r="K1811" s="26">
        <v>1</v>
      </c>
      <c r="L1811" s="26"/>
      <c r="M1811" s="26">
        <v>1</v>
      </c>
      <c r="N1811" s="26"/>
      <c r="O1811" s="26">
        <v>1</v>
      </c>
      <c r="P1811" s="26"/>
      <c r="Q1811" s="26">
        <v>1</v>
      </c>
      <c r="R1811" s="26"/>
      <c r="S1811" s="26">
        <v>1</v>
      </c>
      <c r="T1811" s="26"/>
      <c r="U1811" s="26">
        <v>1</v>
      </c>
      <c r="V1811" s="26"/>
      <c r="W1811" s="26">
        <v>1</v>
      </c>
      <c r="X1811" s="26"/>
      <c r="Y1811" s="26">
        <v>1</v>
      </c>
      <c r="Z1811" s="26"/>
      <c r="AA1811" s="26">
        <v>1</v>
      </c>
      <c r="AB1811" s="26"/>
      <c r="AC1811" s="26">
        <v>1</v>
      </c>
      <c r="AD1811" s="34" t="s">
        <v>13</v>
      </c>
    </row>
    <row r="1812" spans="1:30" s="35" customFormat="1" ht="12.75" x14ac:dyDescent="0.2">
      <c r="A1812" s="25" t="s">
        <v>196</v>
      </c>
      <c r="B1812" s="27" t="s">
        <v>11</v>
      </c>
      <c r="C1812" s="27"/>
      <c r="D1812" s="28"/>
      <c r="E1812" s="29" t="s">
        <v>32</v>
      </c>
      <c r="F1812" s="30">
        <v>1.05</v>
      </c>
      <c r="G1812" s="31">
        <f t="shared" si="190"/>
        <v>31.5</v>
      </c>
      <c r="H1812" s="32">
        <v>2</v>
      </c>
      <c r="I1812" s="33"/>
      <c r="J1812" s="26"/>
      <c r="K1812" s="26"/>
      <c r="L1812" s="26"/>
      <c r="M1812" s="26"/>
      <c r="N1812" s="26"/>
      <c r="O1812" s="26"/>
      <c r="P1812" s="26">
        <v>1</v>
      </c>
      <c r="Q1812" s="26"/>
      <c r="R1812" s="26"/>
      <c r="S1812" s="26"/>
      <c r="T1812" s="26"/>
      <c r="U1812" s="26"/>
      <c r="V1812" s="26">
        <v>1</v>
      </c>
      <c r="W1812" s="26"/>
      <c r="X1812" s="26"/>
      <c r="Y1812" s="26"/>
      <c r="Z1812" s="26"/>
      <c r="AA1812" s="26"/>
      <c r="AB1812" s="26">
        <v>1</v>
      </c>
      <c r="AC1812" s="26"/>
      <c r="AD1812" s="34" t="s">
        <v>20</v>
      </c>
    </row>
    <row r="1813" spans="1:30" s="35" customFormat="1" ht="12.75" x14ac:dyDescent="0.2">
      <c r="A1813" s="25" t="s">
        <v>196</v>
      </c>
      <c r="B1813" s="27" t="s">
        <v>11</v>
      </c>
      <c r="C1813" s="27"/>
      <c r="D1813" s="28"/>
      <c r="E1813" s="38" t="s">
        <v>34</v>
      </c>
      <c r="F1813" s="30">
        <v>0</v>
      </c>
      <c r="G1813" s="31">
        <f t="shared" si="190"/>
        <v>0</v>
      </c>
      <c r="H1813" s="32">
        <v>2</v>
      </c>
      <c r="I1813" s="33"/>
      <c r="J1813" s="26"/>
      <c r="K1813" s="26"/>
      <c r="L1813" s="26"/>
      <c r="M1813" s="26"/>
      <c r="N1813" s="26"/>
      <c r="O1813" s="26"/>
      <c r="P1813" s="26"/>
      <c r="Q1813" s="26"/>
      <c r="R1813" s="26"/>
      <c r="S1813" s="26"/>
      <c r="T1813" s="26"/>
      <c r="U1813" s="26"/>
      <c r="V1813" s="26"/>
      <c r="W1813" s="26"/>
      <c r="X1813" s="26"/>
      <c r="Y1813" s="26"/>
      <c r="Z1813" s="26"/>
      <c r="AA1813" s="26"/>
      <c r="AB1813" s="26"/>
      <c r="AC1813" s="26"/>
      <c r="AD1813" s="34" t="s">
        <v>36</v>
      </c>
    </row>
    <row r="1814" spans="1:30" s="35" customFormat="1" ht="12.75" x14ac:dyDescent="0.2">
      <c r="A1814" s="25" t="s">
        <v>196</v>
      </c>
      <c r="B1814" s="27" t="s">
        <v>11</v>
      </c>
      <c r="C1814" s="27"/>
      <c r="D1814" s="28"/>
      <c r="E1814" s="29" t="s">
        <v>37</v>
      </c>
      <c r="F1814" s="30">
        <v>0.52500000000000002</v>
      </c>
      <c r="G1814" s="31">
        <f t="shared" si="190"/>
        <v>15.75</v>
      </c>
      <c r="H1814" s="32">
        <v>2</v>
      </c>
      <c r="I1814" s="33"/>
      <c r="J1814" s="26"/>
      <c r="K1814" s="26"/>
      <c r="L1814" s="26"/>
      <c r="M1814" s="26"/>
      <c r="N1814" s="26"/>
      <c r="O1814" s="26"/>
      <c r="P1814" s="26"/>
      <c r="Q1814" s="26"/>
      <c r="R1814" s="26"/>
      <c r="S1814" s="26"/>
      <c r="T1814" s="26"/>
      <c r="U1814" s="26"/>
      <c r="V1814" s="26">
        <v>1</v>
      </c>
      <c r="W1814" s="26"/>
      <c r="X1814" s="26"/>
      <c r="Y1814" s="26"/>
      <c r="Z1814" s="26"/>
      <c r="AA1814" s="26"/>
      <c r="AB1814" s="26"/>
      <c r="AC1814" s="26"/>
      <c r="AD1814" s="34" t="s">
        <v>27</v>
      </c>
    </row>
    <row r="1815" spans="1:30" s="35" customFormat="1" ht="12.75" x14ac:dyDescent="0.2">
      <c r="A1815" s="25" t="s">
        <v>196</v>
      </c>
      <c r="B1815" s="27" t="s">
        <v>11</v>
      </c>
      <c r="C1815" s="27"/>
      <c r="D1815" s="28"/>
      <c r="E1815" s="29" t="s">
        <v>38</v>
      </c>
      <c r="F1815" s="30">
        <v>0.26250000000000001</v>
      </c>
      <c r="G1815" s="31">
        <f t="shared" si="190"/>
        <v>7.875</v>
      </c>
      <c r="H1815" s="32">
        <v>2</v>
      </c>
      <c r="I1815" s="33"/>
      <c r="J1815" s="26"/>
      <c r="K1815" s="26"/>
      <c r="L1815" s="26"/>
      <c r="M1815" s="26"/>
      <c r="N1815" s="26"/>
      <c r="O1815" s="26"/>
      <c r="P1815" s="26"/>
      <c r="Q1815" s="26"/>
      <c r="R1815" s="26"/>
      <c r="S1815" s="26"/>
      <c r="T1815" s="26"/>
      <c r="U1815" s="26"/>
      <c r="V1815" s="26">
        <v>1</v>
      </c>
      <c r="W1815" s="26"/>
      <c r="X1815" s="26"/>
      <c r="Y1815" s="26"/>
      <c r="Z1815" s="26"/>
      <c r="AA1815" s="26"/>
      <c r="AB1815" s="26"/>
      <c r="AC1815" s="26"/>
      <c r="AD1815" s="34" t="s">
        <v>27</v>
      </c>
    </row>
    <row r="1816" spans="1:30" s="35" customFormat="1" ht="12.75" x14ac:dyDescent="0.2">
      <c r="A1816" s="25" t="s">
        <v>196</v>
      </c>
      <c r="B1816" s="27" t="s">
        <v>11</v>
      </c>
      <c r="C1816" s="27"/>
      <c r="D1816" s="28"/>
      <c r="E1816" s="29" t="s">
        <v>39</v>
      </c>
      <c r="F1816" s="30">
        <v>0.2</v>
      </c>
      <c r="G1816" s="31">
        <f t="shared" si="190"/>
        <v>6</v>
      </c>
      <c r="H1816" s="32">
        <v>2</v>
      </c>
      <c r="I1816" s="33"/>
      <c r="J1816" s="26"/>
      <c r="K1816" s="26"/>
      <c r="L1816" s="26"/>
      <c r="M1816" s="26"/>
      <c r="N1816" s="26"/>
      <c r="O1816" s="26"/>
      <c r="P1816" s="26"/>
      <c r="Q1816" s="26"/>
      <c r="R1816" s="26"/>
      <c r="S1816" s="26"/>
      <c r="T1816" s="26"/>
      <c r="U1816" s="26"/>
      <c r="V1816" s="26"/>
      <c r="W1816" s="26"/>
      <c r="X1816" s="26"/>
      <c r="Y1816" s="26"/>
      <c r="Z1816" s="26"/>
      <c r="AA1816" s="26"/>
      <c r="AB1816" s="26"/>
      <c r="AC1816" s="26"/>
      <c r="AD1816" s="34" t="s">
        <v>14</v>
      </c>
    </row>
    <row r="1817" spans="1:30" s="35" customFormat="1" ht="12.75" x14ac:dyDescent="0.2">
      <c r="A1817" s="25" t="s">
        <v>196</v>
      </c>
      <c r="B1817" s="27" t="s">
        <v>11</v>
      </c>
      <c r="C1817" s="27"/>
      <c r="D1817" s="28"/>
      <c r="E1817" s="38" t="s">
        <v>40</v>
      </c>
      <c r="F1817" s="30">
        <v>0.25</v>
      </c>
      <c r="G1817" s="31">
        <f t="shared" si="190"/>
        <v>7.5</v>
      </c>
      <c r="H1817" s="32">
        <v>2</v>
      </c>
      <c r="I1817" s="33"/>
      <c r="J1817" s="26"/>
      <c r="K1817" s="26"/>
      <c r="L1817" s="26"/>
      <c r="M1817" s="26"/>
      <c r="N1817" s="26"/>
      <c r="O1817" s="26"/>
      <c r="P1817" s="26"/>
      <c r="Q1817" s="26"/>
      <c r="R1817" s="26"/>
      <c r="S1817" s="26"/>
      <c r="T1817" s="26"/>
      <c r="U1817" s="26"/>
      <c r="V1817" s="26"/>
      <c r="W1817" s="26"/>
      <c r="X1817" s="26"/>
      <c r="Y1817" s="26"/>
      <c r="Z1817" s="26"/>
      <c r="AA1817" s="26"/>
      <c r="AB1817" s="26"/>
      <c r="AC1817" s="26"/>
      <c r="AD1817" s="34" t="s">
        <v>195</v>
      </c>
    </row>
    <row r="1818" spans="1:30" s="35" customFormat="1" ht="12.75" x14ac:dyDescent="0.2">
      <c r="A1818" s="25" t="s">
        <v>196</v>
      </c>
      <c r="B1818" s="27" t="s">
        <v>11</v>
      </c>
      <c r="C1818" s="27"/>
      <c r="D1818" s="28"/>
      <c r="E1818" s="29" t="s">
        <v>42</v>
      </c>
      <c r="F1818" s="30">
        <v>2</v>
      </c>
      <c r="G1818" s="31">
        <f t="shared" si="190"/>
        <v>60</v>
      </c>
      <c r="H1818" s="32">
        <v>2</v>
      </c>
      <c r="I1818" s="33"/>
      <c r="J1818" s="26"/>
      <c r="K1818" s="26"/>
      <c r="L1818" s="26"/>
      <c r="M1818" s="26"/>
      <c r="N1818" s="26"/>
      <c r="O1818" s="26"/>
      <c r="P1818" s="26"/>
      <c r="Q1818" s="26"/>
      <c r="R1818" s="26"/>
      <c r="S1818" s="26"/>
      <c r="T1818" s="26"/>
      <c r="U1818" s="26"/>
      <c r="V1818" s="26"/>
      <c r="W1818" s="26"/>
      <c r="X1818" s="26"/>
      <c r="Y1818" s="26"/>
      <c r="Z1818" s="26"/>
      <c r="AA1818" s="26"/>
      <c r="AB1818" s="26"/>
      <c r="AC1818" s="26"/>
      <c r="AD1818" s="34" t="s">
        <v>14</v>
      </c>
    </row>
    <row r="1819" spans="1:30" s="35" customFormat="1" ht="12.75" x14ac:dyDescent="0.2">
      <c r="A1819" s="25" t="s">
        <v>196</v>
      </c>
      <c r="B1819" s="27" t="s">
        <v>11</v>
      </c>
      <c r="C1819" s="27"/>
      <c r="D1819" s="28"/>
      <c r="E1819" s="29" t="s">
        <v>43</v>
      </c>
      <c r="F1819" s="30">
        <v>0</v>
      </c>
      <c r="G1819" s="31">
        <f t="shared" si="190"/>
        <v>0</v>
      </c>
      <c r="H1819" s="32">
        <v>2</v>
      </c>
      <c r="I1819" s="33"/>
      <c r="J1819" s="26"/>
      <c r="K1819" s="26">
        <v>1</v>
      </c>
      <c r="L1819" s="26"/>
      <c r="M1819" s="26">
        <v>1</v>
      </c>
      <c r="N1819" s="26"/>
      <c r="O1819" s="26">
        <v>1</v>
      </c>
      <c r="P1819" s="26"/>
      <c r="Q1819" s="26">
        <v>1</v>
      </c>
      <c r="R1819" s="26"/>
      <c r="S1819" s="26">
        <v>1</v>
      </c>
      <c r="T1819" s="26"/>
      <c r="U1819" s="26">
        <v>1</v>
      </c>
      <c r="V1819" s="26"/>
      <c r="W1819" s="26">
        <v>1</v>
      </c>
      <c r="X1819" s="26"/>
      <c r="Y1819" s="26">
        <v>1</v>
      </c>
      <c r="Z1819" s="26"/>
      <c r="AA1819" s="26">
        <v>1</v>
      </c>
      <c r="AB1819" s="26"/>
      <c r="AC1819" s="26">
        <v>1</v>
      </c>
      <c r="AD1819" s="34" t="s">
        <v>44</v>
      </c>
    </row>
    <row r="1820" spans="1:30" s="35" customFormat="1" ht="12.75" x14ac:dyDescent="0.2">
      <c r="A1820" s="25" t="s">
        <v>196</v>
      </c>
      <c r="B1820" s="27" t="s">
        <v>11</v>
      </c>
      <c r="C1820" s="27"/>
      <c r="D1820" s="28"/>
      <c r="E1820" s="29" t="s">
        <v>45</v>
      </c>
      <c r="F1820" s="30">
        <v>1</v>
      </c>
      <c r="G1820" s="31">
        <f t="shared" si="190"/>
        <v>30</v>
      </c>
      <c r="H1820" s="32">
        <v>2</v>
      </c>
      <c r="I1820" s="33"/>
      <c r="J1820" s="26"/>
      <c r="K1820" s="26">
        <v>1</v>
      </c>
      <c r="L1820" s="26"/>
      <c r="M1820" s="26">
        <v>1</v>
      </c>
      <c r="N1820" s="26"/>
      <c r="O1820" s="26">
        <v>1</v>
      </c>
      <c r="P1820" s="26"/>
      <c r="Q1820" s="26">
        <v>1</v>
      </c>
      <c r="R1820" s="26"/>
      <c r="S1820" s="26">
        <v>1</v>
      </c>
      <c r="T1820" s="26"/>
      <c r="U1820" s="26">
        <v>1</v>
      </c>
      <c r="V1820" s="26"/>
      <c r="W1820" s="26">
        <v>1</v>
      </c>
      <c r="X1820" s="26"/>
      <c r="Y1820" s="26">
        <v>1</v>
      </c>
      <c r="Z1820" s="26"/>
      <c r="AA1820" s="26">
        <v>1</v>
      </c>
      <c r="AB1820" s="26"/>
      <c r="AC1820" s="26">
        <v>1</v>
      </c>
      <c r="AD1820" s="34" t="s">
        <v>13</v>
      </c>
    </row>
    <row r="1821" spans="1:30" s="35" customFormat="1" ht="12.75" x14ac:dyDescent="0.2">
      <c r="A1821" s="25" t="s">
        <v>196</v>
      </c>
      <c r="B1821" s="27" t="s">
        <v>11</v>
      </c>
      <c r="C1821" s="27"/>
      <c r="D1821" s="28"/>
      <c r="E1821" s="29" t="s">
        <v>46</v>
      </c>
      <c r="F1821" s="30">
        <v>0.5</v>
      </c>
      <c r="G1821" s="31">
        <f t="shared" si="190"/>
        <v>15</v>
      </c>
      <c r="H1821" s="32">
        <v>2</v>
      </c>
      <c r="I1821" s="33"/>
      <c r="J1821" s="26"/>
      <c r="K1821" s="26"/>
      <c r="L1821" s="26"/>
      <c r="M1821" s="26"/>
      <c r="N1821" s="26">
        <v>1</v>
      </c>
      <c r="O1821" s="26"/>
      <c r="P1821" s="26"/>
      <c r="Q1821" s="26"/>
      <c r="R1821" s="26"/>
      <c r="S1821" s="26">
        <v>1</v>
      </c>
      <c r="T1821" s="26"/>
      <c r="U1821" s="26"/>
      <c r="V1821" s="26"/>
      <c r="W1821" s="26"/>
      <c r="X1821" s="26">
        <v>1</v>
      </c>
      <c r="Y1821" s="26"/>
      <c r="Z1821" s="26"/>
      <c r="AA1821" s="26"/>
      <c r="AB1821" s="26"/>
      <c r="AC1821" s="26">
        <v>1</v>
      </c>
      <c r="AD1821" s="34" t="s">
        <v>48</v>
      </c>
    </row>
    <row r="1822" spans="1:30" s="35" customFormat="1" ht="12.75" x14ac:dyDescent="0.2">
      <c r="A1822" s="25" t="s">
        <v>196</v>
      </c>
      <c r="B1822" s="27" t="s">
        <v>11</v>
      </c>
      <c r="C1822" s="27"/>
      <c r="D1822" s="28"/>
      <c r="E1822" s="29" t="s">
        <v>49</v>
      </c>
      <c r="F1822" s="30">
        <v>0.18333333333333332</v>
      </c>
      <c r="G1822" s="31">
        <f t="shared" si="190"/>
        <v>5.5</v>
      </c>
      <c r="H1822" s="32">
        <v>2</v>
      </c>
      <c r="I1822" s="33"/>
      <c r="J1822" s="26">
        <v>1</v>
      </c>
      <c r="K1822" s="26"/>
      <c r="L1822" s="26">
        <v>1</v>
      </c>
      <c r="M1822" s="26"/>
      <c r="N1822" s="26">
        <v>1</v>
      </c>
      <c r="O1822" s="26"/>
      <c r="P1822" s="26">
        <v>1</v>
      </c>
      <c r="Q1822" s="26"/>
      <c r="R1822" s="26">
        <v>1</v>
      </c>
      <c r="S1822" s="26"/>
      <c r="T1822" s="26">
        <v>1</v>
      </c>
      <c r="U1822" s="26"/>
      <c r="V1822" s="26">
        <v>1</v>
      </c>
      <c r="W1822" s="26"/>
      <c r="X1822" s="26">
        <v>1</v>
      </c>
      <c r="Y1822" s="26"/>
      <c r="Z1822" s="26">
        <v>1</v>
      </c>
      <c r="AA1822" s="26"/>
      <c r="AB1822" s="26">
        <v>1</v>
      </c>
      <c r="AC1822" s="26"/>
      <c r="AD1822" s="34" t="s">
        <v>50</v>
      </c>
    </row>
    <row r="1823" spans="1:30" s="35" customFormat="1" ht="12.75" x14ac:dyDescent="0.2">
      <c r="A1823" s="25" t="s">
        <v>196</v>
      </c>
      <c r="B1823" s="27" t="s">
        <v>11</v>
      </c>
      <c r="C1823" s="27"/>
      <c r="D1823" s="28"/>
      <c r="E1823" s="29" t="s">
        <v>51</v>
      </c>
      <c r="F1823" s="30">
        <v>0.17499999999999999</v>
      </c>
      <c r="G1823" s="31">
        <f t="shared" si="190"/>
        <v>5.25</v>
      </c>
      <c r="H1823" s="32">
        <v>2</v>
      </c>
      <c r="I1823" s="33"/>
      <c r="J1823" s="26"/>
      <c r="K1823" s="26"/>
      <c r="L1823" s="26"/>
      <c r="M1823" s="26"/>
      <c r="N1823" s="26"/>
      <c r="O1823" s="26"/>
      <c r="P1823" s="26"/>
      <c r="Q1823" s="26"/>
      <c r="R1823" s="26"/>
      <c r="S1823" s="26"/>
      <c r="T1823" s="26"/>
      <c r="U1823" s="26"/>
      <c r="V1823" s="26"/>
      <c r="W1823" s="26"/>
      <c r="X1823" s="26"/>
      <c r="Y1823" s="26"/>
      <c r="Z1823" s="26"/>
      <c r="AA1823" s="26"/>
      <c r="AB1823" s="26"/>
      <c r="AC1823" s="26"/>
      <c r="AD1823" s="34" t="s">
        <v>14</v>
      </c>
    </row>
    <row r="1824" spans="1:30" s="35" customFormat="1" ht="12.75" x14ac:dyDescent="0.2">
      <c r="A1824" s="39" t="s">
        <v>196</v>
      </c>
      <c r="B1824" s="41" t="s">
        <v>53</v>
      </c>
      <c r="C1824" s="241"/>
      <c r="D1824" s="158">
        <v>93185674</v>
      </c>
      <c r="E1824" s="43" t="s">
        <v>54</v>
      </c>
      <c r="F1824" s="44">
        <v>1</v>
      </c>
      <c r="G1824" s="45">
        <f>+VLOOKUP(D1824,'Precios Repuestos'!$B$3:$F$192,5,FALSE)*F1824</f>
        <v>13.27</v>
      </c>
      <c r="H1824" s="32">
        <v>2</v>
      </c>
      <c r="I1824" s="46"/>
      <c r="J1824" s="40">
        <v>1</v>
      </c>
      <c r="K1824" s="40">
        <v>1</v>
      </c>
      <c r="L1824" s="40">
        <v>1</v>
      </c>
      <c r="M1824" s="40">
        <v>1</v>
      </c>
      <c r="N1824" s="40">
        <v>1</v>
      </c>
      <c r="O1824" s="40">
        <v>1</v>
      </c>
      <c r="P1824" s="40">
        <v>1</v>
      </c>
      <c r="Q1824" s="40">
        <v>1</v>
      </c>
      <c r="R1824" s="40">
        <v>1</v>
      </c>
      <c r="S1824" s="40">
        <v>1</v>
      </c>
      <c r="T1824" s="40">
        <v>1</v>
      </c>
      <c r="U1824" s="40">
        <v>1</v>
      </c>
      <c r="V1824" s="40">
        <v>1</v>
      </c>
      <c r="W1824" s="40">
        <v>1</v>
      </c>
      <c r="X1824" s="40">
        <v>1</v>
      </c>
      <c r="Y1824" s="40">
        <v>1</v>
      </c>
      <c r="Z1824" s="40">
        <v>1</v>
      </c>
      <c r="AA1824" s="40">
        <v>1</v>
      </c>
      <c r="AB1824" s="40">
        <v>1</v>
      </c>
      <c r="AC1824" s="40">
        <v>1</v>
      </c>
      <c r="AD1824" s="34" t="s">
        <v>25</v>
      </c>
    </row>
    <row r="1825" spans="1:30" s="35" customFormat="1" x14ac:dyDescent="0.2">
      <c r="A1825" s="39" t="s">
        <v>196</v>
      </c>
      <c r="B1825" s="41" t="s">
        <v>53</v>
      </c>
      <c r="C1825" s="239"/>
      <c r="D1825" s="152">
        <v>1126239</v>
      </c>
      <c r="E1825" s="107" t="s">
        <v>187</v>
      </c>
      <c r="F1825" s="44">
        <v>4</v>
      </c>
      <c r="G1825" s="45">
        <f>+VLOOKUP(D1825,'Precios Repuestos'!$B$3:$F$192,5,FALSE)*F1825</f>
        <v>69.758076923076928</v>
      </c>
      <c r="H1825" s="32">
        <v>2</v>
      </c>
      <c r="I1825" s="46"/>
      <c r="J1825" s="40">
        <v>1</v>
      </c>
      <c r="K1825" s="40">
        <v>1</v>
      </c>
      <c r="L1825" s="40">
        <v>1</v>
      </c>
      <c r="M1825" s="40">
        <v>1</v>
      </c>
      <c r="N1825" s="40">
        <v>1</v>
      </c>
      <c r="O1825" s="40">
        <v>1</v>
      </c>
      <c r="P1825" s="40">
        <v>1</v>
      </c>
      <c r="Q1825" s="40">
        <v>1</v>
      </c>
      <c r="R1825" s="40">
        <v>1</v>
      </c>
      <c r="S1825" s="40">
        <v>1</v>
      </c>
      <c r="T1825" s="40">
        <v>1</v>
      </c>
      <c r="U1825" s="40">
        <v>1</v>
      </c>
      <c r="V1825" s="40">
        <v>1</v>
      </c>
      <c r="W1825" s="40">
        <v>1</v>
      </c>
      <c r="X1825" s="40">
        <v>1</v>
      </c>
      <c r="Y1825" s="40">
        <v>1</v>
      </c>
      <c r="Z1825" s="40">
        <v>1</v>
      </c>
      <c r="AA1825" s="40">
        <v>1</v>
      </c>
      <c r="AB1825" s="40">
        <v>1</v>
      </c>
      <c r="AC1825" s="40">
        <v>1</v>
      </c>
      <c r="AD1825" s="34" t="s">
        <v>56</v>
      </c>
    </row>
    <row r="1826" spans="1:30" s="35" customFormat="1" ht="12.75" x14ac:dyDescent="0.2">
      <c r="A1826" s="39" t="s">
        <v>196</v>
      </c>
      <c r="B1826" s="41" t="s">
        <v>53</v>
      </c>
      <c r="C1826" s="41"/>
      <c r="D1826" s="144">
        <v>13253690</v>
      </c>
      <c r="E1826" s="43" t="s">
        <v>57</v>
      </c>
      <c r="F1826" s="44">
        <v>1</v>
      </c>
      <c r="G1826" s="45" t="e">
        <f>+VLOOKUP(D1826,'Precios Repuestos'!$B$3:$F$192,5,FALSE)*F1826</f>
        <v>#N/A</v>
      </c>
      <c r="H1826" s="32">
        <v>2</v>
      </c>
      <c r="I1826" s="46"/>
      <c r="J1826" s="40"/>
      <c r="K1826" s="40"/>
      <c r="L1826" s="40">
        <v>1</v>
      </c>
      <c r="M1826" s="40"/>
      <c r="N1826" s="40">
        <v>1</v>
      </c>
      <c r="O1826" s="40"/>
      <c r="P1826" s="40">
        <v>1</v>
      </c>
      <c r="Q1826" s="40"/>
      <c r="R1826" s="40">
        <v>1</v>
      </c>
      <c r="S1826" s="40"/>
      <c r="T1826" s="40">
        <v>1</v>
      </c>
      <c r="U1826" s="40"/>
      <c r="V1826" s="40">
        <v>1</v>
      </c>
      <c r="W1826" s="40"/>
      <c r="X1826" s="40">
        <v>1</v>
      </c>
      <c r="Y1826" s="40"/>
      <c r="Z1826" s="40">
        <v>1</v>
      </c>
      <c r="AA1826" s="40"/>
      <c r="AB1826" s="40">
        <v>1</v>
      </c>
      <c r="AC1826" s="40"/>
      <c r="AD1826" s="34" t="s">
        <v>17</v>
      </c>
    </row>
    <row r="1827" spans="1:30" s="35" customFormat="1" ht="12.75" x14ac:dyDescent="0.2">
      <c r="A1827" s="39" t="s">
        <v>196</v>
      </c>
      <c r="B1827" s="41" t="s">
        <v>53</v>
      </c>
      <c r="C1827" s="242"/>
      <c r="D1827" s="159">
        <v>13272717</v>
      </c>
      <c r="E1827" s="43" t="s">
        <v>58</v>
      </c>
      <c r="F1827" s="44">
        <v>1</v>
      </c>
      <c r="G1827" s="45">
        <f>+VLOOKUP(D1827,'Precios Repuestos'!$B$3:$F$192,5,FALSE)*F1827</f>
        <v>15.96</v>
      </c>
      <c r="H1827" s="32">
        <v>2</v>
      </c>
      <c r="I1827" s="46"/>
      <c r="J1827" s="40"/>
      <c r="K1827" s="40">
        <v>1</v>
      </c>
      <c r="L1827" s="40"/>
      <c r="M1827" s="40">
        <v>1</v>
      </c>
      <c r="N1827" s="40"/>
      <c r="O1827" s="40">
        <v>1</v>
      </c>
      <c r="P1827" s="40"/>
      <c r="Q1827" s="40">
        <v>1</v>
      </c>
      <c r="R1827" s="40"/>
      <c r="S1827" s="40">
        <v>1</v>
      </c>
      <c r="T1827" s="40"/>
      <c r="U1827" s="40">
        <v>1</v>
      </c>
      <c r="V1827" s="40"/>
      <c r="W1827" s="40">
        <v>1</v>
      </c>
      <c r="X1827" s="40"/>
      <c r="Y1827" s="40">
        <v>1</v>
      </c>
      <c r="Z1827" s="40"/>
      <c r="AA1827" s="40">
        <v>1</v>
      </c>
      <c r="AB1827" s="40"/>
      <c r="AC1827" s="40">
        <v>1</v>
      </c>
      <c r="AD1827" s="34" t="s">
        <v>13</v>
      </c>
    </row>
    <row r="1828" spans="1:30" s="35" customFormat="1" ht="12.75" x14ac:dyDescent="0.2">
      <c r="A1828" s="39" t="s">
        <v>196</v>
      </c>
      <c r="B1828" s="41" t="s">
        <v>53</v>
      </c>
      <c r="C1828" s="241"/>
      <c r="D1828" s="160">
        <v>24422964</v>
      </c>
      <c r="E1828" s="43" t="s">
        <v>111</v>
      </c>
      <c r="F1828" s="44">
        <v>1</v>
      </c>
      <c r="G1828" s="45">
        <f>+VLOOKUP(D1828,'Precios Repuestos'!$B$3:$F$192,5,FALSE)*F1828</f>
        <v>146.31</v>
      </c>
      <c r="H1828" s="32">
        <v>2</v>
      </c>
      <c r="I1828" s="46"/>
      <c r="J1828" s="40"/>
      <c r="K1828" s="40"/>
      <c r="L1828" s="40"/>
      <c r="M1828" s="40"/>
      <c r="N1828" s="40"/>
      <c r="O1828" s="40"/>
      <c r="P1828" s="40"/>
      <c r="Q1828" s="40"/>
      <c r="R1828" s="40"/>
      <c r="S1828" s="40"/>
      <c r="T1828" s="40"/>
      <c r="U1828" s="40"/>
      <c r="V1828" s="40">
        <v>1</v>
      </c>
      <c r="W1828" s="40"/>
      <c r="X1828" s="40"/>
      <c r="Y1828" s="40"/>
      <c r="Z1828" s="40"/>
      <c r="AA1828" s="40"/>
      <c r="AB1828" s="40"/>
      <c r="AC1828" s="40"/>
      <c r="AD1828" s="34" t="s">
        <v>27</v>
      </c>
    </row>
    <row r="1829" spans="1:30" s="35" customFormat="1" ht="12.75" x14ac:dyDescent="0.2">
      <c r="A1829" s="39" t="s">
        <v>196</v>
      </c>
      <c r="B1829" s="41" t="s">
        <v>53</v>
      </c>
      <c r="C1829" s="242"/>
      <c r="D1829" s="161">
        <v>55574864</v>
      </c>
      <c r="E1829" s="43" t="s">
        <v>112</v>
      </c>
      <c r="F1829" s="44">
        <v>1</v>
      </c>
      <c r="G1829" s="45">
        <f>+VLOOKUP(D1829,'Precios Repuestos'!$B$3:$F$192,5,FALSE)*F1829</f>
        <v>156</v>
      </c>
      <c r="H1829" s="32">
        <v>2</v>
      </c>
      <c r="I1829" s="46"/>
      <c r="J1829" s="40"/>
      <c r="K1829" s="40"/>
      <c r="L1829" s="40"/>
      <c r="M1829" s="40"/>
      <c r="N1829" s="40"/>
      <c r="O1829" s="40"/>
      <c r="P1829" s="40"/>
      <c r="Q1829" s="40"/>
      <c r="R1829" s="40"/>
      <c r="S1829" s="40"/>
      <c r="T1829" s="40"/>
      <c r="U1829" s="40"/>
      <c r="V1829" s="40">
        <v>1</v>
      </c>
      <c r="W1829" s="40"/>
      <c r="X1829" s="40"/>
      <c r="Y1829" s="40"/>
      <c r="Z1829" s="40"/>
      <c r="AA1829" s="40"/>
      <c r="AB1829" s="40"/>
      <c r="AC1829" s="40"/>
      <c r="AD1829" s="34" t="s">
        <v>27</v>
      </c>
    </row>
    <row r="1830" spans="1:30" s="35" customFormat="1" ht="12.75" x14ac:dyDescent="0.2">
      <c r="A1830" s="39" t="s">
        <v>196</v>
      </c>
      <c r="B1830" s="41" t="s">
        <v>53</v>
      </c>
      <c r="C1830" s="242"/>
      <c r="D1830" s="161">
        <v>96984104</v>
      </c>
      <c r="E1830" s="43" t="s">
        <v>60</v>
      </c>
      <c r="F1830" s="44">
        <v>1</v>
      </c>
      <c r="G1830" s="45">
        <f>+VLOOKUP(D1830,'Precios Repuestos'!$B$3:$F$192,5,FALSE)*F1830</f>
        <v>95.2</v>
      </c>
      <c r="H1830" s="32">
        <v>2</v>
      </c>
      <c r="I1830" s="46"/>
      <c r="J1830" s="40"/>
      <c r="K1830" s="40"/>
      <c r="L1830" s="40"/>
      <c r="M1830" s="40"/>
      <c r="N1830" s="40"/>
      <c r="O1830" s="40"/>
      <c r="P1830" s="40"/>
      <c r="Q1830" s="40"/>
      <c r="R1830" s="40"/>
      <c r="S1830" s="40"/>
      <c r="T1830" s="40"/>
      <c r="U1830" s="40"/>
      <c r="V1830" s="40">
        <v>1</v>
      </c>
      <c r="W1830" s="40"/>
      <c r="X1830" s="40"/>
      <c r="Y1830" s="40"/>
      <c r="Z1830" s="40"/>
      <c r="AA1830" s="40"/>
      <c r="AB1830" s="40"/>
      <c r="AC1830" s="40"/>
      <c r="AD1830" s="34" t="s">
        <v>27</v>
      </c>
    </row>
    <row r="1831" spans="1:30" s="35" customFormat="1" ht="12.75" x14ac:dyDescent="0.2">
      <c r="A1831" s="39" t="s">
        <v>196</v>
      </c>
      <c r="B1831" s="41" t="s">
        <v>53</v>
      </c>
      <c r="C1831" s="41"/>
      <c r="D1831" s="78" t="s">
        <v>61</v>
      </c>
      <c r="E1831" s="29" t="s">
        <v>62</v>
      </c>
      <c r="F1831" s="44">
        <v>1</v>
      </c>
      <c r="G1831" s="45">
        <f>+VLOOKUP(D1831,'Precios Repuestos'!$B$3:$F$192,5,FALSE)*F1831</f>
        <v>4</v>
      </c>
      <c r="H1831" s="32">
        <v>2</v>
      </c>
      <c r="I1831" s="46"/>
      <c r="J1831" s="40"/>
      <c r="K1831" s="40"/>
      <c r="L1831" s="40"/>
      <c r="M1831" s="40"/>
      <c r="N1831" s="40"/>
      <c r="O1831" s="40"/>
      <c r="P1831" s="40"/>
      <c r="Q1831" s="40"/>
      <c r="R1831" s="40"/>
      <c r="S1831" s="40"/>
      <c r="T1831" s="40"/>
      <c r="U1831" s="40"/>
      <c r="V1831" s="40">
        <v>1</v>
      </c>
      <c r="W1831" s="40"/>
      <c r="X1831" s="40"/>
      <c r="Y1831" s="40"/>
      <c r="Z1831" s="40"/>
      <c r="AA1831" s="40"/>
      <c r="AB1831" s="40"/>
      <c r="AC1831" s="40"/>
      <c r="AD1831" s="34" t="s">
        <v>27</v>
      </c>
    </row>
    <row r="1832" spans="1:30" s="35" customFormat="1" x14ac:dyDescent="0.2">
      <c r="A1832" s="39" t="s">
        <v>196</v>
      </c>
      <c r="B1832" s="41" t="s">
        <v>53</v>
      </c>
      <c r="C1832" s="241"/>
      <c r="D1832" s="253">
        <v>55580052</v>
      </c>
      <c r="E1832" s="43" t="s">
        <v>63</v>
      </c>
      <c r="F1832" s="44">
        <v>1</v>
      </c>
      <c r="G1832" s="45">
        <f>+VLOOKUP(D1832,'Precios Repuestos'!$B$3:$F$196,5,FALSE)*F1832</f>
        <v>34.270000000000003</v>
      </c>
      <c r="H1832" s="32">
        <v>2</v>
      </c>
      <c r="I1832" s="46"/>
      <c r="J1832" s="40"/>
      <c r="K1832" s="40"/>
      <c r="L1832" s="40"/>
      <c r="M1832" s="40"/>
      <c r="N1832" s="40"/>
      <c r="O1832" s="40"/>
      <c r="P1832" s="40"/>
      <c r="Q1832" s="40"/>
      <c r="R1832" s="40"/>
      <c r="S1832" s="40"/>
      <c r="T1832" s="40"/>
      <c r="U1832" s="40"/>
      <c r="V1832" s="40">
        <v>1</v>
      </c>
      <c r="W1832" s="40"/>
      <c r="X1832" s="40"/>
      <c r="Y1832" s="40"/>
      <c r="Z1832" s="40"/>
      <c r="AA1832" s="40"/>
      <c r="AB1832" s="40"/>
      <c r="AC1832" s="40"/>
      <c r="AD1832" s="34" t="s">
        <v>27</v>
      </c>
    </row>
    <row r="1833" spans="1:30" s="35" customFormat="1" ht="12.75" x14ac:dyDescent="0.2">
      <c r="A1833" s="39" t="s">
        <v>196</v>
      </c>
      <c r="B1833" s="41" t="s">
        <v>53</v>
      </c>
      <c r="C1833" s="242"/>
      <c r="D1833" s="159">
        <v>25186682</v>
      </c>
      <c r="E1833" s="43" t="s">
        <v>64</v>
      </c>
      <c r="F1833" s="44">
        <v>4</v>
      </c>
      <c r="G1833" s="45">
        <f>+VLOOKUP(D1833,'Precios Repuestos'!$B$3:$F$192,5,FALSE)*F1833</f>
        <v>24.8</v>
      </c>
      <c r="H1833" s="32">
        <v>2</v>
      </c>
      <c r="I1833" s="46"/>
      <c r="J1833" s="40"/>
      <c r="K1833" s="40"/>
      <c r="L1833" s="40">
        <v>1</v>
      </c>
      <c r="M1833" s="40"/>
      <c r="N1833" s="40"/>
      <c r="O1833" s="40">
        <v>1</v>
      </c>
      <c r="P1833" s="40"/>
      <c r="Q1833" s="40"/>
      <c r="R1833" s="40">
        <v>1</v>
      </c>
      <c r="S1833" s="40"/>
      <c r="T1833" s="40"/>
      <c r="U1833" s="40">
        <v>1</v>
      </c>
      <c r="V1833" s="40"/>
      <c r="W1833" s="40"/>
      <c r="X1833" s="40">
        <v>1</v>
      </c>
      <c r="Y1833" s="40"/>
      <c r="Z1833" s="40"/>
      <c r="AA1833" s="40">
        <v>1</v>
      </c>
      <c r="AB1833" s="40"/>
      <c r="AC1833" s="40"/>
      <c r="AD1833" s="34" t="s">
        <v>65</v>
      </c>
    </row>
    <row r="1834" spans="1:30" s="35" customFormat="1" ht="12.75" x14ac:dyDescent="0.2">
      <c r="A1834" s="39" t="s">
        <v>196</v>
      </c>
      <c r="B1834" s="41" t="s">
        <v>53</v>
      </c>
      <c r="C1834" s="41"/>
      <c r="D1834" s="42" t="s">
        <v>197</v>
      </c>
      <c r="E1834" s="49" t="s">
        <v>198</v>
      </c>
      <c r="F1834" s="44">
        <v>6</v>
      </c>
      <c r="G1834" s="45" t="e">
        <f>+VLOOKUP(D1834,'Precios Repuestos'!$B$3:$F$192,5,FALSE)*F1834</f>
        <v>#N/A</v>
      </c>
      <c r="H1834" s="32">
        <v>2</v>
      </c>
      <c r="I1834" s="46"/>
      <c r="J1834" s="40"/>
      <c r="K1834" s="40"/>
      <c r="L1834" s="40"/>
      <c r="M1834" s="40"/>
      <c r="N1834" s="40"/>
      <c r="O1834" s="40"/>
      <c r="P1834" s="40"/>
      <c r="Q1834" s="40"/>
      <c r="R1834" s="40"/>
      <c r="S1834" s="40"/>
      <c r="T1834" s="40"/>
      <c r="U1834" s="40">
        <v>1</v>
      </c>
      <c r="V1834" s="40"/>
      <c r="W1834" s="40"/>
      <c r="X1834" s="40"/>
      <c r="Y1834" s="40"/>
      <c r="Z1834" s="40"/>
      <c r="AA1834" s="40"/>
      <c r="AB1834" s="40"/>
      <c r="AC1834" s="40"/>
      <c r="AD1834" s="34" t="s">
        <v>67</v>
      </c>
    </row>
    <row r="1835" spans="1:30" s="35" customFormat="1" ht="12.75" x14ac:dyDescent="0.2">
      <c r="A1835" s="39" t="s">
        <v>196</v>
      </c>
      <c r="B1835" s="41" t="s">
        <v>53</v>
      </c>
      <c r="C1835" s="41"/>
      <c r="D1835" s="144" t="s">
        <v>93</v>
      </c>
      <c r="E1835" s="43" t="s">
        <v>94</v>
      </c>
      <c r="F1835" s="44">
        <v>2</v>
      </c>
      <c r="G1835" s="45">
        <f>+VLOOKUP(D1835,'Precios Repuestos'!$B$3:$F$192,5,FALSE)*F1835</f>
        <v>3.4</v>
      </c>
      <c r="H1835" s="32">
        <v>2</v>
      </c>
      <c r="I1835" s="46"/>
      <c r="J1835" s="40"/>
      <c r="K1835" s="40"/>
      <c r="L1835" s="40"/>
      <c r="M1835" s="40"/>
      <c r="N1835" s="40">
        <v>1</v>
      </c>
      <c r="O1835" s="40"/>
      <c r="P1835" s="40"/>
      <c r="Q1835" s="40"/>
      <c r="R1835" s="40">
        <v>1</v>
      </c>
      <c r="S1835" s="40"/>
      <c r="T1835" s="40"/>
      <c r="U1835" s="40"/>
      <c r="V1835" s="40">
        <v>1</v>
      </c>
      <c r="W1835" s="40"/>
      <c r="X1835" s="40"/>
      <c r="Y1835" s="40"/>
      <c r="Z1835" s="40">
        <v>1</v>
      </c>
      <c r="AA1835" s="40"/>
      <c r="AB1835" s="40"/>
      <c r="AC1835" s="40"/>
      <c r="AD1835" s="34" t="s">
        <v>19</v>
      </c>
    </row>
    <row r="1836" spans="1:30" s="35" customFormat="1" ht="12.75" x14ac:dyDescent="0.2">
      <c r="A1836" s="39" t="s">
        <v>196</v>
      </c>
      <c r="B1836" s="41" t="s">
        <v>53</v>
      </c>
      <c r="C1836" s="243"/>
      <c r="D1836" s="162">
        <v>13271191</v>
      </c>
      <c r="E1836" s="43" t="s">
        <v>70</v>
      </c>
      <c r="F1836" s="44">
        <v>1</v>
      </c>
      <c r="G1836" s="45">
        <f>+VLOOKUP(D1836,'Precios Repuestos'!$B$3:$F$192,5,FALSE)*F1836</f>
        <v>49.72</v>
      </c>
      <c r="H1836" s="32">
        <v>2</v>
      </c>
      <c r="I1836" s="46"/>
      <c r="J1836" s="40"/>
      <c r="K1836" s="40"/>
      <c r="L1836" s="40"/>
      <c r="M1836" s="40"/>
      <c r="N1836" s="40"/>
      <c r="O1836" s="40"/>
      <c r="P1836" s="40"/>
      <c r="Q1836" s="40"/>
      <c r="R1836" s="40"/>
      <c r="S1836" s="40"/>
      <c r="T1836" s="40"/>
      <c r="U1836" s="40"/>
      <c r="V1836" s="40"/>
      <c r="W1836" s="40"/>
      <c r="X1836" s="40"/>
      <c r="Y1836" s="40"/>
      <c r="Z1836" s="40"/>
      <c r="AA1836" s="40"/>
      <c r="AB1836" s="40"/>
      <c r="AC1836" s="40"/>
      <c r="AD1836" s="34" t="s">
        <v>19</v>
      </c>
    </row>
    <row r="1837" spans="1:30" s="35" customFormat="1" ht="12.75" x14ac:dyDescent="0.2">
      <c r="A1837" s="39" t="s">
        <v>196</v>
      </c>
      <c r="B1837" s="41" t="s">
        <v>53</v>
      </c>
      <c r="C1837" s="41"/>
      <c r="D1837" s="42">
        <v>2601234</v>
      </c>
      <c r="E1837" s="43" t="s">
        <v>95</v>
      </c>
      <c r="F1837" s="44">
        <v>1</v>
      </c>
      <c r="G1837" s="45">
        <f>+VLOOKUP(D1837,'Precios Repuestos'!$B$3:$F$192,5,FALSE)*F1837</f>
        <v>9.3090384615384618</v>
      </c>
      <c r="H1837" s="32">
        <v>2</v>
      </c>
      <c r="I1837" s="46"/>
      <c r="J1837" s="40"/>
      <c r="K1837" s="40"/>
      <c r="L1837" s="40"/>
      <c r="M1837" s="40"/>
      <c r="N1837" s="40"/>
      <c r="O1837" s="40"/>
      <c r="P1837" s="40">
        <v>1</v>
      </c>
      <c r="Q1837" s="40"/>
      <c r="R1837" s="40"/>
      <c r="S1837" s="40"/>
      <c r="T1837" s="40"/>
      <c r="U1837" s="40"/>
      <c r="V1837" s="40">
        <v>1</v>
      </c>
      <c r="W1837" s="40"/>
      <c r="X1837" s="40"/>
      <c r="Y1837" s="40"/>
      <c r="Z1837" s="40"/>
      <c r="AA1837" s="40"/>
      <c r="AB1837" s="40">
        <v>1</v>
      </c>
      <c r="AC1837" s="40"/>
      <c r="AD1837" s="34" t="s">
        <v>96</v>
      </c>
    </row>
    <row r="1838" spans="1:30" s="35" customFormat="1" ht="12.75" x14ac:dyDescent="0.2">
      <c r="A1838" s="39" t="s">
        <v>196</v>
      </c>
      <c r="B1838" s="41" t="s">
        <v>53</v>
      </c>
      <c r="C1838" s="41"/>
      <c r="D1838" s="78" t="s">
        <v>71</v>
      </c>
      <c r="E1838" s="43" t="s">
        <v>72</v>
      </c>
      <c r="F1838" s="44">
        <v>1</v>
      </c>
      <c r="G1838" s="45">
        <f>+VLOOKUP(D1838,'Precios Repuestos'!$B$3:$F$192,5,FALSE)*F1838</f>
        <v>6</v>
      </c>
      <c r="H1838" s="32">
        <v>2</v>
      </c>
      <c r="I1838" s="46"/>
      <c r="J1838" s="40"/>
      <c r="K1838" s="40"/>
      <c r="L1838" s="40"/>
      <c r="M1838" s="40"/>
      <c r="N1838" s="40">
        <v>1</v>
      </c>
      <c r="O1838" s="40"/>
      <c r="P1838" s="40"/>
      <c r="Q1838" s="40"/>
      <c r="R1838" s="40"/>
      <c r="S1838" s="40">
        <v>1</v>
      </c>
      <c r="T1838" s="40"/>
      <c r="U1838" s="40"/>
      <c r="V1838" s="40"/>
      <c r="W1838" s="40"/>
      <c r="X1838" s="40">
        <v>1</v>
      </c>
      <c r="Y1838" s="40"/>
      <c r="Z1838" s="40"/>
      <c r="AA1838" s="40"/>
      <c r="AB1838" s="40"/>
      <c r="AC1838" s="40">
        <v>1</v>
      </c>
      <c r="AD1838" s="34" t="s">
        <v>47</v>
      </c>
    </row>
    <row r="1839" spans="1:30" s="35" customFormat="1" ht="12.75" x14ac:dyDescent="0.2">
      <c r="A1839" s="39" t="s">
        <v>196</v>
      </c>
      <c r="B1839" s="41" t="s">
        <v>53</v>
      </c>
      <c r="C1839" s="41"/>
      <c r="D1839" s="42">
        <v>88900181</v>
      </c>
      <c r="E1839" s="47" t="s">
        <v>73</v>
      </c>
      <c r="F1839" s="44">
        <v>1</v>
      </c>
      <c r="G1839" s="45">
        <f>+VLOOKUP(D1839,'Precios Repuestos'!$B$3:$F$192,5,FALSE)*F1839</f>
        <v>6.18</v>
      </c>
      <c r="H1839" s="32">
        <v>2</v>
      </c>
      <c r="I1839" s="46"/>
      <c r="J1839" s="40"/>
      <c r="K1839" s="40">
        <v>1</v>
      </c>
      <c r="L1839" s="40"/>
      <c r="M1839" s="40">
        <v>1</v>
      </c>
      <c r="N1839" s="40"/>
      <c r="O1839" s="40">
        <v>1</v>
      </c>
      <c r="P1839" s="40"/>
      <c r="Q1839" s="40">
        <v>1</v>
      </c>
      <c r="R1839" s="40"/>
      <c r="S1839" s="40">
        <v>1</v>
      </c>
      <c r="T1839" s="40"/>
      <c r="U1839" s="40">
        <v>1</v>
      </c>
      <c r="V1839" s="40"/>
      <c r="W1839" s="40">
        <v>1</v>
      </c>
      <c r="X1839" s="40"/>
      <c r="Y1839" s="40">
        <v>1</v>
      </c>
      <c r="Z1839" s="40"/>
      <c r="AA1839" s="40">
        <v>1</v>
      </c>
      <c r="AB1839" s="40"/>
      <c r="AC1839" s="40">
        <v>1</v>
      </c>
      <c r="AD1839" s="34" t="s">
        <v>13</v>
      </c>
    </row>
    <row r="1840" spans="1:30" s="35" customFormat="1" ht="12.75" x14ac:dyDescent="0.2">
      <c r="A1840" s="39" t="s">
        <v>196</v>
      </c>
      <c r="B1840" s="41" t="s">
        <v>53</v>
      </c>
      <c r="C1840" s="41"/>
      <c r="D1840" s="78" t="s">
        <v>74</v>
      </c>
      <c r="E1840" s="43" t="s">
        <v>75</v>
      </c>
      <c r="F1840" s="44">
        <v>1</v>
      </c>
      <c r="G1840" s="45">
        <f>+VLOOKUP(D1840,'Precios Repuestos'!$B$3:$F$192,5,FALSE)*F1840</f>
        <v>5</v>
      </c>
      <c r="H1840" s="32">
        <v>2</v>
      </c>
      <c r="I1840" s="46"/>
      <c r="J1840" s="40"/>
      <c r="K1840" s="40"/>
      <c r="L1840" s="40"/>
      <c r="M1840" s="40"/>
      <c r="N1840" s="40"/>
      <c r="O1840" s="40"/>
      <c r="P1840" s="40"/>
      <c r="Q1840" s="40"/>
      <c r="R1840" s="40"/>
      <c r="S1840" s="40"/>
      <c r="T1840" s="40"/>
      <c r="U1840" s="40"/>
      <c r="V1840" s="40"/>
      <c r="W1840" s="40"/>
      <c r="X1840" s="40"/>
      <c r="Y1840" s="40"/>
      <c r="Z1840" s="40"/>
      <c r="AA1840" s="40"/>
      <c r="AB1840" s="40"/>
      <c r="AC1840" s="40"/>
      <c r="AD1840" s="34" t="s">
        <v>41</v>
      </c>
    </row>
    <row r="1841" spans="1:30" s="35" customFormat="1" ht="12.75" x14ac:dyDescent="0.2">
      <c r="A1841" s="39" t="s">
        <v>196</v>
      </c>
      <c r="B1841" s="41" t="s">
        <v>53</v>
      </c>
      <c r="C1841" s="41"/>
      <c r="D1841" s="42" t="s">
        <v>76</v>
      </c>
      <c r="E1841" s="43" t="s">
        <v>77</v>
      </c>
      <c r="F1841" s="44">
        <v>1</v>
      </c>
      <c r="G1841" s="45">
        <f>+VLOOKUP(D1841,'Precios Repuestos'!$B$3:$F$192,5,FALSE)*F1841</f>
        <v>2</v>
      </c>
      <c r="H1841" s="32">
        <v>2</v>
      </c>
      <c r="I1841" s="46"/>
      <c r="J1841" s="40"/>
      <c r="K1841" s="40">
        <v>1</v>
      </c>
      <c r="L1841" s="40">
        <v>1</v>
      </c>
      <c r="M1841" s="40">
        <v>1</v>
      </c>
      <c r="N1841" s="40">
        <v>1</v>
      </c>
      <c r="O1841" s="40">
        <v>1</v>
      </c>
      <c r="P1841" s="40">
        <v>1</v>
      </c>
      <c r="Q1841" s="40">
        <v>1</v>
      </c>
      <c r="R1841" s="40">
        <v>1</v>
      </c>
      <c r="S1841" s="40">
        <v>1</v>
      </c>
      <c r="T1841" s="40">
        <v>1</v>
      </c>
      <c r="U1841" s="40">
        <v>1</v>
      </c>
      <c r="V1841" s="40">
        <v>1</v>
      </c>
      <c r="W1841" s="40">
        <v>1</v>
      </c>
      <c r="X1841" s="40">
        <v>1</v>
      </c>
      <c r="Y1841" s="40">
        <v>1</v>
      </c>
      <c r="Z1841" s="40">
        <v>1</v>
      </c>
      <c r="AA1841" s="40">
        <v>1</v>
      </c>
      <c r="AB1841" s="40">
        <v>1</v>
      </c>
      <c r="AC1841" s="40">
        <v>1</v>
      </c>
      <c r="AD1841" s="34" t="s">
        <v>78</v>
      </c>
    </row>
    <row r="1842" spans="1:30" s="35" customFormat="1" ht="12.75" x14ac:dyDescent="0.2">
      <c r="A1842" s="66" t="s">
        <v>196</v>
      </c>
      <c r="B1842" s="52" t="s">
        <v>79</v>
      </c>
      <c r="C1842" s="52"/>
      <c r="D1842" s="67"/>
      <c r="E1842" s="54" t="s">
        <v>80</v>
      </c>
      <c r="F1842" s="30"/>
      <c r="G1842" s="29"/>
      <c r="H1842" s="32"/>
      <c r="I1842" s="55"/>
      <c r="J1842" s="55">
        <f t="shared" ref="J1842:AC1842" si="191">+SUMPRODUCT(J1802:J1823,$G1802:$G1823)</f>
        <v>16</v>
      </c>
      <c r="K1842" s="55">
        <f t="shared" si="191"/>
        <v>44.174999999999997</v>
      </c>
      <c r="L1842" s="55">
        <f t="shared" si="191"/>
        <v>27.824999999999999</v>
      </c>
      <c r="M1842" s="55">
        <f t="shared" si="191"/>
        <v>44.174999999999997</v>
      </c>
      <c r="N1842" s="55">
        <f t="shared" si="191"/>
        <v>51.9</v>
      </c>
      <c r="O1842" s="55">
        <f t="shared" si="191"/>
        <v>51</v>
      </c>
      <c r="P1842" s="55">
        <f t="shared" si="191"/>
        <v>52.5</v>
      </c>
      <c r="Q1842" s="55">
        <f t="shared" si="191"/>
        <v>44.174999999999997</v>
      </c>
      <c r="R1842" s="55">
        <f t="shared" si="191"/>
        <v>43.725000000000001</v>
      </c>
      <c r="S1842" s="55">
        <f t="shared" si="191"/>
        <v>59.174999999999997</v>
      </c>
      <c r="T1842" s="55">
        <f t="shared" si="191"/>
        <v>21</v>
      </c>
      <c r="U1842" s="55">
        <f t="shared" si="191"/>
        <v>81</v>
      </c>
      <c r="V1842" s="55">
        <f t="shared" si="191"/>
        <v>174.375</v>
      </c>
      <c r="W1842" s="55">
        <f t="shared" si="191"/>
        <v>44.174999999999997</v>
      </c>
      <c r="X1842" s="55">
        <f t="shared" si="191"/>
        <v>42.825000000000003</v>
      </c>
      <c r="Y1842" s="55">
        <f t="shared" si="191"/>
        <v>44.174999999999997</v>
      </c>
      <c r="Z1842" s="55">
        <f t="shared" si="191"/>
        <v>36.9</v>
      </c>
      <c r="AA1842" s="55">
        <f t="shared" si="191"/>
        <v>51</v>
      </c>
      <c r="AB1842" s="55">
        <f t="shared" si="191"/>
        <v>52.5</v>
      </c>
      <c r="AC1842" s="55">
        <f t="shared" si="191"/>
        <v>59.174999999999997</v>
      </c>
      <c r="AD1842" s="34"/>
    </row>
    <row r="1843" spans="1:30" s="35" customFormat="1" ht="12.75" x14ac:dyDescent="0.2">
      <c r="A1843" s="66" t="s">
        <v>196</v>
      </c>
      <c r="B1843" s="52" t="s">
        <v>81</v>
      </c>
      <c r="C1843" s="52"/>
      <c r="D1843" s="67"/>
      <c r="E1843" s="54" t="s">
        <v>82</v>
      </c>
      <c r="F1843" s="30"/>
      <c r="G1843" s="29"/>
      <c r="H1843" s="32"/>
      <c r="I1843" s="55"/>
      <c r="J1843" s="55" t="e">
        <f>+SUMPRODUCT(J1824:J1841,$G1824:$G1841)</f>
        <v>#N/A</v>
      </c>
      <c r="K1843" s="55" t="e">
        <f>+SUMPRODUCT(K1824:K1841,$G1824:$G1841)</f>
        <v>#N/A</v>
      </c>
      <c r="L1843" s="55" t="e">
        <f t="shared" ref="L1843:AC1843" si="192">+SUMPRODUCT(L1824:L1841,$G1824:$G1841)</f>
        <v>#N/A</v>
      </c>
      <c r="M1843" s="55" t="e">
        <f t="shared" si="192"/>
        <v>#N/A</v>
      </c>
      <c r="N1843" s="55" t="e">
        <f t="shared" si="192"/>
        <v>#N/A</v>
      </c>
      <c r="O1843" s="55" t="e">
        <f t="shared" si="192"/>
        <v>#N/A</v>
      </c>
      <c r="P1843" s="55" t="e">
        <f t="shared" si="192"/>
        <v>#N/A</v>
      </c>
      <c r="Q1843" s="55" t="e">
        <f t="shared" si="192"/>
        <v>#N/A</v>
      </c>
      <c r="R1843" s="55" t="e">
        <f t="shared" si="192"/>
        <v>#N/A</v>
      </c>
      <c r="S1843" s="55" t="e">
        <f t="shared" si="192"/>
        <v>#N/A</v>
      </c>
      <c r="T1843" s="55" t="e">
        <f t="shared" si="192"/>
        <v>#N/A</v>
      </c>
      <c r="U1843" s="55" t="e">
        <f t="shared" si="192"/>
        <v>#N/A</v>
      </c>
      <c r="V1843" s="55" t="e">
        <f t="shared" si="192"/>
        <v>#N/A</v>
      </c>
      <c r="W1843" s="55" t="e">
        <f t="shared" si="192"/>
        <v>#N/A</v>
      </c>
      <c r="X1843" s="55" t="e">
        <f t="shared" si="192"/>
        <v>#N/A</v>
      </c>
      <c r="Y1843" s="55" t="e">
        <f t="shared" si="192"/>
        <v>#N/A</v>
      </c>
      <c r="Z1843" s="55" t="e">
        <f t="shared" si="192"/>
        <v>#N/A</v>
      </c>
      <c r="AA1843" s="55" t="e">
        <f t="shared" si="192"/>
        <v>#N/A</v>
      </c>
      <c r="AB1843" s="55" t="e">
        <f t="shared" si="192"/>
        <v>#N/A</v>
      </c>
      <c r="AC1843" s="55" t="e">
        <f t="shared" si="192"/>
        <v>#N/A</v>
      </c>
      <c r="AD1843" s="34"/>
    </row>
    <row r="1844" spans="1:30" s="35" customFormat="1" ht="12.75" x14ac:dyDescent="0.2">
      <c r="A1844" s="66" t="s">
        <v>196</v>
      </c>
      <c r="B1844" s="52" t="s">
        <v>83</v>
      </c>
      <c r="C1844" s="52"/>
      <c r="D1844" s="67"/>
      <c r="E1844" s="54" t="s">
        <v>84</v>
      </c>
      <c r="F1844" s="30"/>
      <c r="G1844" s="29"/>
      <c r="H1844" s="32"/>
      <c r="I1844" s="56"/>
      <c r="J1844" s="56" t="e">
        <f>+J1843+J1842</f>
        <v>#N/A</v>
      </c>
      <c r="K1844" s="56" t="e">
        <f>+K1843+K1842</f>
        <v>#N/A</v>
      </c>
      <c r="L1844" s="56" t="e">
        <f t="shared" ref="L1844:AC1844" si="193">+L1843+L1842</f>
        <v>#N/A</v>
      </c>
      <c r="M1844" s="56" t="e">
        <f t="shared" si="193"/>
        <v>#N/A</v>
      </c>
      <c r="N1844" s="56" t="e">
        <f t="shared" si="193"/>
        <v>#N/A</v>
      </c>
      <c r="O1844" s="56" t="e">
        <f t="shared" si="193"/>
        <v>#N/A</v>
      </c>
      <c r="P1844" s="56" t="e">
        <f t="shared" si="193"/>
        <v>#N/A</v>
      </c>
      <c r="Q1844" s="56" t="e">
        <f t="shared" si="193"/>
        <v>#N/A</v>
      </c>
      <c r="R1844" s="56" t="e">
        <f t="shared" si="193"/>
        <v>#N/A</v>
      </c>
      <c r="S1844" s="56" t="e">
        <f t="shared" si="193"/>
        <v>#N/A</v>
      </c>
      <c r="T1844" s="56" t="e">
        <f t="shared" si="193"/>
        <v>#N/A</v>
      </c>
      <c r="U1844" s="56" t="e">
        <f t="shared" si="193"/>
        <v>#N/A</v>
      </c>
      <c r="V1844" s="56" t="e">
        <f t="shared" si="193"/>
        <v>#N/A</v>
      </c>
      <c r="W1844" s="56" t="e">
        <f t="shared" si="193"/>
        <v>#N/A</v>
      </c>
      <c r="X1844" s="56" t="e">
        <f t="shared" si="193"/>
        <v>#N/A</v>
      </c>
      <c r="Y1844" s="56" t="e">
        <f t="shared" si="193"/>
        <v>#N/A</v>
      </c>
      <c r="Z1844" s="56" t="e">
        <f t="shared" si="193"/>
        <v>#N/A</v>
      </c>
      <c r="AA1844" s="56" t="e">
        <f t="shared" si="193"/>
        <v>#N/A</v>
      </c>
      <c r="AB1844" s="56" t="e">
        <f t="shared" si="193"/>
        <v>#N/A</v>
      </c>
      <c r="AC1844" s="56" t="e">
        <f t="shared" si="193"/>
        <v>#N/A</v>
      </c>
      <c r="AD1844" s="34"/>
    </row>
    <row r="1845" spans="1:30" s="35" customFormat="1" ht="12.75" x14ac:dyDescent="0.2">
      <c r="A1845" s="57" t="s">
        <v>196</v>
      </c>
      <c r="B1845" s="52" t="s">
        <v>85</v>
      </c>
      <c r="C1845" s="52"/>
      <c r="D1845" s="67"/>
      <c r="E1845" s="58" t="s">
        <v>86</v>
      </c>
      <c r="F1845" s="30"/>
      <c r="G1845" s="29"/>
      <c r="H1845" s="32"/>
      <c r="I1845" s="68"/>
      <c r="J1845" s="59" t="e">
        <f>+J1844*$K$2</f>
        <v>#N/A</v>
      </c>
      <c r="K1845" s="59" t="e">
        <f>+K1844*$K$2</f>
        <v>#N/A</v>
      </c>
      <c r="L1845" s="59" t="e">
        <f t="shared" ref="L1845:AC1845" si="194">+L1844*$K$2</f>
        <v>#N/A</v>
      </c>
      <c r="M1845" s="59" t="e">
        <f t="shared" si="194"/>
        <v>#N/A</v>
      </c>
      <c r="N1845" s="59" t="e">
        <f t="shared" si="194"/>
        <v>#N/A</v>
      </c>
      <c r="O1845" s="59" t="e">
        <f t="shared" si="194"/>
        <v>#N/A</v>
      </c>
      <c r="P1845" s="59" t="e">
        <f t="shared" si="194"/>
        <v>#N/A</v>
      </c>
      <c r="Q1845" s="59" t="e">
        <f t="shared" si="194"/>
        <v>#N/A</v>
      </c>
      <c r="R1845" s="59" t="e">
        <f t="shared" si="194"/>
        <v>#N/A</v>
      </c>
      <c r="S1845" s="59" t="e">
        <f t="shared" si="194"/>
        <v>#N/A</v>
      </c>
      <c r="T1845" s="59" t="e">
        <f t="shared" si="194"/>
        <v>#N/A</v>
      </c>
      <c r="U1845" s="59" t="e">
        <f t="shared" si="194"/>
        <v>#N/A</v>
      </c>
      <c r="V1845" s="59" t="e">
        <f t="shared" si="194"/>
        <v>#N/A</v>
      </c>
      <c r="W1845" s="59" t="e">
        <f t="shared" si="194"/>
        <v>#N/A</v>
      </c>
      <c r="X1845" s="59" t="e">
        <f t="shared" si="194"/>
        <v>#N/A</v>
      </c>
      <c r="Y1845" s="59" t="e">
        <f t="shared" si="194"/>
        <v>#N/A</v>
      </c>
      <c r="Z1845" s="59" t="e">
        <f t="shared" si="194"/>
        <v>#N/A</v>
      </c>
      <c r="AA1845" s="59" t="e">
        <f t="shared" si="194"/>
        <v>#N/A</v>
      </c>
      <c r="AB1845" s="59" t="e">
        <f t="shared" si="194"/>
        <v>#N/A</v>
      </c>
      <c r="AC1845" s="59" t="e">
        <f t="shared" si="194"/>
        <v>#N/A</v>
      </c>
      <c r="AD1845" s="34"/>
    </row>
    <row r="1846" spans="1:30" s="35" customFormat="1" ht="12.75" x14ac:dyDescent="0.2">
      <c r="A1846" s="50" t="s">
        <v>199</v>
      </c>
      <c r="B1846" s="109"/>
      <c r="C1846" s="109"/>
      <c r="D1846" s="117"/>
      <c r="E1846" s="54"/>
      <c r="F1846" s="118"/>
      <c r="G1846" s="109"/>
      <c r="H1846" s="111"/>
      <c r="I1846" s="111"/>
      <c r="J1846" s="111"/>
      <c r="K1846" s="111"/>
      <c r="L1846" s="111"/>
      <c r="M1846" s="111"/>
      <c r="N1846" s="111"/>
      <c r="O1846" s="111"/>
      <c r="P1846" s="111"/>
      <c r="Q1846" s="111"/>
      <c r="R1846" s="111"/>
      <c r="S1846" s="111"/>
      <c r="T1846" s="111"/>
      <c r="U1846" s="111"/>
      <c r="V1846" s="111"/>
      <c r="W1846" s="111"/>
      <c r="X1846" s="111"/>
      <c r="Y1846" s="111"/>
      <c r="Z1846" s="111"/>
      <c r="AA1846" s="111"/>
      <c r="AB1846" s="111"/>
      <c r="AC1846" s="111"/>
      <c r="AD1846" s="34"/>
    </row>
    <row r="1847" spans="1:30" s="35" customFormat="1" ht="12.75" x14ac:dyDescent="0.2">
      <c r="A1847" s="25" t="s">
        <v>199</v>
      </c>
      <c r="B1847" s="27" t="s">
        <v>11</v>
      </c>
      <c r="C1847" s="27"/>
      <c r="D1847" s="28"/>
      <c r="E1847" s="29" t="s">
        <v>12</v>
      </c>
      <c r="F1847" s="30">
        <v>0.7</v>
      </c>
      <c r="G1847" s="31">
        <f t="shared" ref="G1847:G1870" si="195">+F1847*$F$2</f>
        <v>21</v>
      </c>
      <c r="H1847" s="32">
        <v>3</v>
      </c>
      <c r="I1847" s="33"/>
      <c r="J1847" s="26"/>
      <c r="K1847" s="26"/>
      <c r="L1847" s="26"/>
      <c r="M1847" s="26"/>
      <c r="N1847" s="26"/>
      <c r="O1847" s="26"/>
      <c r="P1847" s="26"/>
      <c r="Q1847" s="26"/>
      <c r="R1847" s="26"/>
      <c r="S1847" s="26"/>
      <c r="T1847" s="26"/>
      <c r="U1847" s="26"/>
      <c r="V1847" s="26"/>
      <c r="W1847" s="26"/>
      <c r="X1847" s="26"/>
      <c r="Y1847" s="26"/>
      <c r="Z1847" s="26"/>
      <c r="AA1847" s="26"/>
      <c r="AB1847" s="26"/>
      <c r="AC1847" s="26"/>
      <c r="AD1847" s="34" t="s">
        <v>14</v>
      </c>
    </row>
    <row r="1848" spans="1:30" s="35" customFormat="1" ht="12.75" x14ac:dyDescent="0.2">
      <c r="A1848" s="25" t="s">
        <v>199</v>
      </c>
      <c r="B1848" s="27" t="s">
        <v>11</v>
      </c>
      <c r="C1848" s="27"/>
      <c r="D1848" s="28"/>
      <c r="E1848" s="29" t="s">
        <v>15</v>
      </c>
      <c r="F1848" s="30">
        <v>0.3</v>
      </c>
      <c r="G1848" s="31">
        <f t="shared" si="195"/>
        <v>9</v>
      </c>
      <c r="H1848" s="32">
        <v>3</v>
      </c>
      <c r="I1848" s="33"/>
      <c r="J1848" s="26"/>
      <c r="K1848" s="26"/>
      <c r="L1848" s="26"/>
      <c r="M1848" s="26"/>
      <c r="N1848" s="26"/>
      <c r="O1848" s="26"/>
      <c r="P1848" s="26"/>
      <c r="Q1848" s="26"/>
      <c r="R1848" s="26"/>
      <c r="S1848" s="26"/>
      <c r="T1848" s="26"/>
      <c r="U1848" s="26"/>
      <c r="V1848" s="26"/>
      <c r="W1848" s="26"/>
      <c r="X1848" s="26"/>
      <c r="Y1848" s="26"/>
      <c r="Z1848" s="26"/>
      <c r="AA1848" s="26"/>
      <c r="AB1848" s="26"/>
      <c r="AC1848" s="26"/>
      <c r="AD1848" s="34" t="s">
        <v>14</v>
      </c>
    </row>
    <row r="1849" spans="1:30" s="35" customFormat="1" ht="12.75" x14ac:dyDescent="0.2">
      <c r="A1849" s="25" t="s">
        <v>199</v>
      </c>
      <c r="B1849" s="27" t="s">
        <v>11</v>
      </c>
      <c r="C1849" s="27"/>
      <c r="D1849" s="28"/>
      <c r="E1849" s="38" t="s">
        <v>16</v>
      </c>
      <c r="F1849" s="30">
        <v>0</v>
      </c>
      <c r="G1849" s="31">
        <f t="shared" si="195"/>
        <v>0</v>
      </c>
      <c r="H1849" s="32">
        <v>3</v>
      </c>
      <c r="I1849" s="33"/>
      <c r="J1849" s="26"/>
      <c r="K1849" s="26"/>
      <c r="L1849" s="26"/>
      <c r="M1849" s="26"/>
      <c r="N1849" s="26"/>
      <c r="O1849" s="26"/>
      <c r="P1849" s="26"/>
      <c r="Q1849" s="26"/>
      <c r="R1849" s="26"/>
      <c r="S1849" s="26"/>
      <c r="T1849" s="26"/>
      <c r="U1849" s="26"/>
      <c r="V1849" s="26"/>
      <c r="W1849" s="26"/>
      <c r="X1849" s="26"/>
      <c r="Y1849" s="26"/>
      <c r="Z1849" s="26"/>
      <c r="AA1849" s="26"/>
      <c r="AB1849" s="26"/>
      <c r="AC1849" s="26"/>
      <c r="AD1849" s="34" t="s">
        <v>88</v>
      </c>
    </row>
    <row r="1850" spans="1:30" s="35" customFormat="1" ht="12.75" x14ac:dyDescent="0.2">
      <c r="A1850" s="25" t="s">
        <v>199</v>
      </c>
      <c r="B1850" s="27" t="s">
        <v>11</v>
      </c>
      <c r="C1850" s="27"/>
      <c r="D1850" s="28"/>
      <c r="E1850" s="29" t="s">
        <v>18</v>
      </c>
      <c r="F1850" s="30">
        <v>0.55000000000000004</v>
      </c>
      <c r="G1850" s="31">
        <f t="shared" si="195"/>
        <v>16.5</v>
      </c>
      <c r="H1850" s="32">
        <v>3</v>
      </c>
      <c r="I1850" s="33"/>
      <c r="J1850" s="26"/>
      <c r="K1850" s="26"/>
      <c r="L1850" s="26"/>
      <c r="M1850" s="26"/>
      <c r="N1850" s="26">
        <v>1</v>
      </c>
      <c r="O1850" s="26"/>
      <c r="P1850" s="26"/>
      <c r="Q1850" s="26"/>
      <c r="R1850" s="26">
        <v>1</v>
      </c>
      <c r="S1850" s="26"/>
      <c r="T1850" s="26"/>
      <c r="U1850" s="26"/>
      <c r="V1850" s="26">
        <v>1</v>
      </c>
      <c r="W1850" s="26"/>
      <c r="X1850" s="26"/>
      <c r="Y1850" s="26"/>
      <c r="Z1850" s="26">
        <v>1</v>
      </c>
      <c r="AA1850" s="26"/>
      <c r="AB1850" s="26"/>
      <c r="AC1850" s="26"/>
      <c r="AD1850" s="34" t="s">
        <v>21</v>
      </c>
    </row>
    <row r="1851" spans="1:30" s="35" customFormat="1" ht="12.75" x14ac:dyDescent="0.2">
      <c r="A1851" s="25" t="s">
        <v>199</v>
      </c>
      <c r="B1851" s="27" t="s">
        <v>11</v>
      </c>
      <c r="C1851" s="27"/>
      <c r="D1851" s="28"/>
      <c r="E1851" s="29" t="s">
        <v>116</v>
      </c>
      <c r="F1851" s="30">
        <v>1</v>
      </c>
      <c r="G1851" s="31">
        <f t="shared" si="195"/>
        <v>30</v>
      </c>
      <c r="H1851" s="32">
        <v>3</v>
      </c>
      <c r="I1851" s="33"/>
      <c r="J1851" s="26"/>
      <c r="K1851" s="26"/>
      <c r="L1851" s="26"/>
      <c r="M1851" s="26">
        <v>1</v>
      </c>
      <c r="N1851" s="26"/>
      <c r="O1851" s="26"/>
      <c r="P1851" s="26"/>
      <c r="Q1851" s="26">
        <v>1</v>
      </c>
      <c r="R1851" s="26"/>
      <c r="S1851" s="26"/>
      <c r="T1851" s="26"/>
      <c r="U1851" s="26">
        <v>1</v>
      </c>
      <c r="V1851" s="26"/>
      <c r="W1851" s="26"/>
      <c r="X1851" s="26"/>
      <c r="Y1851" s="26">
        <v>1</v>
      </c>
      <c r="Z1851" s="26"/>
      <c r="AA1851" s="26"/>
      <c r="AB1851" s="26"/>
      <c r="AC1851" s="26">
        <v>1</v>
      </c>
      <c r="AD1851" s="34" t="s">
        <v>35</v>
      </c>
    </row>
    <row r="1852" spans="1:30" s="35" customFormat="1" ht="12.75" x14ac:dyDescent="0.2">
      <c r="A1852" s="25" t="s">
        <v>199</v>
      </c>
      <c r="B1852" s="27" t="s">
        <v>11</v>
      </c>
      <c r="C1852" s="27"/>
      <c r="D1852" s="28"/>
      <c r="E1852" s="38" t="s">
        <v>119</v>
      </c>
      <c r="F1852" s="30">
        <v>0</v>
      </c>
      <c r="G1852" s="31">
        <f t="shared" si="195"/>
        <v>0</v>
      </c>
      <c r="H1852" s="32">
        <v>3</v>
      </c>
      <c r="I1852" s="33"/>
      <c r="J1852" s="26"/>
      <c r="K1852" s="26"/>
      <c r="L1852" s="26"/>
      <c r="M1852" s="26"/>
      <c r="N1852" s="26"/>
      <c r="O1852" s="26"/>
      <c r="P1852" s="26"/>
      <c r="Q1852" s="26"/>
      <c r="R1852" s="26"/>
      <c r="S1852" s="26"/>
      <c r="T1852" s="26"/>
      <c r="U1852" s="26"/>
      <c r="V1852" s="26"/>
      <c r="W1852" s="26"/>
      <c r="X1852" s="26"/>
      <c r="Y1852" s="26"/>
      <c r="Z1852" s="26"/>
      <c r="AA1852" s="26"/>
      <c r="AB1852" s="26"/>
      <c r="AC1852" s="26"/>
      <c r="AD1852" s="34" t="s">
        <v>200</v>
      </c>
    </row>
    <row r="1853" spans="1:30" s="35" customFormat="1" ht="12.75" x14ac:dyDescent="0.2">
      <c r="A1853" s="25" t="s">
        <v>199</v>
      </c>
      <c r="B1853" s="27" t="s">
        <v>11</v>
      </c>
      <c r="C1853" s="27"/>
      <c r="D1853" s="28"/>
      <c r="E1853" s="29" t="s">
        <v>120</v>
      </c>
      <c r="F1853" s="30">
        <v>0.5</v>
      </c>
      <c r="G1853" s="31">
        <f t="shared" si="195"/>
        <v>15</v>
      </c>
      <c r="H1853" s="32">
        <v>3</v>
      </c>
      <c r="I1853" s="33"/>
      <c r="J1853" s="26"/>
      <c r="K1853" s="26"/>
      <c r="L1853" s="26"/>
      <c r="M1853" s="26">
        <v>1</v>
      </c>
      <c r="N1853" s="26"/>
      <c r="O1853" s="26"/>
      <c r="P1853" s="26"/>
      <c r="Q1853" s="26">
        <v>1</v>
      </c>
      <c r="R1853" s="26"/>
      <c r="S1853" s="26"/>
      <c r="T1853" s="26"/>
      <c r="U1853" s="26">
        <v>1</v>
      </c>
      <c r="V1853" s="26"/>
      <c r="W1853" s="26"/>
      <c r="X1853" s="26"/>
      <c r="Y1853" s="26">
        <v>1</v>
      </c>
      <c r="Z1853" s="26"/>
      <c r="AA1853" s="26"/>
      <c r="AB1853" s="26"/>
      <c r="AC1853" s="26">
        <v>1</v>
      </c>
      <c r="AD1853" s="34" t="s">
        <v>35</v>
      </c>
    </row>
    <row r="1854" spans="1:30" s="35" customFormat="1" ht="12.75" x14ac:dyDescent="0.2">
      <c r="A1854" s="25" t="s">
        <v>199</v>
      </c>
      <c r="B1854" s="27" t="s">
        <v>11</v>
      </c>
      <c r="C1854" s="27"/>
      <c r="D1854" s="28"/>
      <c r="E1854" s="38" t="s">
        <v>121</v>
      </c>
      <c r="F1854" s="30">
        <v>0</v>
      </c>
      <c r="G1854" s="31">
        <f t="shared" si="195"/>
        <v>0</v>
      </c>
      <c r="H1854" s="32">
        <v>3</v>
      </c>
      <c r="I1854" s="33"/>
      <c r="J1854" s="26"/>
      <c r="K1854" s="26"/>
      <c r="L1854" s="26"/>
      <c r="M1854" s="26"/>
      <c r="N1854" s="26"/>
      <c r="O1854" s="26"/>
      <c r="P1854" s="26"/>
      <c r="Q1854" s="26"/>
      <c r="R1854" s="26"/>
      <c r="S1854" s="26"/>
      <c r="T1854" s="26"/>
      <c r="U1854" s="26"/>
      <c r="V1854" s="26"/>
      <c r="W1854" s="26"/>
      <c r="X1854" s="26"/>
      <c r="Y1854" s="26"/>
      <c r="Z1854" s="26"/>
      <c r="AA1854" s="26"/>
      <c r="AB1854" s="26"/>
      <c r="AC1854" s="26"/>
      <c r="AD1854" s="34" t="s">
        <v>143</v>
      </c>
    </row>
    <row r="1855" spans="1:30" s="35" customFormat="1" ht="12.75" x14ac:dyDescent="0.2">
      <c r="A1855" s="25" t="s">
        <v>199</v>
      </c>
      <c r="B1855" s="27" t="s">
        <v>11</v>
      </c>
      <c r="C1855" s="27"/>
      <c r="D1855" s="28"/>
      <c r="E1855" s="36" t="s">
        <v>24</v>
      </c>
      <c r="F1855" s="30">
        <v>0.35</v>
      </c>
      <c r="G1855" s="31">
        <f t="shared" si="195"/>
        <v>10.5</v>
      </c>
      <c r="H1855" s="32">
        <v>3</v>
      </c>
      <c r="I1855" s="33"/>
      <c r="J1855" s="26">
        <v>1</v>
      </c>
      <c r="K1855" s="26">
        <v>1</v>
      </c>
      <c r="L1855" s="26">
        <v>1</v>
      </c>
      <c r="M1855" s="26">
        <v>1</v>
      </c>
      <c r="N1855" s="26">
        <v>1</v>
      </c>
      <c r="O1855" s="26">
        <v>1</v>
      </c>
      <c r="P1855" s="26">
        <v>1</v>
      </c>
      <c r="Q1855" s="26">
        <v>1</v>
      </c>
      <c r="R1855" s="26">
        <v>1</v>
      </c>
      <c r="S1855" s="26">
        <v>1</v>
      </c>
      <c r="T1855" s="26">
        <v>1</v>
      </c>
      <c r="U1855" s="26">
        <v>1</v>
      </c>
      <c r="V1855" s="26">
        <v>1</v>
      </c>
      <c r="W1855" s="26">
        <v>1</v>
      </c>
      <c r="X1855" s="26">
        <v>1</v>
      </c>
      <c r="Y1855" s="26">
        <v>1</v>
      </c>
      <c r="Z1855" s="26">
        <v>1</v>
      </c>
      <c r="AA1855" s="26">
        <v>1</v>
      </c>
      <c r="AB1855" s="26">
        <v>1</v>
      </c>
      <c r="AC1855" s="26">
        <v>1</v>
      </c>
      <c r="AD1855" s="34" t="s">
        <v>25</v>
      </c>
    </row>
    <row r="1856" spans="1:30" s="35" customFormat="1" ht="12.75" x14ac:dyDescent="0.2">
      <c r="A1856" s="25" t="s">
        <v>199</v>
      </c>
      <c r="B1856" s="27" t="s">
        <v>11</v>
      </c>
      <c r="C1856" s="27"/>
      <c r="D1856" s="28"/>
      <c r="E1856" s="29" t="s">
        <v>26</v>
      </c>
      <c r="F1856" s="30">
        <v>0.9900000000000001</v>
      </c>
      <c r="G1856" s="31">
        <f t="shared" si="195"/>
        <v>29.700000000000003</v>
      </c>
      <c r="H1856" s="32">
        <v>3</v>
      </c>
      <c r="I1856" s="33"/>
      <c r="J1856" s="26"/>
      <c r="K1856" s="26"/>
      <c r="L1856" s="26"/>
      <c r="M1856" s="26"/>
      <c r="N1856" s="26"/>
      <c r="O1856" s="26"/>
      <c r="P1856" s="26"/>
      <c r="Q1856" s="26"/>
      <c r="R1856" s="26"/>
      <c r="S1856" s="26"/>
      <c r="T1856" s="26"/>
      <c r="U1856" s="26"/>
      <c r="V1856" s="26">
        <v>1</v>
      </c>
      <c r="W1856" s="26"/>
      <c r="X1856" s="26"/>
      <c r="Y1856" s="26"/>
      <c r="Z1856" s="26"/>
      <c r="AA1856" s="26"/>
      <c r="AB1856" s="26"/>
      <c r="AC1856" s="26"/>
      <c r="AD1856" s="34" t="s">
        <v>27</v>
      </c>
    </row>
    <row r="1857" spans="1:30" s="35" customFormat="1" ht="12.75" x14ac:dyDescent="0.2">
      <c r="A1857" s="25" t="s">
        <v>199</v>
      </c>
      <c r="B1857" s="27" t="s">
        <v>11</v>
      </c>
      <c r="C1857" s="27"/>
      <c r="D1857" s="28"/>
      <c r="E1857" s="83" t="s">
        <v>29</v>
      </c>
      <c r="F1857" s="30">
        <v>0.23833333333333337</v>
      </c>
      <c r="G1857" s="31">
        <f t="shared" si="195"/>
        <v>7.1500000000000012</v>
      </c>
      <c r="H1857" s="32">
        <v>3</v>
      </c>
      <c r="I1857" s="33"/>
      <c r="J1857" s="26"/>
      <c r="K1857" s="26"/>
      <c r="L1857" s="26"/>
      <c r="M1857" s="26"/>
      <c r="N1857" s="26"/>
      <c r="O1857" s="26"/>
      <c r="P1857" s="26"/>
      <c r="Q1857" s="26"/>
      <c r="R1857" s="37"/>
      <c r="S1857" s="26"/>
      <c r="T1857" s="37"/>
      <c r="U1857" s="26">
        <v>1</v>
      </c>
      <c r="V1857" s="37"/>
      <c r="W1857" s="26"/>
      <c r="X1857" s="37"/>
      <c r="Y1857" s="26"/>
      <c r="Z1857" s="37"/>
      <c r="AA1857" s="26"/>
      <c r="AB1857" s="37"/>
      <c r="AC1857" s="26"/>
      <c r="AD1857" s="34" t="s">
        <v>23</v>
      </c>
    </row>
    <row r="1858" spans="1:30" s="35" customFormat="1" ht="12.75" x14ac:dyDescent="0.2">
      <c r="A1858" s="25" t="s">
        <v>199</v>
      </c>
      <c r="B1858" s="27" t="s">
        <v>11</v>
      </c>
      <c r="C1858" s="27"/>
      <c r="D1858" s="28"/>
      <c r="E1858" s="29" t="s">
        <v>31</v>
      </c>
      <c r="F1858" s="30">
        <v>0.12833333333333335</v>
      </c>
      <c r="G1858" s="31">
        <f t="shared" si="195"/>
        <v>3.8500000000000005</v>
      </c>
      <c r="H1858" s="32">
        <v>3</v>
      </c>
      <c r="I1858" s="33"/>
      <c r="J1858" s="26"/>
      <c r="K1858" s="26">
        <v>1</v>
      </c>
      <c r="L1858" s="26"/>
      <c r="M1858" s="26">
        <v>1</v>
      </c>
      <c r="N1858" s="26"/>
      <c r="O1858" s="26">
        <v>1</v>
      </c>
      <c r="P1858" s="26"/>
      <c r="Q1858" s="26">
        <v>1</v>
      </c>
      <c r="R1858" s="26"/>
      <c r="S1858" s="26">
        <v>1</v>
      </c>
      <c r="T1858" s="26"/>
      <c r="U1858" s="26">
        <v>1</v>
      </c>
      <c r="V1858" s="26"/>
      <c r="W1858" s="26">
        <v>1</v>
      </c>
      <c r="X1858" s="26"/>
      <c r="Y1858" s="26">
        <v>1</v>
      </c>
      <c r="Z1858" s="26"/>
      <c r="AA1858" s="26">
        <v>1</v>
      </c>
      <c r="AB1858" s="26"/>
      <c r="AC1858" s="26">
        <v>1</v>
      </c>
      <c r="AD1858" s="34" t="s">
        <v>13</v>
      </c>
    </row>
    <row r="1859" spans="1:30" s="35" customFormat="1" ht="12.75" x14ac:dyDescent="0.2">
      <c r="A1859" s="25" t="s">
        <v>199</v>
      </c>
      <c r="B1859" s="27" t="s">
        <v>11</v>
      </c>
      <c r="C1859" s="27"/>
      <c r="D1859" s="28"/>
      <c r="E1859" s="29" t="s">
        <v>32</v>
      </c>
      <c r="F1859" s="30">
        <v>1.1000000000000001</v>
      </c>
      <c r="G1859" s="31">
        <f t="shared" si="195"/>
        <v>33</v>
      </c>
      <c r="H1859" s="32">
        <v>3</v>
      </c>
      <c r="I1859" s="33"/>
      <c r="J1859" s="26"/>
      <c r="K1859" s="26"/>
      <c r="L1859" s="26"/>
      <c r="M1859" s="26"/>
      <c r="N1859" s="26"/>
      <c r="O1859" s="26"/>
      <c r="P1859" s="26">
        <v>1</v>
      </c>
      <c r="Q1859" s="26"/>
      <c r="R1859" s="26"/>
      <c r="S1859" s="26"/>
      <c r="T1859" s="26"/>
      <c r="U1859" s="26"/>
      <c r="V1859" s="26">
        <v>1</v>
      </c>
      <c r="W1859" s="26"/>
      <c r="X1859" s="26"/>
      <c r="Y1859" s="26"/>
      <c r="Z1859" s="26"/>
      <c r="AA1859" s="26"/>
      <c r="AB1859" s="26">
        <v>1</v>
      </c>
      <c r="AC1859" s="26"/>
      <c r="AD1859" s="34" t="s">
        <v>20</v>
      </c>
    </row>
    <row r="1860" spans="1:30" s="35" customFormat="1" ht="12.75" x14ac:dyDescent="0.2">
      <c r="A1860" s="25" t="s">
        <v>199</v>
      </c>
      <c r="B1860" s="27" t="s">
        <v>11</v>
      </c>
      <c r="C1860" s="27"/>
      <c r="D1860" s="28"/>
      <c r="E1860" s="38" t="s">
        <v>34</v>
      </c>
      <c r="F1860" s="30">
        <v>0</v>
      </c>
      <c r="G1860" s="31">
        <f t="shared" si="195"/>
        <v>0</v>
      </c>
      <c r="H1860" s="32">
        <v>3</v>
      </c>
      <c r="I1860" s="33"/>
      <c r="J1860" s="26"/>
      <c r="K1860" s="26"/>
      <c r="L1860" s="26"/>
      <c r="M1860" s="26"/>
      <c r="N1860" s="26"/>
      <c r="O1860" s="26"/>
      <c r="P1860" s="26"/>
      <c r="Q1860" s="26"/>
      <c r="R1860" s="26"/>
      <c r="S1860" s="26"/>
      <c r="T1860" s="26"/>
      <c r="U1860" s="26"/>
      <c r="V1860" s="26"/>
      <c r="W1860" s="26"/>
      <c r="X1860" s="26"/>
      <c r="Y1860" s="26"/>
      <c r="Z1860" s="26"/>
      <c r="AA1860" s="26"/>
      <c r="AB1860" s="26"/>
      <c r="AC1860" s="26"/>
      <c r="AD1860" s="34" t="s">
        <v>36</v>
      </c>
    </row>
    <row r="1861" spans="1:30" s="35" customFormat="1" ht="12.75" x14ac:dyDescent="0.2">
      <c r="A1861" s="25" t="s">
        <v>199</v>
      </c>
      <c r="B1861" s="27" t="s">
        <v>11</v>
      </c>
      <c r="C1861" s="27"/>
      <c r="D1861" s="28"/>
      <c r="E1861" s="29" t="s">
        <v>37</v>
      </c>
      <c r="F1861" s="30">
        <v>0.55000000000000004</v>
      </c>
      <c r="G1861" s="31">
        <f t="shared" si="195"/>
        <v>16.5</v>
      </c>
      <c r="H1861" s="32">
        <v>3</v>
      </c>
      <c r="I1861" s="33"/>
      <c r="J1861" s="26"/>
      <c r="K1861" s="26"/>
      <c r="L1861" s="26"/>
      <c r="M1861" s="26"/>
      <c r="N1861" s="26"/>
      <c r="O1861" s="26"/>
      <c r="P1861" s="26"/>
      <c r="Q1861" s="26"/>
      <c r="R1861" s="26"/>
      <c r="S1861" s="26"/>
      <c r="T1861" s="26"/>
      <c r="U1861" s="26"/>
      <c r="V1861" s="26">
        <v>1</v>
      </c>
      <c r="W1861" s="26"/>
      <c r="X1861" s="26"/>
      <c r="Y1861" s="26"/>
      <c r="Z1861" s="26"/>
      <c r="AA1861" s="26"/>
      <c r="AB1861" s="26"/>
      <c r="AC1861" s="26"/>
      <c r="AD1861" s="34" t="s">
        <v>27</v>
      </c>
    </row>
    <row r="1862" spans="1:30" s="35" customFormat="1" ht="12.75" x14ac:dyDescent="0.2">
      <c r="A1862" s="25" t="s">
        <v>199</v>
      </c>
      <c r="B1862" s="27" t="s">
        <v>11</v>
      </c>
      <c r="C1862" s="27"/>
      <c r="D1862" s="28"/>
      <c r="E1862" s="29" t="s">
        <v>38</v>
      </c>
      <c r="F1862" s="30">
        <v>0.5</v>
      </c>
      <c r="G1862" s="31">
        <f t="shared" si="195"/>
        <v>15</v>
      </c>
      <c r="H1862" s="32">
        <v>3</v>
      </c>
      <c r="I1862" s="33"/>
      <c r="J1862" s="26"/>
      <c r="K1862" s="26"/>
      <c r="L1862" s="26"/>
      <c r="M1862" s="26"/>
      <c r="N1862" s="26"/>
      <c r="O1862" s="26"/>
      <c r="P1862" s="26"/>
      <c r="Q1862" s="26"/>
      <c r="R1862" s="26"/>
      <c r="S1862" s="26"/>
      <c r="T1862" s="26"/>
      <c r="U1862" s="26"/>
      <c r="V1862" s="26">
        <v>1</v>
      </c>
      <c r="W1862" s="26"/>
      <c r="X1862" s="26"/>
      <c r="Y1862" s="26"/>
      <c r="Z1862" s="26"/>
      <c r="AA1862" s="26"/>
      <c r="AB1862" s="26"/>
      <c r="AC1862" s="26"/>
      <c r="AD1862" s="34" t="s">
        <v>27</v>
      </c>
    </row>
    <row r="1863" spans="1:30" s="35" customFormat="1" ht="12.75" x14ac:dyDescent="0.2">
      <c r="A1863" s="25" t="s">
        <v>199</v>
      </c>
      <c r="B1863" s="27" t="s">
        <v>11</v>
      </c>
      <c r="C1863" s="27"/>
      <c r="D1863" s="28"/>
      <c r="E1863" s="29" t="s">
        <v>39</v>
      </c>
      <c r="F1863" s="30">
        <v>0.2</v>
      </c>
      <c r="G1863" s="31">
        <f t="shared" si="195"/>
        <v>6</v>
      </c>
      <c r="H1863" s="32">
        <v>3</v>
      </c>
      <c r="I1863" s="33"/>
      <c r="J1863" s="26"/>
      <c r="K1863" s="26"/>
      <c r="L1863" s="26"/>
      <c r="M1863" s="26"/>
      <c r="N1863" s="26"/>
      <c r="O1863" s="26"/>
      <c r="P1863" s="26"/>
      <c r="Q1863" s="26"/>
      <c r="R1863" s="26"/>
      <c r="S1863" s="26"/>
      <c r="T1863" s="26"/>
      <c r="U1863" s="26"/>
      <c r="V1863" s="26"/>
      <c r="W1863" s="26"/>
      <c r="X1863" s="26"/>
      <c r="Y1863" s="26"/>
      <c r="Z1863" s="26"/>
      <c r="AA1863" s="26"/>
      <c r="AB1863" s="26"/>
      <c r="AC1863" s="26"/>
      <c r="AD1863" s="34" t="s">
        <v>14</v>
      </c>
    </row>
    <row r="1864" spans="1:30" s="35" customFormat="1" ht="12.75" x14ac:dyDescent="0.2">
      <c r="A1864" s="25" t="s">
        <v>199</v>
      </c>
      <c r="B1864" s="27" t="s">
        <v>11</v>
      </c>
      <c r="C1864" s="27"/>
      <c r="D1864" s="28"/>
      <c r="E1864" s="29" t="s">
        <v>40</v>
      </c>
      <c r="F1864" s="30">
        <v>0.27500000000000002</v>
      </c>
      <c r="G1864" s="31">
        <f t="shared" si="195"/>
        <v>8.25</v>
      </c>
      <c r="H1864" s="32">
        <v>3</v>
      </c>
      <c r="I1864" s="33"/>
      <c r="J1864" s="26"/>
      <c r="K1864" s="26"/>
      <c r="L1864" s="26"/>
      <c r="M1864" s="26"/>
      <c r="N1864" s="26">
        <v>1</v>
      </c>
      <c r="O1864" s="26"/>
      <c r="P1864" s="26"/>
      <c r="Q1864" s="26"/>
      <c r="R1864" s="26"/>
      <c r="S1864" s="26"/>
      <c r="T1864" s="26">
        <v>1</v>
      </c>
      <c r="U1864" s="26"/>
      <c r="V1864" s="26"/>
      <c r="W1864" s="26"/>
      <c r="X1864" s="26"/>
      <c r="Y1864" s="26"/>
      <c r="Z1864" s="26">
        <v>1</v>
      </c>
      <c r="AA1864" s="26"/>
      <c r="AB1864" s="26"/>
      <c r="AC1864" s="26"/>
      <c r="AD1864" s="34" t="s">
        <v>41</v>
      </c>
    </row>
    <row r="1865" spans="1:30" s="35" customFormat="1" ht="12.75" x14ac:dyDescent="0.2">
      <c r="A1865" s="25" t="s">
        <v>199</v>
      </c>
      <c r="B1865" s="27" t="s">
        <v>11</v>
      </c>
      <c r="C1865" s="27"/>
      <c r="D1865" s="28"/>
      <c r="E1865" s="29" t="s">
        <v>42</v>
      </c>
      <c r="F1865" s="30">
        <v>2</v>
      </c>
      <c r="G1865" s="31">
        <f t="shared" si="195"/>
        <v>60</v>
      </c>
      <c r="H1865" s="32">
        <v>3</v>
      </c>
      <c r="I1865" s="33"/>
      <c r="J1865" s="26"/>
      <c r="K1865" s="26"/>
      <c r="L1865" s="26"/>
      <c r="M1865" s="26"/>
      <c r="N1865" s="26"/>
      <c r="O1865" s="26"/>
      <c r="P1865" s="26"/>
      <c r="Q1865" s="26"/>
      <c r="R1865" s="26"/>
      <c r="S1865" s="26"/>
      <c r="T1865" s="26"/>
      <c r="U1865" s="26"/>
      <c r="V1865" s="26"/>
      <c r="W1865" s="26"/>
      <c r="X1865" s="26"/>
      <c r="Y1865" s="26"/>
      <c r="Z1865" s="26"/>
      <c r="AA1865" s="26"/>
      <c r="AB1865" s="26"/>
      <c r="AC1865" s="26"/>
      <c r="AD1865" s="34" t="s">
        <v>14</v>
      </c>
    </row>
    <row r="1866" spans="1:30" s="35" customFormat="1" ht="12.75" x14ac:dyDescent="0.2">
      <c r="A1866" s="25" t="s">
        <v>199</v>
      </c>
      <c r="B1866" s="27" t="s">
        <v>11</v>
      </c>
      <c r="C1866" s="27"/>
      <c r="D1866" s="28"/>
      <c r="E1866" s="29" t="s">
        <v>43</v>
      </c>
      <c r="F1866" s="30">
        <v>0</v>
      </c>
      <c r="G1866" s="31">
        <f t="shared" si="195"/>
        <v>0</v>
      </c>
      <c r="H1866" s="32">
        <v>3</v>
      </c>
      <c r="I1866" s="33"/>
      <c r="J1866" s="26"/>
      <c r="K1866" s="26">
        <v>1</v>
      </c>
      <c r="L1866" s="26"/>
      <c r="M1866" s="26">
        <v>1</v>
      </c>
      <c r="N1866" s="26"/>
      <c r="O1866" s="26">
        <v>1</v>
      </c>
      <c r="P1866" s="26"/>
      <c r="Q1866" s="26">
        <v>1</v>
      </c>
      <c r="R1866" s="26"/>
      <c r="S1866" s="26">
        <v>1</v>
      </c>
      <c r="T1866" s="26"/>
      <c r="U1866" s="26">
        <v>1</v>
      </c>
      <c r="V1866" s="26"/>
      <c r="W1866" s="26">
        <v>1</v>
      </c>
      <c r="X1866" s="26"/>
      <c r="Y1866" s="26">
        <v>1</v>
      </c>
      <c r="Z1866" s="26"/>
      <c r="AA1866" s="26">
        <v>1</v>
      </c>
      <c r="AB1866" s="26"/>
      <c r="AC1866" s="26">
        <v>1</v>
      </c>
      <c r="AD1866" s="34" t="s">
        <v>44</v>
      </c>
    </row>
    <row r="1867" spans="1:30" s="35" customFormat="1" ht="12.75" x14ac:dyDescent="0.2">
      <c r="A1867" s="25" t="s">
        <v>199</v>
      </c>
      <c r="B1867" s="27" t="s">
        <v>11</v>
      </c>
      <c r="C1867" s="27"/>
      <c r="D1867" s="28"/>
      <c r="E1867" s="29" t="s">
        <v>45</v>
      </c>
      <c r="F1867" s="30">
        <v>1.1000000000000001</v>
      </c>
      <c r="G1867" s="31">
        <f t="shared" si="195"/>
        <v>33</v>
      </c>
      <c r="H1867" s="32">
        <v>3</v>
      </c>
      <c r="I1867" s="33"/>
      <c r="J1867" s="26"/>
      <c r="K1867" s="26">
        <v>1</v>
      </c>
      <c r="L1867" s="26"/>
      <c r="M1867" s="26">
        <v>1</v>
      </c>
      <c r="N1867" s="26"/>
      <c r="O1867" s="26">
        <v>1</v>
      </c>
      <c r="P1867" s="26"/>
      <c r="Q1867" s="26">
        <v>1</v>
      </c>
      <c r="R1867" s="26"/>
      <c r="S1867" s="26">
        <v>1</v>
      </c>
      <c r="T1867" s="26"/>
      <c r="U1867" s="26">
        <v>1</v>
      </c>
      <c r="V1867" s="26"/>
      <c r="W1867" s="26">
        <v>1</v>
      </c>
      <c r="X1867" s="26"/>
      <c r="Y1867" s="26">
        <v>1</v>
      </c>
      <c r="Z1867" s="26"/>
      <c r="AA1867" s="26">
        <v>1</v>
      </c>
      <c r="AB1867" s="26"/>
      <c r="AC1867" s="26">
        <v>1</v>
      </c>
      <c r="AD1867" s="34" t="s">
        <v>13</v>
      </c>
    </row>
    <row r="1868" spans="1:30" s="35" customFormat="1" ht="12.75" x14ac:dyDescent="0.2">
      <c r="A1868" s="25" t="s">
        <v>199</v>
      </c>
      <c r="B1868" s="27" t="s">
        <v>11</v>
      </c>
      <c r="C1868" s="27"/>
      <c r="D1868" s="28"/>
      <c r="E1868" s="29" t="s">
        <v>46</v>
      </c>
      <c r="F1868" s="30">
        <v>0.5</v>
      </c>
      <c r="G1868" s="31">
        <f t="shared" si="195"/>
        <v>15</v>
      </c>
      <c r="H1868" s="32">
        <v>3</v>
      </c>
      <c r="I1868" s="33"/>
      <c r="J1868" s="26"/>
      <c r="K1868" s="26"/>
      <c r="L1868" s="26"/>
      <c r="M1868" s="26"/>
      <c r="N1868" s="26">
        <v>1</v>
      </c>
      <c r="O1868" s="26"/>
      <c r="P1868" s="26"/>
      <c r="Q1868" s="26"/>
      <c r="R1868" s="26"/>
      <c r="S1868" s="26">
        <v>1</v>
      </c>
      <c r="T1868" s="26"/>
      <c r="U1868" s="26"/>
      <c r="V1868" s="26"/>
      <c r="W1868" s="26"/>
      <c r="X1868" s="26">
        <v>1</v>
      </c>
      <c r="Y1868" s="26"/>
      <c r="Z1868" s="26"/>
      <c r="AA1868" s="26"/>
      <c r="AB1868" s="26"/>
      <c r="AC1868" s="26">
        <v>1</v>
      </c>
      <c r="AD1868" s="34" t="s">
        <v>48</v>
      </c>
    </row>
    <row r="1869" spans="1:30" s="35" customFormat="1" ht="12.75" x14ac:dyDescent="0.2">
      <c r="A1869" s="25" t="s">
        <v>199</v>
      </c>
      <c r="B1869" s="27" t="s">
        <v>11</v>
      </c>
      <c r="C1869" s="27"/>
      <c r="D1869" s="28"/>
      <c r="E1869" s="29" t="s">
        <v>49</v>
      </c>
      <c r="F1869" s="30">
        <v>0.20166666666666666</v>
      </c>
      <c r="G1869" s="31">
        <f t="shared" si="195"/>
        <v>6.05</v>
      </c>
      <c r="H1869" s="32">
        <v>3</v>
      </c>
      <c r="I1869" s="33"/>
      <c r="J1869" s="26">
        <v>1</v>
      </c>
      <c r="K1869" s="26"/>
      <c r="L1869" s="26">
        <v>1</v>
      </c>
      <c r="M1869" s="26"/>
      <c r="N1869" s="26">
        <v>1</v>
      </c>
      <c r="O1869" s="26"/>
      <c r="P1869" s="26">
        <v>1</v>
      </c>
      <c r="Q1869" s="26"/>
      <c r="R1869" s="26">
        <v>1</v>
      </c>
      <c r="S1869" s="26"/>
      <c r="T1869" s="26">
        <v>1</v>
      </c>
      <c r="U1869" s="26"/>
      <c r="V1869" s="26">
        <v>1</v>
      </c>
      <c r="W1869" s="26"/>
      <c r="X1869" s="26">
        <v>1</v>
      </c>
      <c r="Y1869" s="26"/>
      <c r="Z1869" s="26">
        <v>1</v>
      </c>
      <c r="AA1869" s="26"/>
      <c r="AB1869" s="26">
        <v>1</v>
      </c>
      <c r="AC1869" s="26"/>
      <c r="AD1869" s="34" t="s">
        <v>50</v>
      </c>
    </row>
    <row r="1870" spans="1:30" s="35" customFormat="1" ht="12.75" x14ac:dyDescent="0.2">
      <c r="A1870" s="25" t="s">
        <v>199</v>
      </c>
      <c r="B1870" s="27" t="s">
        <v>11</v>
      </c>
      <c r="C1870" s="27"/>
      <c r="D1870" s="28"/>
      <c r="E1870" s="29" t="s">
        <v>51</v>
      </c>
      <c r="F1870" s="30">
        <v>0.18333333333333335</v>
      </c>
      <c r="G1870" s="31">
        <f t="shared" si="195"/>
        <v>5.5</v>
      </c>
      <c r="H1870" s="32">
        <v>3</v>
      </c>
      <c r="I1870" s="33"/>
      <c r="J1870" s="26"/>
      <c r="K1870" s="26"/>
      <c r="L1870" s="26"/>
      <c r="M1870" s="26"/>
      <c r="N1870" s="26"/>
      <c r="O1870" s="26"/>
      <c r="P1870" s="26"/>
      <c r="Q1870" s="26"/>
      <c r="R1870" s="26"/>
      <c r="S1870" s="26"/>
      <c r="T1870" s="26"/>
      <c r="U1870" s="26"/>
      <c r="V1870" s="26"/>
      <c r="W1870" s="26"/>
      <c r="X1870" s="26"/>
      <c r="Y1870" s="26"/>
      <c r="Z1870" s="26"/>
      <c r="AA1870" s="26"/>
      <c r="AB1870" s="26"/>
      <c r="AC1870" s="26"/>
      <c r="AD1870" s="34" t="s">
        <v>14</v>
      </c>
    </row>
    <row r="1871" spans="1:30" s="35" customFormat="1" ht="12.75" x14ac:dyDescent="0.2">
      <c r="A1871" s="39" t="s">
        <v>199</v>
      </c>
      <c r="B1871" s="41" t="s">
        <v>53</v>
      </c>
      <c r="C1871" s="41"/>
      <c r="D1871" s="163">
        <v>25177917</v>
      </c>
      <c r="E1871" s="43" t="s">
        <v>54</v>
      </c>
      <c r="F1871" s="44">
        <v>1</v>
      </c>
      <c r="G1871" s="45">
        <f>+VLOOKUP(D1871,'Precios Repuestos'!$B$3:$F$192,5,FALSE)*F1871</f>
        <v>12.34</v>
      </c>
      <c r="H1871" s="32">
        <v>3</v>
      </c>
      <c r="I1871" s="46"/>
      <c r="J1871" s="40">
        <v>1</v>
      </c>
      <c r="K1871" s="40">
        <v>1</v>
      </c>
      <c r="L1871" s="40">
        <v>1</v>
      </c>
      <c r="M1871" s="40">
        <v>1</v>
      </c>
      <c r="N1871" s="40">
        <v>1</v>
      </c>
      <c r="O1871" s="40">
        <v>1</v>
      </c>
      <c r="P1871" s="40">
        <v>1</v>
      </c>
      <c r="Q1871" s="40">
        <v>1</v>
      </c>
      <c r="R1871" s="40">
        <v>1</v>
      </c>
      <c r="S1871" s="40">
        <v>1</v>
      </c>
      <c r="T1871" s="40">
        <v>1</v>
      </c>
      <c r="U1871" s="40">
        <v>1</v>
      </c>
      <c r="V1871" s="40">
        <v>1</v>
      </c>
      <c r="W1871" s="40">
        <v>1</v>
      </c>
      <c r="X1871" s="40">
        <v>1</v>
      </c>
      <c r="Y1871" s="40">
        <v>1</v>
      </c>
      <c r="Z1871" s="40">
        <v>1</v>
      </c>
      <c r="AA1871" s="40">
        <v>1</v>
      </c>
      <c r="AB1871" s="40">
        <v>1</v>
      </c>
      <c r="AC1871" s="40">
        <v>1</v>
      </c>
      <c r="AD1871" s="34" t="s">
        <v>25</v>
      </c>
    </row>
    <row r="1872" spans="1:30" s="35" customFormat="1" x14ac:dyDescent="0.2">
      <c r="A1872" s="39" t="s">
        <v>199</v>
      </c>
      <c r="B1872" s="41" t="s">
        <v>53</v>
      </c>
      <c r="C1872" s="239"/>
      <c r="D1872" s="152">
        <v>1126239</v>
      </c>
      <c r="E1872" s="107" t="s">
        <v>187</v>
      </c>
      <c r="F1872" s="44">
        <v>8</v>
      </c>
      <c r="G1872" s="45">
        <f>+VLOOKUP(D1872,'Precios Repuestos'!$B$3:$F$192,5,FALSE)*F1872</f>
        <v>139.51615384615386</v>
      </c>
      <c r="H1872" s="32">
        <v>3</v>
      </c>
      <c r="I1872" s="46"/>
      <c r="J1872" s="40">
        <v>1</v>
      </c>
      <c r="K1872" s="40">
        <v>1</v>
      </c>
      <c r="L1872" s="40">
        <v>1</v>
      </c>
      <c r="M1872" s="40">
        <v>1</v>
      </c>
      <c r="N1872" s="40">
        <v>1</v>
      </c>
      <c r="O1872" s="40">
        <v>1</v>
      </c>
      <c r="P1872" s="40">
        <v>1</v>
      </c>
      <c r="Q1872" s="40">
        <v>1</v>
      </c>
      <c r="R1872" s="40">
        <v>1</v>
      </c>
      <c r="S1872" s="40">
        <v>1</v>
      </c>
      <c r="T1872" s="40">
        <v>1</v>
      </c>
      <c r="U1872" s="40">
        <v>1</v>
      </c>
      <c r="V1872" s="40">
        <v>1</v>
      </c>
      <c r="W1872" s="40">
        <v>1</v>
      </c>
      <c r="X1872" s="40">
        <v>1</v>
      </c>
      <c r="Y1872" s="40">
        <v>1</v>
      </c>
      <c r="Z1872" s="40">
        <v>1</v>
      </c>
      <c r="AA1872" s="40">
        <v>1</v>
      </c>
      <c r="AB1872" s="40">
        <v>1</v>
      </c>
      <c r="AC1872" s="40">
        <v>1</v>
      </c>
      <c r="AD1872" s="34" t="s">
        <v>56</v>
      </c>
    </row>
    <row r="1873" spans="1:30" s="35" customFormat="1" ht="12.75" x14ac:dyDescent="0.2">
      <c r="A1873" s="39" t="s">
        <v>199</v>
      </c>
      <c r="B1873" s="41" t="s">
        <v>53</v>
      </c>
      <c r="C1873" s="41"/>
      <c r="D1873" s="164">
        <v>92196275</v>
      </c>
      <c r="E1873" s="43" t="s">
        <v>58</v>
      </c>
      <c r="F1873" s="44">
        <v>1</v>
      </c>
      <c r="G1873" s="45">
        <f>+VLOOKUP(D1873,'Precios Repuestos'!$B$3:$F$192,5,FALSE)*F1873</f>
        <v>36.76</v>
      </c>
      <c r="H1873" s="32">
        <v>3</v>
      </c>
      <c r="I1873" s="46"/>
      <c r="J1873" s="40"/>
      <c r="K1873" s="40">
        <v>1</v>
      </c>
      <c r="L1873" s="40"/>
      <c r="M1873" s="40">
        <v>1</v>
      </c>
      <c r="N1873" s="40"/>
      <c r="O1873" s="40">
        <v>1</v>
      </c>
      <c r="P1873" s="40"/>
      <c r="Q1873" s="40">
        <v>1</v>
      </c>
      <c r="R1873" s="40"/>
      <c r="S1873" s="40">
        <v>1</v>
      </c>
      <c r="T1873" s="40"/>
      <c r="U1873" s="40">
        <v>1</v>
      </c>
      <c r="V1873" s="40"/>
      <c r="W1873" s="40">
        <v>1</v>
      </c>
      <c r="X1873" s="40"/>
      <c r="Y1873" s="40">
        <v>1</v>
      </c>
      <c r="Z1873" s="40"/>
      <c r="AA1873" s="40">
        <v>1</v>
      </c>
      <c r="AB1873" s="40"/>
      <c r="AC1873" s="40">
        <v>1</v>
      </c>
      <c r="AD1873" s="34" t="s">
        <v>13</v>
      </c>
    </row>
    <row r="1874" spans="1:30" s="35" customFormat="1" ht="12.75" x14ac:dyDescent="0.2">
      <c r="A1874" s="39" t="s">
        <v>199</v>
      </c>
      <c r="B1874" s="41" t="s">
        <v>53</v>
      </c>
      <c r="C1874" s="41"/>
      <c r="D1874" s="78" t="s">
        <v>61</v>
      </c>
      <c r="E1874" s="29" t="s">
        <v>62</v>
      </c>
      <c r="F1874" s="44">
        <v>2</v>
      </c>
      <c r="G1874" s="45">
        <f>+VLOOKUP(D1874,'Precios Repuestos'!$B$3:$F$192,5,FALSE)*F1874</f>
        <v>8</v>
      </c>
      <c r="H1874" s="32">
        <v>3</v>
      </c>
      <c r="I1874" s="46"/>
      <c r="J1874" s="40"/>
      <c r="K1874" s="40"/>
      <c r="L1874" s="40"/>
      <c r="M1874" s="40"/>
      <c r="N1874" s="40"/>
      <c r="O1874" s="40"/>
      <c r="P1874" s="40"/>
      <c r="Q1874" s="40"/>
      <c r="R1874" s="40"/>
      <c r="S1874" s="40"/>
      <c r="T1874" s="40"/>
      <c r="U1874" s="40"/>
      <c r="V1874" s="40">
        <v>1</v>
      </c>
      <c r="W1874" s="40"/>
      <c r="X1874" s="40"/>
      <c r="Y1874" s="40"/>
      <c r="Z1874" s="40"/>
      <c r="AA1874" s="40"/>
      <c r="AB1874" s="40"/>
      <c r="AC1874" s="40"/>
      <c r="AD1874" s="34" t="s">
        <v>27</v>
      </c>
    </row>
    <row r="1875" spans="1:30" s="35" customFormat="1" ht="12.75" x14ac:dyDescent="0.2">
      <c r="A1875" s="39" t="s">
        <v>199</v>
      </c>
      <c r="B1875" s="41" t="s">
        <v>53</v>
      </c>
      <c r="C1875" s="41"/>
      <c r="D1875" s="163">
        <v>92226300</v>
      </c>
      <c r="E1875" s="43" t="s">
        <v>63</v>
      </c>
      <c r="F1875" s="44">
        <v>1</v>
      </c>
      <c r="G1875" s="45">
        <f>+VLOOKUP(D1875,'Precios Repuestos'!$B$3:$F$192,5,FALSE)*F1875</f>
        <v>85.42</v>
      </c>
      <c r="H1875" s="32">
        <v>3</v>
      </c>
      <c r="I1875" s="46"/>
      <c r="J1875" s="40"/>
      <c r="K1875" s="40"/>
      <c r="L1875" s="40"/>
      <c r="M1875" s="40"/>
      <c r="N1875" s="40"/>
      <c r="O1875" s="40"/>
      <c r="P1875" s="40"/>
      <c r="Q1875" s="40"/>
      <c r="R1875" s="40"/>
      <c r="S1875" s="40"/>
      <c r="T1875" s="40"/>
      <c r="U1875" s="40"/>
      <c r="V1875" s="40">
        <v>1</v>
      </c>
      <c r="W1875" s="40"/>
      <c r="X1875" s="40"/>
      <c r="Y1875" s="40"/>
      <c r="Z1875" s="40"/>
      <c r="AA1875" s="40"/>
      <c r="AB1875" s="40"/>
      <c r="AC1875" s="40"/>
      <c r="AD1875" s="34" t="s">
        <v>27</v>
      </c>
    </row>
    <row r="1876" spans="1:30" s="35" customFormat="1" ht="12.75" x14ac:dyDescent="0.2">
      <c r="A1876" s="39" t="s">
        <v>199</v>
      </c>
      <c r="B1876" s="41" t="s">
        <v>53</v>
      </c>
      <c r="C1876" s="41"/>
      <c r="D1876" s="163">
        <v>12620254</v>
      </c>
      <c r="E1876" s="43" t="s">
        <v>60</v>
      </c>
      <c r="F1876" s="44">
        <v>1</v>
      </c>
      <c r="G1876" s="45">
        <f>+VLOOKUP(D1876,'Precios Repuestos'!$B$3:$F$192,5,FALSE)*F1876</f>
        <v>198.57</v>
      </c>
      <c r="H1876" s="32">
        <v>3</v>
      </c>
      <c r="I1876" s="46"/>
      <c r="J1876" s="40"/>
      <c r="K1876" s="40"/>
      <c r="L1876" s="40"/>
      <c r="M1876" s="40"/>
      <c r="N1876" s="40"/>
      <c r="O1876" s="40"/>
      <c r="P1876" s="40"/>
      <c r="Q1876" s="40"/>
      <c r="R1876" s="40"/>
      <c r="S1876" s="40"/>
      <c r="T1876" s="40"/>
      <c r="U1876" s="40"/>
      <c r="V1876" s="40">
        <v>1</v>
      </c>
      <c r="W1876" s="40"/>
      <c r="X1876" s="40"/>
      <c r="Y1876" s="40"/>
      <c r="Z1876" s="40"/>
      <c r="AA1876" s="40"/>
      <c r="AB1876" s="40"/>
      <c r="AC1876" s="40"/>
      <c r="AD1876" s="34" t="s">
        <v>27</v>
      </c>
    </row>
    <row r="1877" spans="1:30" s="35" customFormat="1" ht="12.75" x14ac:dyDescent="0.2">
      <c r="A1877" s="39" t="s">
        <v>199</v>
      </c>
      <c r="B1877" s="41" t="s">
        <v>53</v>
      </c>
      <c r="C1877" s="244"/>
      <c r="D1877" s="165">
        <v>12622561</v>
      </c>
      <c r="E1877" s="84" t="s">
        <v>147</v>
      </c>
      <c r="F1877" s="44">
        <v>6</v>
      </c>
      <c r="G1877" s="45">
        <f>+VLOOKUP(D1877,'Precios Repuestos'!$B$3:$F$192,5,FALSE)*F1877</f>
        <v>89.4</v>
      </c>
      <c r="H1877" s="32">
        <v>3</v>
      </c>
      <c r="I1877" s="46"/>
      <c r="J1877" s="40"/>
      <c r="K1877" s="40"/>
      <c r="L1877" s="40"/>
      <c r="M1877" s="40"/>
      <c r="N1877" s="40"/>
      <c r="O1877" s="40"/>
      <c r="P1877" s="40"/>
      <c r="Q1877" s="40"/>
      <c r="R1877" s="40"/>
      <c r="S1877" s="40"/>
      <c r="T1877" s="40"/>
      <c r="U1877" s="40">
        <v>1</v>
      </c>
      <c r="V1877" s="40"/>
      <c r="W1877" s="40"/>
      <c r="X1877" s="40"/>
      <c r="Y1877" s="40"/>
      <c r="Z1877" s="40"/>
      <c r="AA1877" s="40"/>
      <c r="AB1877" s="40"/>
      <c r="AC1877" s="40"/>
      <c r="AD1877" s="34" t="s">
        <v>65</v>
      </c>
    </row>
    <row r="1878" spans="1:30" s="35" customFormat="1" x14ac:dyDescent="0.2">
      <c r="A1878" s="39" t="s">
        <v>199</v>
      </c>
      <c r="B1878" s="41" t="s">
        <v>53</v>
      </c>
      <c r="C1878" s="239"/>
      <c r="D1878" s="152">
        <v>94760356</v>
      </c>
      <c r="E1878" s="106" t="s">
        <v>183</v>
      </c>
      <c r="F1878" s="44">
        <v>7</v>
      </c>
      <c r="G1878" s="45">
        <f>+VLOOKUP(D1878,'Precios Repuestos'!$B$3:$F$192,5,FALSE)*F1878</f>
        <v>61.012403846153852</v>
      </c>
      <c r="H1878" s="32">
        <v>3</v>
      </c>
      <c r="I1878" s="46"/>
      <c r="J1878" s="40"/>
      <c r="K1878" s="40"/>
      <c r="L1878" s="40"/>
      <c r="M1878" s="40">
        <v>1</v>
      </c>
      <c r="N1878" s="40"/>
      <c r="O1878" s="40"/>
      <c r="P1878" s="40"/>
      <c r="Q1878" s="40">
        <v>1</v>
      </c>
      <c r="R1878" s="40"/>
      <c r="S1878" s="40"/>
      <c r="T1878" s="40"/>
      <c r="U1878" s="40">
        <v>1</v>
      </c>
      <c r="V1878" s="40"/>
      <c r="W1878" s="40"/>
      <c r="X1878" s="40"/>
      <c r="Y1878" s="40">
        <v>1</v>
      </c>
      <c r="Z1878" s="40"/>
      <c r="AA1878" s="40"/>
      <c r="AB1878" s="40"/>
      <c r="AC1878" s="40">
        <v>1</v>
      </c>
      <c r="AD1878" s="34" t="s">
        <v>67</v>
      </c>
    </row>
    <row r="1879" spans="1:30" s="35" customFormat="1" ht="12.75" x14ac:dyDescent="0.2">
      <c r="A1879" s="39" t="s">
        <v>199</v>
      </c>
      <c r="B1879" s="41" t="s">
        <v>53</v>
      </c>
      <c r="C1879" s="41"/>
      <c r="D1879" s="42">
        <v>2602458</v>
      </c>
      <c r="E1879" s="49" t="s">
        <v>66</v>
      </c>
      <c r="F1879" s="44">
        <v>1</v>
      </c>
      <c r="G1879" s="45">
        <f>+VLOOKUP(D1879,'Precios Repuestos'!$B$3:$F$192,5,FALSE)*F1879</f>
        <v>10.952403846153846</v>
      </c>
      <c r="H1879" s="32">
        <v>3</v>
      </c>
      <c r="I1879" s="46"/>
      <c r="J1879" s="40"/>
      <c r="K1879" s="40"/>
      <c r="L1879" s="40"/>
      <c r="M1879" s="40">
        <v>1</v>
      </c>
      <c r="N1879" s="40"/>
      <c r="O1879" s="40"/>
      <c r="P1879" s="40"/>
      <c r="Q1879" s="40">
        <v>1</v>
      </c>
      <c r="R1879" s="40"/>
      <c r="S1879" s="40"/>
      <c r="T1879" s="40"/>
      <c r="U1879" s="40">
        <v>1</v>
      </c>
      <c r="V1879" s="40"/>
      <c r="W1879" s="40"/>
      <c r="X1879" s="40"/>
      <c r="Y1879" s="40">
        <v>1</v>
      </c>
      <c r="Z1879" s="40"/>
      <c r="AA1879" s="40"/>
      <c r="AB1879" s="40"/>
      <c r="AC1879" s="40">
        <v>1</v>
      </c>
      <c r="AD1879" s="34" t="s">
        <v>131</v>
      </c>
    </row>
    <row r="1880" spans="1:30" s="35" customFormat="1" ht="12.75" x14ac:dyDescent="0.2">
      <c r="A1880" s="39" t="s">
        <v>199</v>
      </c>
      <c r="B1880" s="41" t="s">
        <v>53</v>
      </c>
      <c r="C1880" s="41"/>
      <c r="D1880" s="42">
        <v>2601234</v>
      </c>
      <c r="E1880" s="43" t="s">
        <v>95</v>
      </c>
      <c r="F1880" s="44">
        <v>1</v>
      </c>
      <c r="G1880" s="45">
        <f>+VLOOKUP(D1880,'Precios Repuestos'!$B$3:$F$192,5,FALSE)*F1880</f>
        <v>9.3090384615384618</v>
      </c>
      <c r="H1880" s="32">
        <v>3</v>
      </c>
      <c r="I1880" s="46"/>
      <c r="J1880" s="40"/>
      <c r="K1880" s="40"/>
      <c r="L1880" s="40"/>
      <c r="M1880" s="40"/>
      <c r="N1880" s="40"/>
      <c r="O1880" s="40"/>
      <c r="P1880" s="40">
        <v>1</v>
      </c>
      <c r="Q1880" s="40"/>
      <c r="R1880" s="40"/>
      <c r="S1880" s="40"/>
      <c r="T1880" s="40"/>
      <c r="U1880" s="40"/>
      <c r="V1880" s="40">
        <v>1</v>
      </c>
      <c r="W1880" s="40"/>
      <c r="X1880" s="40"/>
      <c r="Y1880" s="40"/>
      <c r="Z1880" s="40"/>
      <c r="AA1880" s="40"/>
      <c r="AB1880" s="40">
        <v>1</v>
      </c>
      <c r="AC1880" s="40"/>
      <c r="AD1880" s="34" t="s">
        <v>96</v>
      </c>
    </row>
    <row r="1881" spans="1:30" s="35" customFormat="1" ht="12.75" x14ac:dyDescent="0.2">
      <c r="A1881" s="39" t="s">
        <v>199</v>
      </c>
      <c r="B1881" s="41" t="s">
        <v>53</v>
      </c>
      <c r="C1881" s="41"/>
      <c r="D1881" s="144" t="s">
        <v>93</v>
      </c>
      <c r="E1881" s="43" t="s">
        <v>94</v>
      </c>
      <c r="F1881" s="44">
        <v>4</v>
      </c>
      <c r="G1881" s="45">
        <f>+VLOOKUP(D1881,'Precios Repuestos'!$B$3:$F$192,5,FALSE)*F1881</f>
        <v>6.8</v>
      </c>
      <c r="H1881" s="32">
        <v>3</v>
      </c>
      <c r="I1881" s="46"/>
      <c r="J1881" s="40"/>
      <c r="K1881" s="40"/>
      <c r="L1881" s="40"/>
      <c r="M1881" s="40"/>
      <c r="N1881" s="40">
        <v>1</v>
      </c>
      <c r="O1881" s="40"/>
      <c r="P1881" s="40"/>
      <c r="Q1881" s="40"/>
      <c r="R1881" s="40">
        <v>1</v>
      </c>
      <c r="S1881" s="40"/>
      <c r="T1881" s="40"/>
      <c r="U1881" s="40"/>
      <c r="V1881" s="40">
        <v>1</v>
      </c>
      <c r="W1881" s="40"/>
      <c r="X1881" s="40"/>
      <c r="Y1881" s="40"/>
      <c r="Z1881" s="40">
        <v>1</v>
      </c>
      <c r="AA1881" s="40"/>
      <c r="AB1881" s="40"/>
      <c r="AC1881" s="40"/>
      <c r="AD1881" s="34" t="s">
        <v>19</v>
      </c>
    </row>
    <row r="1882" spans="1:30" s="35" customFormat="1" ht="12.75" x14ac:dyDescent="0.2">
      <c r="A1882" s="39" t="s">
        <v>199</v>
      </c>
      <c r="B1882" s="41" t="s">
        <v>53</v>
      </c>
      <c r="C1882" s="41"/>
      <c r="D1882" s="42">
        <v>92234714</v>
      </c>
      <c r="E1882" s="43" t="s">
        <v>70</v>
      </c>
      <c r="F1882" s="44">
        <v>1</v>
      </c>
      <c r="G1882" s="45">
        <f>+VLOOKUP(D1882,'Precios Repuestos'!$B$3:$F$192,5,FALSE)*F1882</f>
        <v>38.79</v>
      </c>
      <c r="H1882" s="32">
        <v>3</v>
      </c>
      <c r="I1882" s="46"/>
      <c r="J1882" s="40"/>
      <c r="K1882" s="40"/>
      <c r="L1882" s="40"/>
      <c r="M1882" s="40"/>
      <c r="N1882" s="40"/>
      <c r="O1882" s="40"/>
      <c r="P1882" s="40"/>
      <c r="Q1882" s="40"/>
      <c r="R1882" s="40"/>
      <c r="S1882" s="40"/>
      <c r="T1882" s="40"/>
      <c r="U1882" s="40"/>
      <c r="V1882" s="40"/>
      <c r="W1882" s="40"/>
      <c r="X1882" s="40"/>
      <c r="Y1882" s="40"/>
      <c r="Z1882" s="40"/>
      <c r="AA1882" s="40"/>
      <c r="AB1882" s="40"/>
      <c r="AC1882" s="40"/>
      <c r="AD1882" s="34" t="s">
        <v>19</v>
      </c>
    </row>
    <row r="1883" spans="1:30" s="35" customFormat="1" ht="12.75" x14ac:dyDescent="0.2">
      <c r="A1883" s="39" t="s">
        <v>199</v>
      </c>
      <c r="B1883" s="41" t="s">
        <v>53</v>
      </c>
      <c r="C1883" s="41"/>
      <c r="D1883" s="78" t="s">
        <v>71</v>
      </c>
      <c r="E1883" s="43" t="s">
        <v>72</v>
      </c>
      <c r="F1883" s="44">
        <v>2</v>
      </c>
      <c r="G1883" s="45">
        <f>+VLOOKUP(D1883,'Precios Repuestos'!$B$3:$F$192,5,FALSE)*F1883</f>
        <v>12</v>
      </c>
      <c r="H1883" s="32">
        <v>3</v>
      </c>
      <c r="I1883" s="46"/>
      <c r="J1883" s="40"/>
      <c r="K1883" s="40"/>
      <c r="L1883" s="40"/>
      <c r="M1883" s="40"/>
      <c r="N1883" s="40">
        <v>1</v>
      </c>
      <c r="O1883" s="40"/>
      <c r="P1883" s="40"/>
      <c r="Q1883" s="40"/>
      <c r="R1883" s="40"/>
      <c r="S1883" s="40">
        <v>1</v>
      </c>
      <c r="T1883" s="40"/>
      <c r="U1883" s="40"/>
      <c r="V1883" s="40"/>
      <c r="W1883" s="40"/>
      <c r="X1883" s="40">
        <v>1</v>
      </c>
      <c r="Y1883" s="40"/>
      <c r="Z1883" s="40"/>
      <c r="AA1883" s="40"/>
      <c r="AB1883" s="40"/>
      <c r="AC1883" s="40">
        <v>1</v>
      </c>
      <c r="AD1883" s="34" t="s">
        <v>47</v>
      </c>
    </row>
    <row r="1884" spans="1:30" s="35" customFormat="1" ht="12.75" x14ac:dyDescent="0.2">
      <c r="A1884" s="39" t="s">
        <v>199</v>
      </c>
      <c r="B1884" s="41" t="s">
        <v>53</v>
      </c>
      <c r="C1884" s="41"/>
      <c r="D1884" s="42">
        <v>88900181</v>
      </c>
      <c r="E1884" s="47" t="s">
        <v>73</v>
      </c>
      <c r="F1884" s="44">
        <v>1</v>
      </c>
      <c r="G1884" s="45">
        <f>+VLOOKUP(D1884,'Precios Repuestos'!$B$3:$F$192,5,FALSE)*F1884</f>
        <v>6.18</v>
      </c>
      <c r="H1884" s="32">
        <v>3</v>
      </c>
      <c r="I1884" s="46"/>
      <c r="J1884" s="40"/>
      <c r="K1884" s="40">
        <v>1</v>
      </c>
      <c r="L1884" s="40"/>
      <c r="M1884" s="40">
        <v>1</v>
      </c>
      <c r="N1884" s="40"/>
      <c r="O1884" s="40">
        <v>1</v>
      </c>
      <c r="P1884" s="40"/>
      <c r="Q1884" s="40">
        <v>1</v>
      </c>
      <c r="R1884" s="40"/>
      <c r="S1884" s="40">
        <v>1</v>
      </c>
      <c r="T1884" s="40"/>
      <c r="U1884" s="40">
        <v>1</v>
      </c>
      <c r="V1884" s="40"/>
      <c r="W1884" s="40">
        <v>1</v>
      </c>
      <c r="X1884" s="40"/>
      <c r="Y1884" s="40">
        <v>1</v>
      </c>
      <c r="Z1884" s="40"/>
      <c r="AA1884" s="40">
        <v>1</v>
      </c>
      <c r="AB1884" s="40"/>
      <c r="AC1884" s="40">
        <v>1</v>
      </c>
      <c r="AD1884" s="34" t="s">
        <v>13</v>
      </c>
    </row>
    <row r="1885" spans="1:30" s="35" customFormat="1" ht="12.75" x14ac:dyDescent="0.2">
      <c r="A1885" s="39" t="s">
        <v>199</v>
      </c>
      <c r="B1885" s="41" t="s">
        <v>53</v>
      </c>
      <c r="C1885" s="41"/>
      <c r="D1885" s="78" t="s">
        <v>74</v>
      </c>
      <c r="E1885" s="43" t="s">
        <v>75</v>
      </c>
      <c r="F1885" s="44">
        <v>1</v>
      </c>
      <c r="G1885" s="45">
        <f>+VLOOKUP(D1885,'Precios Repuestos'!$B$3:$F$192,5,FALSE)*F1885</f>
        <v>5</v>
      </c>
      <c r="H1885" s="32">
        <v>3</v>
      </c>
      <c r="I1885" s="46"/>
      <c r="J1885" s="40"/>
      <c r="K1885" s="40"/>
      <c r="L1885" s="40"/>
      <c r="M1885" s="40"/>
      <c r="N1885" s="40">
        <v>1</v>
      </c>
      <c r="O1885" s="40"/>
      <c r="P1885" s="40"/>
      <c r="Q1885" s="40"/>
      <c r="R1885" s="40"/>
      <c r="S1885" s="40"/>
      <c r="T1885" s="40">
        <v>1</v>
      </c>
      <c r="U1885" s="40"/>
      <c r="V1885" s="40"/>
      <c r="W1885" s="40"/>
      <c r="X1885" s="40"/>
      <c r="Y1885" s="40"/>
      <c r="Z1885" s="40">
        <v>1</v>
      </c>
      <c r="AA1885" s="40"/>
      <c r="AB1885" s="40"/>
      <c r="AC1885" s="40"/>
      <c r="AD1885" s="34" t="s">
        <v>41</v>
      </c>
    </row>
    <row r="1886" spans="1:30" s="35" customFormat="1" ht="12.75" x14ac:dyDescent="0.2">
      <c r="A1886" s="39" t="s">
        <v>199</v>
      </c>
      <c r="B1886" s="41" t="s">
        <v>53</v>
      </c>
      <c r="C1886" s="41"/>
      <c r="D1886" s="42" t="s">
        <v>76</v>
      </c>
      <c r="E1886" s="43" t="s">
        <v>77</v>
      </c>
      <c r="F1886" s="44">
        <v>1</v>
      </c>
      <c r="G1886" s="45">
        <f>+VLOOKUP(D1886,'Precios Repuestos'!$B$3:$F$192,5,FALSE)*F1886</f>
        <v>2</v>
      </c>
      <c r="H1886" s="32">
        <v>3</v>
      </c>
      <c r="I1886" s="46"/>
      <c r="J1886" s="40"/>
      <c r="K1886" s="40">
        <v>1</v>
      </c>
      <c r="L1886" s="40">
        <v>1</v>
      </c>
      <c r="M1886" s="40">
        <v>1</v>
      </c>
      <c r="N1886" s="40">
        <v>1</v>
      </c>
      <c r="O1886" s="40">
        <v>1</v>
      </c>
      <c r="P1886" s="40">
        <v>1</v>
      </c>
      <c r="Q1886" s="40">
        <v>1</v>
      </c>
      <c r="R1886" s="40">
        <v>1</v>
      </c>
      <c r="S1886" s="40">
        <v>1</v>
      </c>
      <c r="T1886" s="40">
        <v>1</v>
      </c>
      <c r="U1886" s="40">
        <v>1</v>
      </c>
      <c r="V1886" s="40">
        <v>1</v>
      </c>
      <c r="W1886" s="40">
        <v>1</v>
      </c>
      <c r="X1886" s="40">
        <v>1</v>
      </c>
      <c r="Y1886" s="40">
        <v>1</v>
      </c>
      <c r="Z1886" s="40">
        <v>1</v>
      </c>
      <c r="AA1886" s="40">
        <v>1</v>
      </c>
      <c r="AB1886" s="40">
        <v>1</v>
      </c>
      <c r="AC1886" s="40">
        <v>1</v>
      </c>
      <c r="AD1886" s="34" t="s">
        <v>78</v>
      </c>
    </row>
    <row r="1887" spans="1:30" s="35" customFormat="1" ht="12.75" x14ac:dyDescent="0.2">
      <c r="A1887" s="50" t="s">
        <v>199</v>
      </c>
      <c r="B1887" s="52" t="s">
        <v>79</v>
      </c>
      <c r="C1887" s="52"/>
      <c r="D1887" s="67"/>
      <c r="E1887" s="54" t="s">
        <v>80</v>
      </c>
      <c r="F1887" s="30"/>
      <c r="G1887" s="29"/>
      <c r="H1887" s="32"/>
      <c r="I1887" s="55"/>
      <c r="J1887" s="55">
        <f t="shared" ref="J1887:AC1887" si="196">+SUMPRODUCT(J1847:J1870,$G1847:$G1870)</f>
        <v>16.55</v>
      </c>
      <c r="K1887" s="55">
        <f t="shared" si="196"/>
        <v>47.35</v>
      </c>
      <c r="L1887" s="55">
        <f t="shared" si="196"/>
        <v>16.55</v>
      </c>
      <c r="M1887" s="55">
        <f t="shared" si="196"/>
        <v>92.35</v>
      </c>
      <c r="N1887" s="55">
        <f t="shared" si="196"/>
        <v>56.3</v>
      </c>
      <c r="O1887" s="55">
        <f t="shared" si="196"/>
        <v>47.35</v>
      </c>
      <c r="P1887" s="55">
        <f t="shared" si="196"/>
        <v>49.55</v>
      </c>
      <c r="Q1887" s="55">
        <f t="shared" si="196"/>
        <v>92.35</v>
      </c>
      <c r="R1887" s="55">
        <f t="shared" si="196"/>
        <v>33.049999999999997</v>
      </c>
      <c r="S1887" s="55">
        <f t="shared" si="196"/>
        <v>62.35</v>
      </c>
      <c r="T1887" s="55">
        <f t="shared" si="196"/>
        <v>24.8</v>
      </c>
      <c r="U1887" s="55">
        <f t="shared" si="196"/>
        <v>99.5</v>
      </c>
      <c r="V1887" s="55">
        <f t="shared" si="196"/>
        <v>127.25</v>
      </c>
      <c r="W1887" s="55">
        <f t="shared" si="196"/>
        <v>47.35</v>
      </c>
      <c r="X1887" s="55">
        <f t="shared" si="196"/>
        <v>31.55</v>
      </c>
      <c r="Y1887" s="55">
        <f t="shared" si="196"/>
        <v>92.35</v>
      </c>
      <c r="Z1887" s="55">
        <f t="shared" si="196"/>
        <v>41.3</v>
      </c>
      <c r="AA1887" s="55">
        <f t="shared" si="196"/>
        <v>47.35</v>
      </c>
      <c r="AB1887" s="55">
        <f t="shared" si="196"/>
        <v>49.55</v>
      </c>
      <c r="AC1887" s="55">
        <f t="shared" si="196"/>
        <v>107.35</v>
      </c>
      <c r="AD1887" s="34"/>
    </row>
    <row r="1888" spans="1:30" s="35" customFormat="1" ht="12.75" x14ac:dyDescent="0.2">
      <c r="A1888" s="50" t="s">
        <v>199</v>
      </c>
      <c r="B1888" s="52" t="s">
        <v>81</v>
      </c>
      <c r="C1888" s="52"/>
      <c r="D1888" s="67"/>
      <c r="E1888" s="54" t="s">
        <v>82</v>
      </c>
      <c r="F1888" s="30"/>
      <c r="G1888" s="29"/>
      <c r="H1888" s="32"/>
      <c r="I1888" s="55"/>
      <c r="J1888" s="55">
        <f>+SUMPRODUCT(J1871:J1886,$G1871:$G1886)</f>
        <v>151.85615384615386</v>
      </c>
      <c r="K1888" s="55">
        <f t="shared" ref="K1888:AC1888" si="197">+SUMPRODUCT(K1871:K1886,$G1871:$G1886)</f>
        <v>196.79615384615386</v>
      </c>
      <c r="L1888" s="55">
        <f t="shared" si="197"/>
        <v>153.85615384615386</v>
      </c>
      <c r="M1888" s="55">
        <f t="shared" si="197"/>
        <v>268.76096153846157</v>
      </c>
      <c r="N1888" s="55">
        <f t="shared" si="197"/>
        <v>177.65615384615387</v>
      </c>
      <c r="O1888" s="55">
        <f t="shared" si="197"/>
        <v>196.79615384615386</v>
      </c>
      <c r="P1888" s="55">
        <f t="shared" si="197"/>
        <v>163.16519230769231</v>
      </c>
      <c r="Q1888" s="55">
        <f t="shared" si="197"/>
        <v>268.76096153846157</v>
      </c>
      <c r="R1888" s="55">
        <f t="shared" si="197"/>
        <v>160.65615384615387</v>
      </c>
      <c r="S1888" s="55">
        <f t="shared" si="197"/>
        <v>208.79615384615386</v>
      </c>
      <c r="T1888" s="55">
        <f t="shared" si="197"/>
        <v>158.85615384615386</v>
      </c>
      <c r="U1888" s="55">
        <f t="shared" si="197"/>
        <v>358.16096153846161</v>
      </c>
      <c r="V1888" s="55">
        <f t="shared" si="197"/>
        <v>461.95519230769236</v>
      </c>
      <c r="W1888" s="55">
        <f t="shared" si="197"/>
        <v>196.79615384615386</v>
      </c>
      <c r="X1888" s="55">
        <f t="shared" si="197"/>
        <v>165.85615384615386</v>
      </c>
      <c r="Y1888" s="55">
        <f t="shared" si="197"/>
        <v>268.76096153846157</v>
      </c>
      <c r="Z1888" s="55">
        <f t="shared" si="197"/>
        <v>165.65615384615387</v>
      </c>
      <c r="AA1888" s="55">
        <f t="shared" si="197"/>
        <v>196.79615384615386</v>
      </c>
      <c r="AB1888" s="55">
        <f t="shared" si="197"/>
        <v>163.16519230769231</v>
      </c>
      <c r="AC1888" s="55">
        <f t="shared" si="197"/>
        <v>280.76096153846157</v>
      </c>
      <c r="AD1888" s="34"/>
    </row>
    <row r="1889" spans="1:30" s="35" customFormat="1" ht="12.75" x14ac:dyDescent="0.2">
      <c r="A1889" s="50" t="s">
        <v>199</v>
      </c>
      <c r="B1889" s="52" t="s">
        <v>83</v>
      </c>
      <c r="C1889" s="52"/>
      <c r="D1889" s="67"/>
      <c r="E1889" s="54" t="s">
        <v>84</v>
      </c>
      <c r="F1889" s="30"/>
      <c r="G1889" s="29"/>
      <c r="H1889" s="32"/>
      <c r="I1889" s="56"/>
      <c r="J1889" s="56">
        <f>+J1888+J1887</f>
        <v>168.40615384615387</v>
      </c>
      <c r="K1889" s="56">
        <f t="shared" ref="K1889:AC1889" si="198">+K1888+K1887</f>
        <v>244.14615384615385</v>
      </c>
      <c r="L1889" s="56">
        <f t="shared" si="198"/>
        <v>170.40615384615387</v>
      </c>
      <c r="M1889" s="56">
        <f t="shared" si="198"/>
        <v>361.11096153846154</v>
      </c>
      <c r="N1889" s="56">
        <f t="shared" si="198"/>
        <v>233.95615384615388</v>
      </c>
      <c r="O1889" s="56">
        <f t="shared" si="198"/>
        <v>244.14615384615385</v>
      </c>
      <c r="P1889" s="56">
        <f t="shared" si="198"/>
        <v>212.71519230769229</v>
      </c>
      <c r="Q1889" s="56">
        <f t="shared" si="198"/>
        <v>361.11096153846154</v>
      </c>
      <c r="R1889" s="56">
        <f t="shared" si="198"/>
        <v>193.70615384615388</v>
      </c>
      <c r="S1889" s="56">
        <f t="shared" si="198"/>
        <v>271.14615384615388</v>
      </c>
      <c r="T1889" s="56">
        <f t="shared" si="198"/>
        <v>183.65615384615387</v>
      </c>
      <c r="U1889" s="56">
        <f t="shared" si="198"/>
        <v>457.66096153846161</v>
      </c>
      <c r="V1889" s="56">
        <f t="shared" si="198"/>
        <v>589.20519230769241</v>
      </c>
      <c r="W1889" s="56">
        <f t="shared" si="198"/>
        <v>244.14615384615385</v>
      </c>
      <c r="X1889" s="56">
        <f t="shared" si="198"/>
        <v>197.40615384615387</v>
      </c>
      <c r="Y1889" s="56">
        <f t="shared" si="198"/>
        <v>361.11096153846154</v>
      </c>
      <c r="Z1889" s="56">
        <f t="shared" si="198"/>
        <v>206.95615384615388</v>
      </c>
      <c r="AA1889" s="56">
        <f t="shared" si="198"/>
        <v>244.14615384615385</v>
      </c>
      <c r="AB1889" s="56">
        <f t="shared" si="198"/>
        <v>212.71519230769229</v>
      </c>
      <c r="AC1889" s="56">
        <f t="shared" si="198"/>
        <v>388.11096153846154</v>
      </c>
      <c r="AD1889" s="34"/>
    </row>
    <row r="1890" spans="1:30" s="35" customFormat="1" ht="12.75" x14ac:dyDescent="0.2">
      <c r="A1890" s="57" t="s">
        <v>199</v>
      </c>
      <c r="B1890" s="52" t="s">
        <v>85</v>
      </c>
      <c r="C1890" s="52"/>
      <c r="D1890" s="67"/>
      <c r="E1890" s="58" t="s">
        <v>86</v>
      </c>
      <c r="F1890" s="30"/>
      <c r="G1890" s="29"/>
      <c r="H1890" s="32"/>
      <c r="I1890" s="68"/>
      <c r="J1890" s="59">
        <f>+J1889*$K$2</f>
        <v>188.61489230769234</v>
      </c>
      <c r="K1890" s="59">
        <f t="shared" ref="K1890:AC1890" si="199">+K1889*$K$2</f>
        <v>273.44369230769234</v>
      </c>
      <c r="L1890" s="59">
        <f t="shared" si="199"/>
        <v>190.85489230769235</v>
      </c>
      <c r="M1890" s="59">
        <f t="shared" si="199"/>
        <v>404.44427692307698</v>
      </c>
      <c r="N1890" s="59">
        <f t="shared" si="199"/>
        <v>262.0308923076924</v>
      </c>
      <c r="O1890" s="59">
        <f t="shared" si="199"/>
        <v>273.44369230769234</v>
      </c>
      <c r="P1890" s="59">
        <f t="shared" si="199"/>
        <v>238.24101538461539</v>
      </c>
      <c r="Q1890" s="59">
        <f t="shared" si="199"/>
        <v>404.44427692307698</v>
      </c>
      <c r="R1890" s="59">
        <f t="shared" si="199"/>
        <v>216.95089230769236</v>
      </c>
      <c r="S1890" s="59">
        <f t="shared" si="199"/>
        <v>303.68369230769235</v>
      </c>
      <c r="T1890" s="59">
        <f t="shared" si="199"/>
        <v>205.69489230769236</v>
      </c>
      <c r="U1890" s="59">
        <f t="shared" si="199"/>
        <v>512.58027692307701</v>
      </c>
      <c r="V1890" s="59">
        <f t="shared" si="199"/>
        <v>659.90981538461551</v>
      </c>
      <c r="W1890" s="59">
        <f t="shared" si="199"/>
        <v>273.44369230769234</v>
      </c>
      <c r="X1890" s="59">
        <f t="shared" si="199"/>
        <v>221.09489230769236</v>
      </c>
      <c r="Y1890" s="59">
        <f t="shared" si="199"/>
        <v>404.44427692307698</v>
      </c>
      <c r="Z1890" s="59">
        <f t="shared" si="199"/>
        <v>231.79089230769236</v>
      </c>
      <c r="AA1890" s="59">
        <f t="shared" si="199"/>
        <v>273.44369230769234</v>
      </c>
      <c r="AB1890" s="59">
        <f t="shared" si="199"/>
        <v>238.24101538461539</v>
      </c>
      <c r="AC1890" s="59">
        <f t="shared" si="199"/>
        <v>434.68427692307694</v>
      </c>
      <c r="AD1890" s="34"/>
    </row>
    <row r="1891" spans="1:30" s="35" customFormat="1" ht="12.75" x14ac:dyDescent="0.2">
      <c r="A1891" s="119" t="s">
        <v>201</v>
      </c>
      <c r="B1891" s="120"/>
      <c r="C1891" s="120"/>
      <c r="D1891" s="61"/>
      <c r="E1891" s="62"/>
      <c r="F1891" s="121"/>
      <c r="G1891" s="122"/>
      <c r="H1891" s="123"/>
      <c r="I1891" s="123"/>
      <c r="J1891" s="64"/>
      <c r="K1891" s="64"/>
      <c r="L1891" s="64"/>
      <c r="M1891" s="64"/>
      <c r="N1891" s="64"/>
      <c r="O1891" s="64"/>
      <c r="P1891" s="64"/>
      <c r="Q1891" s="64"/>
      <c r="R1891" s="64"/>
      <c r="S1891" s="64"/>
      <c r="T1891" s="64"/>
      <c r="U1891" s="64"/>
      <c r="V1891" s="64"/>
      <c r="W1891" s="64"/>
      <c r="X1891" s="64"/>
      <c r="Y1891" s="64"/>
      <c r="Z1891" s="64"/>
      <c r="AA1891" s="64"/>
      <c r="AB1891" s="64"/>
      <c r="AC1891" s="64"/>
      <c r="AD1891" s="34"/>
    </row>
    <row r="1892" spans="1:30" s="35" customFormat="1" ht="12.75" x14ac:dyDescent="0.2">
      <c r="A1892" s="124" t="s">
        <v>201</v>
      </c>
      <c r="B1892" s="125" t="s">
        <v>11</v>
      </c>
      <c r="C1892" s="125"/>
      <c r="D1892" s="126"/>
      <c r="E1892" s="60" t="s">
        <v>12</v>
      </c>
      <c r="F1892" s="30">
        <v>0.7</v>
      </c>
      <c r="G1892" s="31">
        <f t="shared" ref="G1892:G1916" si="200">+F1892*$F$2</f>
        <v>21</v>
      </c>
      <c r="H1892" s="123">
        <v>3</v>
      </c>
      <c r="I1892" s="127"/>
      <c r="J1892" s="37"/>
      <c r="K1892" s="26"/>
      <c r="L1892" s="37"/>
      <c r="M1892" s="26"/>
      <c r="N1892" s="37"/>
      <c r="O1892" s="26"/>
      <c r="P1892" s="37"/>
      <c r="Q1892" s="26"/>
      <c r="R1892" s="37"/>
      <c r="S1892" s="26"/>
      <c r="T1892" s="37"/>
      <c r="U1892" s="26"/>
      <c r="V1892" s="37"/>
      <c r="W1892" s="26"/>
      <c r="X1892" s="37"/>
      <c r="Y1892" s="26"/>
      <c r="Z1892" s="37"/>
      <c r="AA1892" s="26"/>
      <c r="AB1892" s="37"/>
      <c r="AC1892" s="26"/>
      <c r="AD1892" s="34" t="s">
        <v>14</v>
      </c>
    </row>
    <row r="1893" spans="1:30" s="35" customFormat="1" ht="12.75" x14ac:dyDescent="0.2">
      <c r="A1893" s="124" t="s">
        <v>201</v>
      </c>
      <c r="B1893" s="125" t="s">
        <v>11</v>
      </c>
      <c r="C1893" s="125"/>
      <c r="D1893" s="126"/>
      <c r="E1893" s="60" t="s">
        <v>15</v>
      </c>
      <c r="F1893" s="30">
        <v>0.3</v>
      </c>
      <c r="G1893" s="31">
        <f t="shared" si="200"/>
        <v>9</v>
      </c>
      <c r="H1893" s="123">
        <v>3</v>
      </c>
      <c r="I1893" s="127"/>
      <c r="J1893" s="37"/>
      <c r="K1893" s="26"/>
      <c r="L1893" s="37"/>
      <c r="M1893" s="26"/>
      <c r="N1893" s="37"/>
      <c r="O1893" s="26"/>
      <c r="P1893" s="37"/>
      <c r="Q1893" s="26"/>
      <c r="R1893" s="37"/>
      <c r="S1893" s="26"/>
      <c r="T1893" s="37"/>
      <c r="U1893" s="26"/>
      <c r="V1893" s="37"/>
      <c r="W1893" s="26"/>
      <c r="X1893" s="37"/>
      <c r="Y1893" s="26"/>
      <c r="Z1893" s="37"/>
      <c r="AA1893" s="26"/>
      <c r="AB1893" s="37"/>
      <c r="AC1893" s="26"/>
      <c r="AD1893" s="34" t="s">
        <v>14</v>
      </c>
    </row>
    <row r="1894" spans="1:30" s="35" customFormat="1" ht="12.75" x14ac:dyDescent="0.2">
      <c r="A1894" s="124" t="s">
        <v>201</v>
      </c>
      <c r="B1894" s="125" t="s">
        <v>11</v>
      </c>
      <c r="C1894" s="125"/>
      <c r="D1894" s="126"/>
      <c r="E1894" s="180" t="s">
        <v>16</v>
      </c>
      <c r="F1894" s="30">
        <v>0</v>
      </c>
      <c r="G1894" s="31">
        <f t="shared" si="200"/>
        <v>0</v>
      </c>
      <c r="H1894" s="123">
        <v>3</v>
      </c>
      <c r="I1894" s="127"/>
      <c r="J1894" s="37"/>
      <c r="K1894" s="37"/>
      <c r="L1894" s="37"/>
      <c r="M1894" s="37"/>
      <c r="N1894" s="37"/>
      <c r="O1894" s="37"/>
      <c r="P1894" s="37"/>
      <c r="Q1894" s="37"/>
      <c r="R1894" s="37"/>
      <c r="S1894" s="37"/>
      <c r="T1894" s="37"/>
      <c r="U1894" s="37"/>
      <c r="V1894" s="37"/>
      <c r="W1894" s="37"/>
      <c r="X1894" s="37"/>
      <c r="Y1894" s="37"/>
      <c r="Z1894" s="37"/>
      <c r="AA1894" s="37"/>
      <c r="AB1894" s="37"/>
      <c r="AC1894" s="37"/>
      <c r="AD1894" s="34" t="s">
        <v>88</v>
      </c>
    </row>
    <row r="1895" spans="1:30" s="35" customFormat="1" ht="12.75" x14ac:dyDescent="0.2">
      <c r="A1895" s="124" t="s">
        <v>201</v>
      </c>
      <c r="B1895" s="125" t="s">
        <v>11</v>
      </c>
      <c r="C1895" s="125"/>
      <c r="D1895" s="126"/>
      <c r="E1895" s="60" t="s">
        <v>18</v>
      </c>
      <c r="F1895" s="30">
        <v>0.55000000000000004</v>
      </c>
      <c r="G1895" s="31">
        <f t="shared" si="200"/>
        <v>16.5</v>
      </c>
      <c r="H1895" s="123">
        <v>3</v>
      </c>
      <c r="I1895" s="127"/>
      <c r="J1895" s="37"/>
      <c r="K1895" s="37"/>
      <c r="L1895" s="37"/>
      <c r="M1895" s="37"/>
      <c r="N1895" s="37">
        <v>1</v>
      </c>
      <c r="O1895" s="26"/>
      <c r="P1895" s="37"/>
      <c r="Q1895" s="37"/>
      <c r="R1895" s="37">
        <v>1</v>
      </c>
      <c r="S1895" s="37"/>
      <c r="T1895" s="37"/>
      <c r="U1895" s="26"/>
      <c r="V1895" s="37">
        <v>1</v>
      </c>
      <c r="W1895" s="37"/>
      <c r="X1895" s="37"/>
      <c r="Y1895" s="37"/>
      <c r="Z1895" s="37">
        <v>1</v>
      </c>
      <c r="AA1895" s="26"/>
      <c r="AB1895" s="37"/>
      <c r="AC1895" s="37"/>
      <c r="AD1895" s="34" t="s">
        <v>21</v>
      </c>
    </row>
    <row r="1896" spans="1:30" s="35" customFormat="1" ht="12.75" x14ac:dyDescent="0.2">
      <c r="A1896" s="124" t="s">
        <v>201</v>
      </c>
      <c r="B1896" s="125" t="s">
        <v>11</v>
      </c>
      <c r="C1896" s="125"/>
      <c r="D1896" s="126"/>
      <c r="E1896" s="60" t="s">
        <v>116</v>
      </c>
      <c r="F1896" s="121">
        <v>1</v>
      </c>
      <c r="G1896" s="31">
        <f t="shared" si="200"/>
        <v>30</v>
      </c>
      <c r="H1896" s="123">
        <v>3</v>
      </c>
      <c r="I1896" s="127"/>
      <c r="J1896" s="37"/>
      <c r="K1896" s="37"/>
      <c r="L1896" s="37"/>
      <c r="M1896" s="26">
        <v>1</v>
      </c>
      <c r="N1896" s="37"/>
      <c r="O1896" s="37"/>
      <c r="P1896" s="37"/>
      <c r="Q1896" s="26">
        <v>1</v>
      </c>
      <c r="R1896" s="37"/>
      <c r="S1896" s="37"/>
      <c r="T1896" s="37"/>
      <c r="U1896" s="26">
        <v>1</v>
      </c>
      <c r="V1896" s="37"/>
      <c r="W1896" s="37"/>
      <c r="X1896" s="37"/>
      <c r="Y1896" s="26">
        <v>1</v>
      </c>
      <c r="Z1896" s="37"/>
      <c r="AA1896" s="37"/>
      <c r="AB1896" s="37"/>
      <c r="AC1896" s="37">
        <v>1</v>
      </c>
      <c r="AD1896" s="34" t="s">
        <v>35</v>
      </c>
    </row>
    <row r="1897" spans="1:30" s="35" customFormat="1" ht="12.75" x14ac:dyDescent="0.2">
      <c r="A1897" s="124" t="s">
        <v>201</v>
      </c>
      <c r="B1897" s="125" t="s">
        <v>11</v>
      </c>
      <c r="C1897" s="125"/>
      <c r="D1897" s="126"/>
      <c r="E1897" s="60" t="s">
        <v>119</v>
      </c>
      <c r="F1897" s="121">
        <v>0.33333333333333331</v>
      </c>
      <c r="G1897" s="31">
        <f t="shared" si="200"/>
        <v>10</v>
      </c>
      <c r="H1897" s="123">
        <v>3</v>
      </c>
      <c r="I1897" s="127"/>
      <c r="J1897" s="37"/>
      <c r="K1897" s="37"/>
      <c r="L1897" s="37"/>
      <c r="M1897" s="26">
        <v>1</v>
      </c>
      <c r="N1897" s="37"/>
      <c r="O1897" s="37"/>
      <c r="P1897" s="37"/>
      <c r="Q1897" s="26">
        <v>1</v>
      </c>
      <c r="R1897" s="37"/>
      <c r="S1897" s="37"/>
      <c r="T1897" s="37"/>
      <c r="U1897" s="26">
        <v>1</v>
      </c>
      <c r="V1897" s="37"/>
      <c r="W1897" s="37"/>
      <c r="X1897" s="37"/>
      <c r="Y1897" s="26">
        <v>1</v>
      </c>
      <c r="Z1897" s="37"/>
      <c r="AA1897" s="37"/>
      <c r="AB1897" s="37"/>
      <c r="AC1897" s="26">
        <v>1</v>
      </c>
      <c r="AD1897" s="34" t="s">
        <v>35</v>
      </c>
    </row>
    <row r="1898" spans="1:30" s="35" customFormat="1" ht="12.75" x14ac:dyDescent="0.2">
      <c r="A1898" s="124" t="s">
        <v>201</v>
      </c>
      <c r="B1898" s="125" t="s">
        <v>11</v>
      </c>
      <c r="C1898" s="125"/>
      <c r="D1898" s="126"/>
      <c r="E1898" s="60" t="s">
        <v>120</v>
      </c>
      <c r="F1898" s="121">
        <v>0.5</v>
      </c>
      <c r="G1898" s="31">
        <f t="shared" si="200"/>
        <v>15</v>
      </c>
      <c r="H1898" s="123">
        <v>3</v>
      </c>
      <c r="I1898" s="127"/>
      <c r="J1898" s="37"/>
      <c r="K1898" s="37"/>
      <c r="L1898" s="37"/>
      <c r="M1898" s="26">
        <v>1</v>
      </c>
      <c r="N1898" s="37"/>
      <c r="O1898" s="37"/>
      <c r="P1898" s="37"/>
      <c r="Q1898" s="26">
        <v>1</v>
      </c>
      <c r="R1898" s="37"/>
      <c r="S1898" s="37"/>
      <c r="T1898" s="37"/>
      <c r="U1898" s="26">
        <v>1</v>
      </c>
      <c r="V1898" s="37"/>
      <c r="W1898" s="37"/>
      <c r="X1898" s="37"/>
      <c r="Y1898" s="26">
        <v>1</v>
      </c>
      <c r="Z1898" s="37"/>
      <c r="AA1898" s="37"/>
      <c r="AB1898" s="37"/>
      <c r="AC1898" s="26">
        <v>1</v>
      </c>
      <c r="AD1898" s="34" t="s">
        <v>35</v>
      </c>
    </row>
    <row r="1899" spans="1:30" s="35" customFormat="1" ht="12.75" x14ac:dyDescent="0.2">
      <c r="A1899" s="124" t="s">
        <v>201</v>
      </c>
      <c r="B1899" s="125" t="s">
        <v>11</v>
      </c>
      <c r="C1899" s="125"/>
      <c r="D1899" s="126"/>
      <c r="E1899" s="60" t="s">
        <v>121</v>
      </c>
      <c r="F1899" s="121">
        <v>0.33333333333333331</v>
      </c>
      <c r="G1899" s="31">
        <f t="shared" si="200"/>
        <v>10</v>
      </c>
      <c r="H1899" s="123">
        <v>3</v>
      </c>
      <c r="I1899" s="127"/>
      <c r="J1899" s="37"/>
      <c r="K1899" s="37"/>
      <c r="L1899" s="37"/>
      <c r="M1899" s="37"/>
      <c r="N1899" s="37"/>
      <c r="O1899" s="37"/>
      <c r="P1899" s="37"/>
      <c r="Q1899" s="26">
        <v>1</v>
      </c>
      <c r="R1899" s="37"/>
      <c r="S1899" s="37"/>
      <c r="T1899" s="37"/>
      <c r="U1899" s="37"/>
      <c r="V1899" s="37"/>
      <c r="W1899" s="37"/>
      <c r="X1899" s="37"/>
      <c r="Y1899" s="26">
        <v>1</v>
      </c>
      <c r="Z1899" s="37"/>
      <c r="AA1899" s="37"/>
      <c r="AB1899" s="37"/>
      <c r="AC1899" s="37"/>
      <c r="AD1899" s="34" t="s">
        <v>104</v>
      </c>
    </row>
    <row r="1900" spans="1:30" s="35" customFormat="1" ht="12.75" x14ac:dyDescent="0.2">
      <c r="A1900" s="124" t="s">
        <v>201</v>
      </c>
      <c r="B1900" s="125" t="s">
        <v>11</v>
      </c>
      <c r="C1900" s="125"/>
      <c r="D1900" s="126"/>
      <c r="E1900" s="134" t="s">
        <v>24</v>
      </c>
      <c r="F1900" s="30">
        <v>0.35</v>
      </c>
      <c r="G1900" s="31">
        <f t="shared" si="200"/>
        <v>10.5</v>
      </c>
      <c r="H1900" s="123">
        <v>3</v>
      </c>
      <c r="I1900" s="127"/>
      <c r="J1900" s="37">
        <v>1</v>
      </c>
      <c r="K1900" s="26">
        <v>1</v>
      </c>
      <c r="L1900" s="26">
        <v>1</v>
      </c>
      <c r="M1900" s="26">
        <v>1</v>
      </c>
      <c r="N1900" s="26">
        <v>1</v>
      </c>
      <c r="O1900" s="26">
        <v>1</v>
      </c>
      <c r="P1900" s="26">
        <v>1</v>
      </c>
      <c r="Q1900" s="26">
        <v>1</v>
      </c>
      <c r="R1900" s="26">
        <v>1</v>
      </c>
      <c r="S1900" s="26">
        <v>1</v>
      </c>
      <c r="T1900" s="26">
        <v>1</v>
      </c>
      <c r="U1900" s="26">
        <v>1</v>
      </c>
      <c r="V1900" s="26">
        <v>1</v>
      </c>
      <c r="W1900" s="26">
        <v>1</v>
      </c>
      <c r="X1900" s="26">
        <v>1</v>
      </c>
      <c r="Y1900" s="26">
        <v>1</v>
      </c>
      <c r="Z1900" s="26">
        <v>1</v>
      </c>
      <c r="AA1900" s="26">
        <v>1</v>
      </c>
      <c r="AB1900" s="26">
        <v>1</v>
      </c>
      <c r="AC1900" s="26">
        <v>1</v>
      </c>
      <c r="AD1900" s="34" t="s">
        <v>25</v>
      </c>
    </row>
    <row r="1901" spans="1:30" s="35" customFormat="1" ht="12.75" x14ac:dyDescent="0.2">
      <c r="A1901" s="124" t="s">
        <v>201</v>
      </c>
      <c r="B1901" s="125" t="s">
        <v>11</v>
      </c>
      <c r="C1901" s="125"/>
      <c r="D1901" s="126"/>
      <c r="E1901" s="29" t="s">
        <v>26</v>
      </c>
      <c r="F1901" s="30">
        <v>0.9900000000000001</v>
      </c>
      <c r="G1901" s="31">
        <f t="shared" si="200"/>
        <v>29.700000000000003</v>
      </c>
      <c r="H1901" s="123">
        <v>3</v>
      </c>
      <c r="I1901" s="127"/>
      <c r="J1901" s="37"/>
      <c r="K1901" s="37"/>
      <c r="L1901" s="37"/>
      <c r="M1901" s="37"/>
      <c r="N1901" s="37"/>
      <c r="O1901" s="37"/>
      <c r="P1901" s="37"/>
      <c r="Q1901" s="37"/>
      <c r="R1901" s="37"/>
      <c r="S1901" s="37"/>
      <c r="T1901" s="37"/>
      <c r="U1901" s="37"/>
      <c r="V1901" s="26"/>
      <c r="W1901" s="37"/>
      <c r="X1901" s="37"/>
      <c r="Y1901" s="37"/>
      <c r="Z1901" s="37"/>
      <c r="AA1901" s="37"/>
      <c r="AB1901" s="37"/>
      <c r="AC1901" s="37">
        <v>1</v>
      </c>
      <c r="AD1901" s="34" t="s">
        <v>173</v>
      </c>
    </row>
    <row r="1902" spans="1:30" s="35" customFormat="1" ht="12.75" x14ac:dyDescent="0.2">
      <c r="A1902" s="124" t="s">
        <v>201</v>
      </c>
      <c r="B1902" s="125" t="s">
        <v>11</v>
      </c>
      <c r="C1902" s="125"/>
      <c r="D1902" s="126"/>
      <c r="E1902" s="38" t="s">
        <v>89</v>
      </c>
      <c r="F1902" s="30">
        <v>0</v>
      </c>
      <c r="G1902" s="31">
        <f t="shared" si="200"/>
        <v>0</v>
      </c>
      <c r="H1902" s="123">
        <v>3</v>
      </c>
      <c r="I1902" s="127"/>
      <c r="J1902" s="37"/>
      <c r="K1902" s="37"/>
      <c r="L1902" s="37"/>
      <c r="M1902" s="37"/>
      <c r="N1902" s="37"/>
      <c r="O1902" s="37"/>
      <c r="P1902" s="37"/>
      <c r="Q1902" s="37"/>
      <c r="R1902" s="37"/>
      <c r="S1902" s="37"/>
      <c r="T1902" s="37"/>
      <c r="U1902" s="37"/>
      <c r="V1902" s="37"/>
      <c r="W1902" s="37"/>
      <c r="X1902" s="37"/>
      <c r="Y1902" s="37"/>
      <c r="Z1902" s="37"/>
      <c r="AA1902" s="37"/>
      <c r="AB1902" s="37"/>
      <c r="AC1902" s="37"/>
      <c r="AD1902" s="34" t="s">
        <v>90</v>
      </c>
    </row>
    <row r="1903" spans="1:30" s="35" customFormat="1" ht="12.75" x14ac:dyDescent="0.2">
      <c r="A1903" s="124" t="s">
        <v>201</v>
      </c>
      <c r="B1903" s="125" t="s">
        <v>11</v>
      </c>
      <c r="C1903" s="125"/>
      <c r="D1903" s="126"/>
      <c r="E1903" s="128" t="s">
        <v>29</v>
      </c>
      <c r="F1903" s="121">
        <v>0.23833333333333337</v>
      </c>
      <c r="G1903" s="31">
        <f t="shared" si="200"/>
        <v>7.1500000000000012</v>
      </c>
      <c r="H1903" s="123">
        <v>3</v>
      </c>
      <c r="I1903" s="127"/>
      <c r="J1903" s="37"/>
      <c r="K1903" s="37"/>
      <c r="L1903" s="37"/>
      <c r="M1903" s="37"/>
      <c r="N1903" s="26"/>
      <c r="O1903" s="37"/>
      <c r="P1903" s="26"/>
      <c r="Q1903" s="26"/>
      <c r="R1903" s="37"/>
      <c r="S1903" s="37"/>
      <c r="T1903" s="37"/>
      <c r="U1903" s="26">
        <v>1</v>
      </c>
      <c r="V1903" s="37"/>
      <c r="W1903" s="37"/>
      <c r="X1903" s="37"/>
      <c r="Y1903" s="26"/>
      <c r="Z1903" s="37"/>
      <c r="AA1903" s="37"/>
      <c r="AB1903" s="37"/>
      <c r="AC1903" s="26"/>
      <c r="AD1903" s="34" t="s">
        <v>23</v>
      </c>
    </row>
    <row r="1904" spans="1:30" s="35" customFormat="1" ht="12.75" x14ac:dyDescent="0.2">
      <c r="A1904" s="124" t="s">
        <v>201</v>
      </c>
      <c r="B1904" s="125" t="s">
        <v>11</v>
      </c>
      <c r="C1904" s="125"/>
      <c r="D1904" s="126"/>
      <c r="E1904" s="60" t="s">
        <v>31</v>
      </c>
      <c r="F1904" s="30">
        <v>0.12833333333333335</v>
      </c>
      <c r="G1904" s="31">
        <f t="shared" si="200"/>
        <v>3.8500000000000005</v>
      </c>
      <c r="H1904" s="123">
        <v>3</v>
      </c>
      <c r="I1904" s="127"/>
      <c r="J1904" s="37"/>
      <c r="K1904" s="26">
        <v>1</v>
      </c>
      <c r="L1904" s="37"/>
      <c r="M1904" s="26">
        <v>1</v>
      </c>
      <c r="N1904" s="37"/>
      <c r="O1904" s="26">
        <v>1</v>
      </c>
      <c r="P1904" s="37"/>
      <c r="Q1904" s="26">
        <v>1</v>
      </c>
      <c r="R1904" s="37"/>
      <c r="S1904" s="26">
        <v>1</v>
      </c>
      <c r="T1904" s="37"/>
      <c r="U1904" s="26">
        <v>1</v>
      </c>
      <c r="V1904" s="37"/>
      <c r="W1904" s="26">
        <v>1</v>
      </c>
      <c r="X1904" s="37"/>
      <c r="Y1904" s="26">
        <v>1</v>
      </c>
      <c r="Z1904" s="37"/>
      <c r="AA1904" s="26">
        <v>1</v>
      </c>
      <c r="AB1904" s="37"/>
      <c r="AC1904" s="26">
        <v>1</v>
      </c>
      <c r="AD1904" s="34" t="s">
        <v>13</v>
      </c>
    </row>
    <row r="1905" spans="1:30" s="35" customFormat="1" ht="12.75" x14ac:dyDescent="0.2">
      <c r="A1905" s="124" t="s">
        <v>201</v>
      </c>
      <c r="B1905" s="125" t="s">
        <v>11</v>
      </c>
      <c r="C1905" s="125"/>
      <c r="D1905" s="126"/>
      <c r="E1905" s="60" t="s">
        <v>32</v>
      </c>
      <c r="F1905" s="121">
        <v>1.1000000000000001</v>
      </c>
      <c r="G1905" s="31">
        <f t="shared" si="200"/>
        <v>33</v>
      </c>
      <c r="H1905" s="123">
        <v>3</v>
      </c>
      <c r="I1905" s="127"/>
      <c r="J1905" s="37"/>
      <c r="K1905" s="37"/>
      <c r="L1905" s="37"/>
      <c r="M1905" s="37"/>
      <c r="N1905" s="37"/>
      <c r="O1905" s="26"/>
      <c r="P1905" s="37">
        <v>1</v>
      </c>
      <c r="Q1905" s="37"/>
      <c r="R1905" s="37"/>
      <c r="S1905" s="37"/>
      <c r="T1905" s="37"/>
      <c r="U1905" s="26"/>
      <c r="V1905" s="37">
        <v>1</v>
      </c>
      <c r="W1905" s="37"/>
      <c r="X1905" s="37"/>
      <c r="Y1905" s="37"/>
      <c r="Z1905" s="37"/>
      <c r="AA1905" s="26"/>
      <c r="AB1905" s="37">
        <v>1</v>
      </c>
      <c r="AC1905" s="37"/>
      <c r="AD1905" s="34" t="s">
        <v>20</v>
      </c>
    </row>
    <row r="1906" spans="1:30" s="35" customFormat="1" ht="12.75" x14ac:dyDescent="0.2">
      <c r="A1906" s="124" t="s">
        <v>201</v>
      </c>
      <c r="B1906" s="125" t="s">
        <v>11</v>
      </c>
      <c r="C1906" s="125"/>
      <c r="D1906" s="126"/>
      <c r="E1906" s="38" t="s">
        <v>34</v>
      </c>
      <c r="F1906" s="30">
        <v>0</v>
      </c>
      <c r="G1906" s="31">
        <f t="shared" si="200"/>
        <v>0</v>
      </c>
      <c r="H1906" s="123">
        <v>3</v>
      </c>
      <c r="I1906" s="127"/>
      <c r="J1906" s="37"/>
      <c r="K1906" s="37"/>
      <c r="L1906" s="37"/>
      <c r="M1906" s="37"/>
      <c r="N1906" s="37"/>
      <c r="O1906" s="37"/>
      <c r="P1906" s="37"/>
      <c r="Q1906" s="37"/>
      <c r="R1906" s="37"/>
      <c r="S1906" s="37"/>
      <c r="T1906" s="37"/>
      <c r="U1906" s="37"/>
      <c r="V1906" s="37"/>
      <c r="W1906" s="37"/>
      <c r="X1906" s="37"/>
      <c r="Y1906" s="37"/>
      <c r="Z1906" s="37"/>
      <c r="AA1906" s="37"/>
      <c r="AB1906" s="37"/>
      <c r="AC1906" s="37"/>
      <c r="AD1906" s="34" t="s">
        <v>36</v>
      </c>
    </row>
    <row r="1907" spans="1:30" s="35" customFormat="1" ht="12.75" x14ac:dyDescent="0.2">
      <c r="A1907" s="124" t="s">
        <v>201</v>
      </c>
      <c r="B1907" s="125" t="s">
        <v>11</v>
      </c>
      <c r="C1907" s="125"/>
      <c r="D1907" s="126"/>
      <c r="E1907" s="60" t="s">
        <v>37</v>
      </c>
      <c r="F1907" s="121">
        <v>0.55000000000000004</v>
      </c>
      <c r="G1907" s="31">
        <f t="shared" si="200"/>
        <v>16.5</v>
      </c>
      <c r="H1907" s="123">
        <v>3</v>
      </c>
      <c r="I1907" s="127"/>
      <c r="J1907" s="37"/>
      <c r="K1907" s="37"/>
      <c r="L1907" s="37"/>
      <c r="M1907" s="37"/>
      <c r="N1907" s="37"/>
      <c r="O1907" s="37"/>
      <c r="P1907" s="37"/>
      <c r="Q1907" s="37"/>
      <c r="R1907" s="37"/>
      <c r="S1907" s="37"/>
      <c r="T1907" s="37"/>
      <c r="U1907" s="37"/>
      <c r="V1907" s="26">
        <v>1</v>
      </c>
      <c r="W1907" s="37"/>
      <c r="X1907" s="37"/>
      <c r="Y1907" s="37"/>
      <c r="Z1907" s="37"/>
      <c r="AA1907" s="37"/>
      <c r="AB1907" s="37"/>
      <c r="AC1907" s="37"/>
      <c r="AD1907" s="34" t="s">
        <v>27</v>
      </c>
    </row>
    <row r="1908" spans="1:30" s="35" customFormat="1" ht="12.75" x14ac:dyDescent="0.2">
      <c r="A1908" s="124" t="s">
        <v>201</v>
      </c>
      <c r="B1908" s="125" t="s">
        <v>11</v>
      </c>
      <c r="C1908" s="125"/>
      <c r="D1908" s="126"/>
      <c r="E1908" s="60" t="s">
        <v>38</v>
      </c>
      <c r="F1908" s="30">
        <v>0.5</v>
      </c>
      <c r="G1908" s="31">
        <f t="shared" si="200"/>
        <v>15</v>
      </c>
      <c r="H1908" s="123">
        <v>3</v>
      </c>
      <c r="I1908" s="127"/>
      <c r="J1908" s="37"/>
      <c r="K1908" s="37"/>
      <c r="L1908" s="37"/>
      <c r="M1908" s="37"/>
      <c r="N1908" s="37"/>
      <c r="O1908" s="37"/>
      <c r="P1908" s="37"/>
      <c r="Q1908" s="37"/>
      <c r="R1908" s="37"/>
      <c r="S1908" s="37"/>
      <c r="T1908" s="37"/>
      <c r="U1908" s="37"/>
      <c r="V1908" s="26">
        <v>1</v>
      </c>
      <c r="W1908" s="37"/>
      <c r="X1908" s="37"/>
      <c r="Y1908" s="37"/>
      <c r="Z1908" s="37"/>
      <c r="AA1908" s="37"/>
      <c r="AB1908" s="37"/>
      <c r="AC1908" s="37"/>
      <c r="AD1908" s="34" t="s">
        <v>27</v>
      </c>
    </row>
    <row r="1909" spans="1:30" s="35" customFormat="1" ht="12.75" x14ac:dyDescent="0.2">
      <c r="A1909" s="124" t="s">
        <v>201</v>
      </c>
      <c r="B1909" s="125" t="s">
        <v>11</v>
      </c>
      <c r="C1909" s="125"/>
      <c r="D1909" s="126"/>
      <c r="E1909" s="180" t="s">
        <v>39</v>
      </c>
      <c r="F1909" s="30">
        <v>0</v>
      </c>
      <c r="G1909" s="31">
        <f t="shared" si="200"/>
        <v>0</v>
      </c>
      <c r="H1909" s="123">
        <v>3</v>
      </c>
      <c r="I1909" s="127"/>
      <c r="J1909" s="37"/>
      <c r="K1909" s="37"/>
      <c r="L1909" s="37"/>
      <c r="M1909" s="37"/>
      <c r="N1909" s="37"/>
      <c r="O1909" s="37"/>
      <c r="P1909" s="37"/>
      <c r="Q1909" s="37"/>
      <c r="R1909" s="37"/>
      <c r="S1909" s="37"/>
      <c r="T1909" s="37"/>
      <c r="U1909" s="37"/>
      <c r="V1909" s="37"/>
      <c r="W1909" s="37"/>
      <c r="X1909" s="37"/>
      <c r="Y1909" s="37"/>
      <c r="Z1909" s="37"/>
      <c r="AA1909" s="37"/>
      <c r="AB1909" s="37"/>
      <c r="AC1909" s="37"/>
      <c r="AD1909" s="34" t="s">
        <v>14</v>
      </c>
    </row>
    <row r="1910" spans="1:30" s="35" customFormat="1" ht="12.75" x14ac:dyDescent="0.2">
      <c r="A1910" s="124" t="s">
        <v>201</v>
      </c>
      <c r="B1910" s="125" t="s">
        <v>11</v>
      </c>
      <c r="C1910" s="125"/>
      <c r="D1910" s="126"/>
      <c r="E1910" s="60" t="s">
        <v>40</v>
      </c>
      <c r="F1910" s="121">
        <v>0.27500000000000002</v>
      </c>
      <c r="G1910" s="31">
        <f t="shared" si="200"/>
        <v>8.25</v>
      </c>
      <c r="H1910" s="123">
        <v>3</v>
      </c>
      <c r="I1910" s="127"/>
      <c r="J1910" s="37"/>
      <c r="K1910" s="37"/>
      <c r="L1910" s="37"/>
      <c r="M1910" s="37"/>
      <c r="N1910" s="37">
        <v>1</v>
      </c>
      <c r="O1910" s="26"/>
      <c r="P1910" s="37"/>
      <c r="Q1910" s="37"/>
      <c r="R1910" s="37"/>
      <c r="S1910" s="37"/>
      <c r="T1910" s="37">
        <v>1</v>
      </c>
      <c r="U1910" s="26"/>
      <c r="V1910" s="37"/>
      <c r="W1910" s="37"/>
      <c r="X1910" s="37"/>
      <c r="Y1910" s="37"/>
      <c r="Z1910" s="37">
        <v>1</v>
      </c>
      <c r="AA1910" s="26"/>
      <c r="AB1910" s="37"/>
      <c r="AC1910" s="37"/>
      <c r="AD1910" s="34" t="s">
        <v>41</v>
      </c>
    </row>
    <row r="1911" spans="1:30" s="35" customFormat="1" ht="12.75" x14ac:dyDescent="0.2">
      <c r="A1911" s="124" t="s">
        <v>201</v>
      </c>
      <c r="B1911" s="125" t="s">
        <v>11</v>
      </c>
      <c r="C1911" s="125"/>
      <c r="D1911" s="126"/>
      <c r="E1911" s="60" t="s">
        <v>42</v>
      </c>
      <c r="F1911" s="30">
        <v>2</v>
      </c>
      <c r="G1911" s="31">
        <f t="shared" si="200"/>
        <v>60</v>
      </c>
      <c r="H1911" s="123">
        <v>3</v>
      </c>
      <c r="I1911" s="127"/>
      <c r="J1911" s="37"/>
      <c r="K1911" s="37"/>
      <c r="L1911" s="37"/>
      <c r="M1911" s="37"/>
      <c r="N1911" s="37"/>
      <c r="O1911" s="37"/>
      <c r="P1911" s="37"/>
      <c r="Q1911" s="37"/>
      <c r="R1911" s="37"/>
      <c r="S1911" s="37"/>
      <c r="T1911" s="37"/>
      <c r="U1911" s="37"/>
      <c r="V1911" s="26"/>
      <c r="W1911" s="37"/>
      <c r="X1911" s="37"/>
      <c r="Y1911" s="37"/>
      <c r="Z1911" s="37"/>
      <c r="AA1911" s="37"/>
      <c r="AB1911" s="37"/>
      <c r="AC1911" s="37"/>
      <c r="AD1911" s="34" t="s">
        <v>14</v>
      </c>
    </row>
    <row r="1912" spans="1:30" s="35" customFormat="1" ht="12.75" x14ac:dyDescent="0.2">
      <c r="A1912" s="124" t="s">
        <v>201</v>
      </c>
      <c r="B1912" s="125" t="s">
        <v>11</v>
      </c>
      <c r="C1912" s="125"/>
      <c r="D1912" s="126"/>
      <c r="E1912" s="29" t="s">
        <v>43</v>
      </c>
      <c r="F1912" s="30">
        <v>0</v>
      </c>
      <c r="G1912" s="31">
        <f t="shared" si="200"/>
        <v>0</v>
      </c>
      <c r="H1912" s="123">
        <v>3</v>
      </c>
      <c r="I1912" s="127"/>
      <c r="J1912" s="37"/>
      <c r="K1912" s="26">
        <v>1</v>
      </c>
      <c r="L1912" s="26"/>
      <c r="M1912" s="26">
        <v>1</v>
      </c>
      <c r="N1912" s="26"/>
      <c r="O1912" s="26">
        <v>1</v>
      </c>
      <c r="P1912" s="26"/>
      <c r="Q1912" s="26">
        <v>1</v>
      </c>
      <c r="R1912" s="26"/>
      <c r="S1912" s="26">
        <v>1</v>
      </c>
      <c r="T1912" s="26"/>
      <c r="U1912" s="26">
        <v>1</v>
      </c>
      <c r="V1912" s="26"/>
      <c r="W1912" s="26">
        <v>1</v>
      </c>
      <c r="X1912" s="26"/>
      <c r="Y1912" s="26">
        <v>1</v>
      </c>
      <c r="Z1912" s="26"/>
      <c r="AA1912" s="26">
        <v>1</v>
      </c>
      <c r="AB1912" s="26"/>
      <c r="AC1912" s="26">
        <v>1</v>
      </c>
      <c r="AD1912" s="34" t="s">
        <v>44</v>
      </c>
    </row>
    <row r="1913" spans="1:30" s="35" customFormat="1" ht="12.75" x14ac:dyDescent="0.2">
      <c r="A1913" s="124" t="s">
        <v>201</v>
      </c>
      <c r="B1913" s="125" t="s">
        <v>11</v>
      </c>
      <c r="C1913" s="125"/>
      <c r="D1913" s="126"/>
      <c r="E1913" s="60" t="s">
        <v>45</v>
      </c>
      <c r="F1913" s="30">
        <v>1.1000000000000001</v>
      </c>
      <c r="G1913" s="31">
        <f t="shared" si="200"/>
        <v>33</v>
      </c>
      <c r="H1913" s="123">
        <v>3</v>
      </c>
      <c r="I1913" s="127"/>
      <c r="J1913" s="37"/>
      <c r="K1913" s="26">
        <v>1</v>
      </c>
      <c r="L1913" s="37"/>
      <c r="M1913" s="26">
        <v>1</v>
      </c>
      <c r="N1913" s="37"/>
      <c r="O1913" s="26">
        <v>1</v>
      </c>
      <c r="P1913" s="37"/>
      <c r="Q1913" s="26">
        <v>1</v>
      </c>
      <c r="R1913" s="37"/>
      <c r="S1913" s="26">
        <v>1</v>
      </c>
      <c r="T1913" s="37"/>
      <c r="U1913" s="26">
        <v>1</v>
      </c>
      <c r="V1913" s="37"/>
      <c r="W1913" s="26">
        <v>1</v>
      </c>
      <c r="X1913" s="37"/>
      <c r="Y1913" s="26">
        <v>1</v>
      </c>
      <c r="Z1913" s="37"/>
      <c r="AA1913" s="26">
        <v>1</v>
      </c>
      <c r="AB1913" s="37"/>
      <c r="AC1913" s="26">
        <v>1</v>
      </c>
      <c r="AD1913" s="34" t="s">
        <v>13</v>
      </c>
    </row>
    <row r="1914" spans="1:30" s="35" customFormat="1" ht="12.75" x14ac:dyDescent="0.2">
      <c r="A1914" s="124" t="s">
        <v>201</v>
      </c>
      <c r="B1914" s="125" t="s">
        <v>11</v>
      </c>
      <c r="C1914" s="125"/>
      <c r="D1914" s="126"/>
      <c r="E1914" s="60" t="s">
        <v>46</v>
      </c>
      <c r="F1914" s="30">
        <v>0.5</v>
      </c>
      <c r="G1914" s="31">
        <f t="shared" si="200"/>
        <v>15</v>
      </c>
      <c r="H1914" s="123">
        <v>3</v>
      </c>
      <c r="I1914" s="127"/>
      <c r="J1914" s="37"/>
      <c r="K1914" s="37"/>
      <c r="L1914" s="37"/>
      <c r="M1914" s="26"/>
      <c r="N1914" s="37">
        <v>1</v>
      </c>
      <c r="O1914" s="37"/>
      <c r="P1914" s="37"/>
      <c r="Q1914" s="26"/>
      <c r="R1914" s="37"/>
      <c r="S1914" s="37">
        <v>1</v>
      </c>
      <c r="T1914" s="37"/>
      <c r="U1914" s="37"/>
      <c r="V1914" s="37"/>
      <c r="W1914" s="37"/>
      <c r="X1914" s="37">
        <v>1</v>
      </c>
      <c r="Y1914" s="26"/>
      <c r="Z1914" s="37"/>
      <c r="AA1914" s="37"/>
      <c r="AB1914" s="37"/>
      <c r="AC1914" s="26">
        <v>1</v>
      </c>
      <c r="AD1914" s="34" t="s">
        <v>48</v>
      </c>
    </row>
    <row r="1915" spans="1:30" s="35" customFormat="1" ht="12.75" x14ac:dyDescent="0.2">
      <c r="A1915" s="124" t="s">
        <v>201</v>
      </c>
      <c r="B1915" s="125" t="s">
        <v>11</v>
      </c>
      <c r="C1915" s="125"/>
      <c r="D1915" s="126"/>
      <c r="E1915" s="60" t="s">
        <v>49</v>
      </c>
      <c r="F1915" s="121">
        <v>0.20166666666666666</v>
      </c>
      <c r="G1915" s="31">
        <f t="shared" si="200"/>
        <v>6.05</v>
      </c>
      <c r="H1915" s="123">
        <v>3</v>
      </c>
      <c r="I1915" s="127"/>
      <c r="J1915" s="37">
        <v>1</v>
      </c>
      <c r="K1915" s="26"/>
      <c r="L1915" s="37">
        <v>1</v>
      </c>
      <c r="M1915" s="26"/>
      <c r="N1915" s="37">
        <v>1</v>
      </c>
      <c r="O1915" s="26"/>
      <c r="P1915" s="37">
        <v>1</v>
      </c>
      <c r="Q1915" s="26"/>
      <c r="R1915" s="37">
        <v>1</v>
      </c>
      <c r="S1915" s="26"/>
      <c r="T1915" s="37">
        <v>1</v>
      </c>
      <c r="U1915" s="26"/>
      <c r="V1915" s="37">
        <v>1</v>
      </c>
      <c r="W1915" s="26"/>
      <c r="X1915" s="37">
        <v>1</v>
      </c>
      <c r="Y1915" s="26"/>
      <c r="Z1915" s="37">
        <v>1</v>
      </c>
      <c r="AA1915" s="26"/>
      <c r="AB1915" s="37">
        <v>1</v>
      </c>
      <c r="AC1915" s="26"/>
      <c r="AD1915" s="34" t="s">
        <v>50</v>
      </c>
    </row>
    <row r="1916" spans="1:30" s="35" customFormat="1" ht="12.75" x14ac:dyDescent="0.2">
      <c r="A1916" s="124" t="s">
        <v>201</v>
      </c>
      <c r="B1916" s="125" t="s">
        <v>11</v>
      </c>
      <c r="C1916" s="125"/>
      <c r="D1916" s="126"/>
      <c r="E1916" s="60" t="s">
        <v>51</v>
      </c>
      <c r="F1916" s="121">
        <v>0.18333333333333335</v>
      </c>
      <c r="G1916" s="31">
        <f t="shared" si="200"/>
        <v>5.5</v>
      </c>
      <c r="H1916" s="123">
        <v>3</v>
      </c>
      <c r="I1916" s="127"/>
      <c r="J1916" s="37"/>
      <c r="K1916" s="37"/>
      <c r="L1916" s="37"/>
      <c r="M1916" s="37"/>
      <c r="N1916" s="37"/>
      <c r="O1916" s="37"/>
      <c r="P1916" s="37"/>
      <c r="Q1916" s="37"/>
      <c r="R1916" s="37"/>
      <c r="S1916" s="37"/>
      <c r="T1916" s="37"/>
      <c r="U1916" s="37"/>
      <c r="V1916" s="26"/>
      <c r="W1916" s="37"/>
      <c r="X1916" s="37"/>
      <c r="Y1916" s="37"/>
      <c r="Z1916" s="37"/>
      <c r="AA1916" s="37"/>
      <c r="AB1916" s="37"/>
      <c r="AC1916" s="37"/>
      <c r="AD1916" s="34" t="s">
        <v>14</v>
      </c>
    </row>
    <row r="1917" spans="1:30" s="35" customFormat="1" ht="12.75" x14ac:dyDescent="0.2">
      <c r="A1917" s="129" t="s">
        <v>201</v>
      </c>
      <c r="B1917" s="112" t="s">
        <v>53</v>
      </c>
      <c r="C1917" s="112"/>
      <c r="D1917" s="166">
        <v>89017524</v>
      </c>
      <c r="E1917" s="47" t="s">
        <v>54</v>
      </c>
      <c r="F1917" s="113">
        <v>1</v>
      </c>
      <c r="G1917" s="45">
        <f>+VLOOKUP(D1917,'Precios Repuestos'!$B$3:$F$192,5,FALSE)*F1917</f>
        <v>18.07</v>
      </c>
      <c r="H1917" s="123">
        <v>3</v>
      </c>
      <c r="I1917" s="114"/>
      <c r="J1917" s="115">
        <v>1</v>
      </c>
      <c r="K1917" s="40">
        <v>1</v>
      </c>
      <c r="L1917" s="40">
        <v>1</v>
      </c>
      <c r="M1917" s="40">
        <v>1</v>
      </c>
      <c r="N1917" s="40">
        <v>1</v>
      </c>
      <c r="O1917" s="40">
        <v>1</v>
      </c>
      <c r="P1917" s="40">
        <v>1</v>
      </c>
      <c r="Q1917" s="40">
        <v>1</v>
      </c>
      <c r="R1917" s="40">
        <v>1</v>
      </c>
      <c r="S1917" s="40">
        <v>1</v>
      </c>
      <c r="T1917" s="40">
        <v>1</v>
      </c>
      <c r="U1917" s="40">
        <v>1</v>
      </c>
      <c r="V1917" s="40">
        <v>1</v>
      </c>
      <c r="W1917" s="40">
        <v>1</v>
      </c>
      <c r="X1917" s="40">
        <v>1</v>
      </c>
      <c r="Y1917" s="40">
        <v>1</v>
      </c>
      <c r="Z1917" s="40">
        <v>1</v>
      </c>
      <c r="AA1917" s="40">
        <v>1</v>
      </c>
      <c r="AB1917" s="40">
        <v>1</v>
      </c>
      <c r="AC1917" s="40">
        <v>1</v>
      </c>
      <c r="AD1917" s="34" t="s">
        <v>25</v>
      </c>
    </row>
    <row r="1918" spans="1:30" s="35" customFormat="1" x14ac:dyDescent="0.2">
      <c r="A1918" s="129" t="s">
        <v>201</v>
      </c>
      <c r="B1918" s="112" t="s">
        <v>53</v>
      </c>
      <c r="C1918" s="245"/>
      <c r="D1918" s="152">
        <v>1126239</v>
      </c>
      <c r="E1918" s="107" t="s">
        <v>187</v>
      </c>
      <c r="F1918" s="113">
        <v>6</v>
      </c>
      <c r="G1918" s="45">
        <f>+VLOOKUP(D1918,'Precios Repuestos'!$B$3:$F$192,5,FALSE)*F1918</f>
        <v>104.63711538461538</v>
      </c>
      <c r="H1918" s="123">
        <v>3</v>
      </c>
      <c r="I1918" s="114"/>
      <c r="J1918" s="115">
        <v>1</v>
      </c>
      <c r="K1918" s="40">
        <v>1</v>
      </c>
      <c r="L1918" s="40">
        <v>1</v>
      </c>
      <c r="M1918" s="40">
        <v>1</v>
      </c>
      <c r="N1918" s="40">
        <v>1</v>
      </c>
      <c r="O1918" s="40">
        <v>1</v>
      </c>
      <c r="P1918" s="40">
        <v>1</v>
      </c>
      <c r="Q1918" s="40">
        <v>1</v>
      </c>
      <c r="R1918" s="40">
        <v>1</v>
      </c>
      <c r="S1918" s="40">
        <v>1</v>
      </c>
      <c r="T1918" s="40">
        <v>1</v>
      </c>
      <c r="U1918" s="40">
        <v>1</v>
      </c>
      <c r="V1918" s="40">
        <v>1</v>
      </c>
      <c r="W1918" s="40">
        <v>1</v>
      </c>
      <c r="X1918" s="40">
        <v>1</v>
      </c>
      <c r="Y1918" s="40">
        <v>1</v>
      </c>
      <c r="Z1918" s="40">
        <v>1</v>
      </c>
      <c r="AA1918" s="40">
        <v>1</v>
      </c>
      <c r="AB1918" s="40">
        <v>1</v>
      </c>
      <c r="AC1918" s="40">
        <v>1</v>
      </c>
      <c r="AD1918" s="34" t="s">
        <v>56</v>
      </c>
    </row>
    <row r="1919" spans="1:30" s="35" customFormat="1" ht="12.75" x14ac:dyDescent="0.2">
      <c r="A1919" s="129" t="s">
        <v>201</v>
      </c>
      <c r="B1919" s="112" t="s">
        <v>53</v>
      </c>
      <c r="C1919" s="112"/>
      <c r="D1919" s="167">
        <v>15908916</v>
      </c>
      <c r="E1919" s="47" t="s">
        <v>58</v>
      </c>
      <c r="F1919" s="113">
        <v>1</v>
      </c>
      <c r="G1919" s="45">
        <f>+VLOOKUP(D1919,'Precios Repuestos'!$B$3:$F$192,5,FALSE)*F1919</f>
        <v>40.83</v>
      </c>
      <c r="H1919" s="123">
        <v>3</v>
      </c>
      <c r="I1919" s="114"/>
      <c r="J1919" s="115"/>
      <c r="K1919" s="40">
        <v>1</v>
      </c>
      <c r="L1919" s="115"/>
      <c r="M1919" s="40">
        <v>1</v>
      </c>
      <c r="N1919" s="115"/>
      <c r="O1919" s="40">
        <v>1</v>
      </c>
      <c r="P1919" s="115"/>
      <c r="Q1919" s="40">
        <v>1</v>
      </c>
      <c r="R1919" s="115"/>
      <c r="S1919" s="40">
        <v>1</v>
      </c>
      <c r="T1919" s="115"/>
      <c r="U1919" s="40">
        <v>1</v>
      </c>
      <c r="V1919" s="115"/>
      <c r="W1919" s="40">
        <v>1</v>
      </c>
      <c r="X1919" s="115"/>
      <c r="Y1919" s="40">
        <v>1</v>
      </c>
      <c r="Z1919" s="115"/>
      <c r="AA1919" s="40">
        <v>1</v>
      </c>
      <c r="AB1919" s="115"/>
      <c r="AC1919" s="40">
        <v>1</v>
      </c>
      <c r="AD1919" s="34" t="s">
        <v>13</v>
      </c>
    </row>
    <row r="1920" spans="1:30" s="35" customFormat="1" x14ac:dyDescent="0.2">
      <c r="A1920" s="129" t="s">
        <v>201</v>
      </c>
      <c r="B1920" s="112" t="s">
        <v>53</v>
      </c>
      <c r="C1920" s="245"/>
      <c r="D1920" s="152">
        <v>94760356</v>
      </c>
      <c r="E1920" s="106" t="s">
        <v>183</v>
      </c>
      <c r="F1920" s="113">
        <v>11</v>
      </c>
      <c r="G1920" s="45">
        <f>+VLOOKUP(D1920,'Precios Repuestos'!$B$3:$F$192,5,FALSE)*F1920</f>
        <v>95.876634615384631</v>
      </c>
      <c r="H1920" s="123">
        <v>3</v>
      </c>
      <c r="I1920" s="114"/>
      <c r="J1920" s="115"/>
      <c r="K1920" s="115"/>
      <c r="L1920" s="115"/>
      <c r="M1920" s="40">
        <v>1</v>
      </c>
      <c r="N1920" s="115"/>
      <c r="O1920" s="115"/>
      <c r="P1920" s="115"/>
      <c r="Q1920" s="40">
        <v>1</v>
      </c>
      <c r="R1920" s="115"/>
      <c r="S1920" s="115"/>
      <c r="T1920" s="115"/>
      <c r="U1920" s="40">
        <v>1</v>
      </c>
      <c r="V1920" s="115"/>
      <c r="W1920" s="115"/>
      <c r="X1920" s="115"/>
      <c r="Y1920" s="40">
        <v>1</v>
      </c>
      <c r="Z1920" s="115"/>
      <c r="AA1920" s="115"/>
      <c r="AB1920" s="115"/>
      <c r="AC1920" s="115">
        <v>1</v>
      </c>
      <c r="AD1920" s="34" t="s">
        <v>67</v>
      </c>
    </row>
    <row r="1921" spans="1:30" s="35" customFormat="1" ht="12.75" x14ac:dyDescent="0.2">
      <c r="A1921" s="129" t="s">
        <v>201</v>
      </c>
      <c r="B1921" s="112" t="s">
        <v>53</v>
      </c>
      <c r="C1921" s="246"/>
      <c r="D1921" s="168">
        <v>19168277</v>
      </c>
      <c r="E1921" s="47" t="s">
        <v>202</v>
      </c>
      <c r="F1921" s="113">
        <v>1</v>
      </c>
      <c r="G1921" s="45">
        <f>+VLOOKUP(D1921,'Precios Repuestos'!$B$3:$F$192,5,FALSE)*F1921</f>
        <v>45.86</v>
      </c>
      <c r="H1921" s="123">
        <v>3</v>
      </c>
      <c r="I1921" s="114"/>
      <c r="J1921" s="115"/>
      <c r="K1921" s="115"/>
      <c r="L1921" s="115"/>
      <c r="M1921" s="115"/>
      <c r="N1921" s="115"/>
      <c r="O1921" s="115"/>
      <c r="P1921" s="115"/>
      <c r="Q1921" s="115"/>
      <c r="R1921" s="115"/>
      <c r="S1921" s="115"/>
      <c r="T1921" s="115"/>
      <c r="U1921" s="115"/>
      <c r="V1921" s="115"/>
      <c r="W1921" s="115"/>
      <c r="X1921" s="115"/>
      <c r="Y1921" s="115"/>
      <c r="Z1921" s="115"/>
      <c r="AA1921" s="115"/>
      <c r="AB1921" s="115"/>
      <c r="AC1921" s="115"/>
      <c r="AD1921" s="34"/>
    </row>
    <row r="1922" spans="1:30" s="35" customFormat="1" ht="12.75" x14ac:dyDescent="0.2">
      <c r="A1922" s="129" t="s">
        <v>201</v>
      </c>
      <c r="B1922" s="112" t="s">
        <v>53</v>
      </c>
      <c r="C1922" s="112"/>
      <c r="D1922" s="78" t="s">
        <v>61</v>
      </c>
      <c r="E1922" s="60" t="s">
        <v>62</v>
      </c>
      <c r="F1922" s="113">
        <v>2</v>
      </c>
      <c r="G1922" s="45">
        <f>+VLOOKUP(D1922,'Precios Repuestos'!$B$3:$F$192,5,FALSE)*F1922</f>
        <v>8</v>
      </c>
      <c r="H1922" s="123">
        <v>3</v>
      </c>
      <c r="I1922" s="114"/>
      <c r="J1922" s="115"/>
      <c r="K1922" s="115"/>
      <c r="L1922" s="115"/>
      <c r="M1922" s="115"/>
      <c r="N1922" s="115"/>
      <c r="O1922" s="115"/>
      <c r="P1922" s="115"/>
      <c r="Q1922" s="115"/>
      <c r="R1922" s="115"/>
      <c r="S1922" s="115"/>
      <c r="T1922" s="115"/>
      <c r="U1922" s="115"/>
      <c r="V1922" s="40">
        <v>1</v>
      </c>
      <c r="W1922" s="115"/>
      <c r="X1922" s="115"/>
      <c r="Y1922" s="115"/>
      <c r="Z1922" s="115"/>
      <c r="AA1922" s="115"/>
      <c r="AB1922" s="115"/>
      <c r="AC1922" s="115"/>
      <c r="AD1922" s="34" t="s">
        <v>27</v>
      </c>
    </row>
    <row r="1923" spans="1:30" s="35" customFormat="1" ht="12.75" x14ac:dyDescent="0.2">
      <c r="A1923" s="129" t="s">
        <v>201</v>
      </c>
      <c r="B1923" s="112" t="s">
        <v>53</v>
      </c>
      <c r="C1923" s="112"/>
      <c r="D1923" s="42">
        <v>12637200</v>
      </c>
      <c r="E1923" s="47" t="s">
        <v>63</v>
      </c>
      <c r="F1923" s="113">
        <v>1</v>
      </c>
      <c r="G1923" s="45">
        <f>+VLOOKUP(D1923,'Precios Repuestos'!$B$3:$F$192,5,FALSE)*F1923</f>
        <v>116.17</v>
      </c>
      <c r="H1923" s="123">
        <v>3</v>
      </c>
      <c r="I1923" s="114"/>
      <c r="J1923" s="115"/>
      <c r="K1923" s="115"/>
      <c r="L1923" s="115"/>
      <c r="M1923" s="115"/>
      <c r="N1923" s="115"/>
      <c r="O1923" s="115"/>
      <c r="P1923" s="115"/>
      <c r="Q1923" s="115"/>
      <c r="R1923" s="115"/>
      <c r="S1923" s="115"/>
      <c r="T1923" s="115"/>
      <c r="U1923" s="115"/>
      <c r="V1923" s="40"/>
      <c r="W1923" s="115"/>
      <c r="X1923" s="115"/>
      <c r="Y1923" s="115"/>
      <c r="Z1923" s="115"/>
      <c r="AA1923" s="115"/>
      <c r="AB1923" s="115"/>
      <c r="AC1923" s="115">
        <v>1</v>
      </c>
      <c r="AD1923" s="34" t="s">
        <v>27</v>
      </c>
    </row>
    <row r="1924" spans="1:30" s="35" customFormat="1" ht="12.75" x14ac:dyDescent="0.2">
      <c r="A1924" s="129" t="s">
        <v>201</v>
      </c>
      <c r="B1924" s="112" t="s">
        <v>53</v>
      </c>
      <c r="C1924" s="112"/>
      <c r="D1924" s="166">
        <v>89018168</v>
      </c>
      <c r="E1924" s="47" t="s">
        <v>60</v>
      </c>
      <c r="F1924" s="113">
        <v>1</v>
      </c>
      <c r="G1924" s="45">
        <f>+VLOOKUP(D1924,'Precios Repuestos'!$B$3:$F$192,5,FALSE)*F1924</f>
        <v>59.01</v>
      </c>
      <c r="H1924" s="123">
        <v>3</v>
      </c>
      <c r="I1924" s="114"/>
      <c r="J1924" s="115"/>
      <c r="K1924" s="115"/>
      <c r="L1924" s="115"/>
      <c r="M1924" s="115"/>
      <c r="N1924" s="115"/>
      <c r="O1924" s="115"/>
      <c r="P1924" s="115"/>
      <c r="Q1924" s="115"/>
      <c r="R1924" s="115"/>
      <c r="S1924" s="115"/>
      <c r="T1924" s="115"/>
      <c r="U1924" s="115"/>
      <c r="V1924" s="40">
        <v>1</v>
      </c>
      <c r="W1924" s="115"/>
      <c r="X1924" s="115"/>
      <c r="Y1924" s="115"/>
      <c r="Z1924" s="115"/>
      <c r="AA1924" s="115"/>
      <c r="AB1924" s="115"/>
      <c r="AC1924" s="115"/>
      <c r="AD1924" s="34" t="s">
        <v>27</v>
      </c>
    </row>
    <row r="1925" spans="1:30" s="35" customFormat="1" ht="12.75" x14ac:dyDescent="0.2">
      <c r="A1925" s="129" t="s">
        <v>201</v>
      </c>
      <c r="B1925" s="112" t="s">
        <v>53</v>
      </c>
      <c r="C1925" s="112"/>
      <c r="D1925" s="166">
        <v>12621258</v>
      </c>
      <c r="E1925" s="84" t="s">
        <v>185</v>
      </c>
      <c r="F1925" s="113">
        <v>8</v>
      </c>
      <c r="G1925" s="45">
        <f>+VLOOKUP(D1925,'Precios Repuestos'!$B$3:$F$192,5,FALSE)*F1925</f>
        <v>79.760000000000005</v>
      </c>
      <c r="H1925" s="123">
        <v>3</v>
      </c>
      <c r="I1925" s="114"/>
      <c r="J1925" s="115"/>
      <c r="K1925" s="115"/>
      <c r="L1925" s="40"/>
      <c r="M1925" s="115"/>
      <c r="N1925" s="40"/>
      <c r="O1925" s="115"/>
      <c r="P1925" s="40"/>
      <c r="Q1925" s="40"/>
      <c r="R1925" s="40"/>
      <c r="S1925" s="115"/>
      <c r="T1925" s="40"/>
      <c r="U1925" s="40">
        <v>1</v>
      </c>
      <c r="V1925" s="40"/>
      <c r="W1925" s="115"/>
      <c r="X1925" s="40"/>
      <c r="Y1925" s="40"/>
      <c r="Z1925" s="40"/>
      <c r="AA1925" s="115"/>
      <c r="AB1925" s="40"/>
      <c r="AC1925" s="40"/>
      <c r="AD1925" s="34" t="s">
        <v>65</v>
      </c>
    </row>
    <row r="1926" spans="1:30" s="35" customFormat="1" ht="12.75" x14ac:dyDescent="0.2">
      <c r="A1926" s="129" t="s">
        <v>201</v>
      </c>
      <c r="B1926" s="112" t="s">
        <v>53</v>
      </c>
      <c r="C1926" s="112"/>
      <c r="D1926" s="42">
        <v>2601234</v>
      </c>
      <c r="E1926" s="43" t="s">
        <v>95</v>
      </c>
      <c r="F1926" s="113">
        <v>2</v>
      </c>
      <c r="G1926" s="45">
        <f>+VLOOKUP(D1926,'Precios Repuestos'!$B$3:$F$192,5,FALSE)*F1926</f>
        <v>18.618076923076924</v>
      </c>
      <c r="H1926" s="123">
        <v>3</v>
      </c>
      <c r="I1926" s="114"/>
      <c r="J1926" s="115"/>
      <c r="K1926" s="115"/>
      <c r="L1926" s="115"/>
      <c r="M1926" s="115"/>
      <c r="N1926" s="115"/>
      <c r="O1926" s="115"/>
      <c r="P1926" s="115"/>
      <c r="Q1926" s="40">
        <v>1</v>
      </c>
      <c r="R1926" s="115"/>
      <c r="S1926" s="115"/>
      <c r="T1926" s="115"/>
      <c r="U1926" s="115"/>
      <c r="V1926" s="115"/>
      <c r="W1926" s="115"/>
      <c r="X1926" s="115"/>
      <c r="Y1926" s="40">
        <v>1</v>
      </c>
      <c r="Z1926" s="115"/>
      <c r="AA1926" s="115"/>
      <c r="AB1926" s="115"/>
      <c r="AC1926" s="115"/>
      <c r="AD1926" s="34" t="s">
        <v>130</v>
      </c>
    </row>
    <row r="1927" spans="1:30" s="35" customFormat="1" ht="12.75" x14ac:dyDescent="0.2">
      <c r="A1927" s="129" t="s">
        <v>201</v>
      </c>
      <c r="B1927" s="112" t="s">
        <v>53</v>
      </c>
      <c r="C1927" s="112"/>
      <c r="D1927" s="42">
        <v>2602458</v>
      </c>
      <c r="E1927" s="49" t="s">
        <v>66</v>
      </c>
      <c r="F1927" s="113">
        <v>2</v>
      </c>
      <c r="G1927" s="45">
        <f>+VLOOKUP(D1927,'Precios Repuestos'!$B$3:$F$192,5,FALSE)*F1927</f>
        <v>21.904807692307692</v>
      </c>
      <c r="H1927" s="123">
        <v>3</v>
      </c>
      <c r="I1927" s="114"/>
      <c r="J1927" s="115"/>
      <c r="K1927" s="115"/>
      <c r="L1927" s="115"/>
      <c r="M1927" s="40">
        <v>1</v>
      </c>
      <c r="N1927" s="115"/>
      <c r="O1927" s="115"/>
      <c r="P1927" s="115"/>
      <c r="Q1927" s="40">
        <v>1</v>
      </c>
      <c r="R1927" s="115"/>
      <c r="S1927" s="115"/>
      <c r="T1927" s="115"/>
      <c r="U1927" s="40">
        <v>1</v>
      </c>
      <c r="V1927" s="115"/>
      <c r="W1927" s="115"/>
      <c r="X1927" s="115"/>
      <c r="Y1927" s="40">
        <v>1</v>
      </c>
      <c r="Z1927" s="115"/>
      <c r="AA1927" s="115"/>
      <c r="AB1927" s="115"/>
      <c r="AC1927" s="40">
        <v>1</v>
      </c>
      <c r="AD1927" s="34" t="s">
        <v>131</v>
      </c>
    </row>
    <row r="1928" spans="1:30" s="35" customFormat="1" ht="12.75" x14ac:dyDescent="0.2">
      <c r="A1928" s="129" t="s">
        <v>201</v>
      </c>
      <c r="B1928" s="112" t="s">
        <v>53</v>
      </c>
      <c r="C1928" s="112"/>
      <c r="D1928" s="42">
        <v>2601230</v>
      </c>
      <c r="E1928" s="43" t="s">
        <v>113</v>
      </c>
      <c r="F1928" s="113">
        <v>2</v>
      </c>
      <c r="G1928" s="45">
        <f>+VLOOKUP(D1928,'Precios Repuestos'!$B$3:$F$192,5,FALSE)*F1928</f>
        <v>13.477884615384616</v>
      </c>
      <c r="H1928" s="123">
        <v>3</v>
      </c>
      <c r="I1928" s="114"/>
      <c r="J1928" s="115"/>
      <c r="K1928" s="115"/>
      <c r="L1928" s="115"/>
      <c r="M1928" s="40">
        <v>1</v>
      </c>
      <c r="N1928" s="115"/>
      <c r="O1928" s="115"/>
      <c r="P1928" s="115"/>
      <c r="Q1928" s="40">
        <v>1</v>
      </c>
      <c r="R1928" s="115"/>
      <c r="S1928" s="115"/>
      <c r="T1928" s="115"/>
      <c r="U1928" s="40">
        <v>1</v>
      </c>
      <c r="V1928" s="115"/>
      <c r="W1928" s="115"/>
      <c r="X1928" s="115"/>
      <c r="Y1928" s="40">
        <v>1</v>
      </c>
      <c r="Z1928" s="115"/>
      <c r="AA1928" s="115"/>
      <c r="AB1928" s="115"/>
      <c r="AC1928" s="40">
        <v>1</v>
      </c>
      <c r="AD1928" s="34" t="s">
        <v>129</v>
      </c>
    </row>
    <row r="1929" spans="1:30" s="35" customFormat="1" ht="12.75" x14ac:dyDescent="0.2">
      <c r="A1929" s="129" t="s">
        <v>201</v>
      </c>
      <c r="B1929" s="112" t="s">
        <v>53</v>
      </c>
      <c r="C1929" s="112"/>
      <c r="D1929" s="156" t="s">
        <v>68</v>
      </c>
      <c r="E1929" s="47" t="s">
        <v>69</v>
      </c>
      <c r="F1929" s="44">
        <v>4</v>
      </c>
      <c r="G1929" s="45">
        <f>+VLOOKUP(D1929,'Precios Repuestos'!$B$3:$F$192,5,FALSE)*F1929</f>
        <v>9.6</v>
      </c>
      <c r="H1929" s="123">
        <v>3</v>
      </c>
      <c r="I1929" s="114"/>
      <c r="J1929" s="115"/>
      <c r="K1929" s="115"/>
      <c r="L1929" s="115"/>
      <c r="M1929" s="115"/>
      <c r="N1929" s="115">
        <v>1</v>
      </c>
      <c r="O1929" s="40"/>
      <c r="P1929" s="115"/>
      <c r="Q1929" s="115"/>
      <c r="R1929" s="115">
        <v>1</v>
      </c>
      <c r="S1929" s="115"/>
      <c r="T1929" s="115"/>
      <c r="U1929" s="40"/>
      <c r="V1929" s="115">
        <v>1</v>
      </c>
      <c r="W1929" s="115"/>
      <c r="X1929" s="115"/>
      <c r="Y1929" s="115"/>
      <c r="Z1929" s="115">
        <v>1</v>
      </c>
      <c r="AA1929" s="40"/>
      <c r="AB1929" s="115"/>
      <c r="AC1929" s="115"/>
      <c r="AD1929" s="34" t="s">
        <v>19</v>
      </c>
    </row>
    <row r="1930" spans="1:30" s="35" customFormat="1" ht="12.75" x14ac:dyDescent="0.2">
      <c r="A1930" s="129" t="s">
        <v>201</v>
      </c>
      <c r="B1930" s="112" t="s">
        <v>53</v>
      </c>
      <c r="C1930" s="112"/>
      <c r="D1930" s="42">
        <v>2601234</v>
      </c>
      <c r="E1930" s="43" t="s">
        <v>95</v>
      </c>
      <c r="F1930" s="113">
        <v>1</v>
      </c>
      <c r="G1930" s="45">
        <f>+VLOOKUP(D1930,'Precios Repuestos'!$B$3:$F$192,5,FALSE)*F1930</f>
        <v>9.3090384615384618</v>
      </c>
      <c r="H1930" s="123">
        <v>3</v>
      </c>
      <c r="I1930" s="114"/>
      <c r="J1930" s="115"/>
      <c r="K1930" s="115"/>
      <c r="L1930" s="115"/>
      <c r="M1930" s="115"/>
      <c r="N1930" s="115"/>
      <c r="O1930" s="115"/>
      <c r="P1930" s="115">
        <v>1</v>
      </c>
      <c r="Q1930" s="115"/>
      <c r="R1930" s="115"/>
      <c r="S1930" s="115"/>
      <c r="T1930" s="115"/>
      <c r="U1930" s="40"/>
      <c r="V1930" s="115">
        <v>1</v>
      </c>
      <c r="W1930" s="115"/>
      <c r="X1930" s="115"/>
      <c r="Y1930" s="115"/>
      <c r="Z1930" s="115"/>
      <c r="AA1930" s="40"/>
      <c r="AB1930" s="115">
        <v>1</v>
      </c>
      <c r="AC1930" s="115"/>
      <c r="AD1930" s="34" t="s">
        <v>96</v>
      </c>
    </row>
    <row r="1931" spans="1:30" s="35" customFormat="1" ht="12.75" x14ac:dyDescent="0.2">
      <c r="A1931" s="129" t="s">
        <v>201</v>
      </c>
      <c r="B1931" s="112" t="s">
        <v>53</v>
      </c>
      <c r="C1931" s="112"/>
      <c r="D1931" s="78" t="s">
        <v>71</v>
      </c>
      <c r="E1931" s="47" t="s">
        <v>72</v>
      </c>
      <c r="F1931" s="113">
        <v>2</v>
      </c>
      <c r="G1931" s="45">
        <f>+VLOOKUP(D1931,'Precios Repuestos'!$B$3:$F$192,5,FALSE)*F1931</f>
        <v>12</v>
      </c>
      <c r="H1931" s="123">
        <v>3</v>
      </c>
      <c r="I1931" s="114"/>
      <c r="J1931" s="115"/>
      <c r="K1931" s="115"/>
      <c r="L1931" s="115"/>
      <c r="M1931" s="40"/>
      <c r="N1931" s="115">
        <v>1</v>
      </c>
      <c r="O1931" s="115"/>
      <c r="P1931" s="115"/>
      <c r="Q1931" s="40"/>
      <c r="R1931" s="115"/>
      <c r="S1931" s="115">
        <v>1</v>
      </c>
      <c r="T1931" s="115"/>
      <c r="U1931" s="115"/>
      <c r="V1931" s="115"/>
      <c r="W1931" s="115"/>
      <c r="X1931" s="115">
        <v>1</v>
      </c>
      <c r="Y1931" s="40"/>
      <c r="Z1931" s="115"/>
      <c r="AA1931" s="115"/>
      <c r="AB1931" s="115"/>
      <c r="AC1931" s="40">
        <v>1</v>
      </c>
      <c r="AD1931" s="34" t="s">
        <v>47</v>
      </c>
    </row>
    <row r="1932" spans="1:30" s="35" customFormat="1" ht="12.75" x14ac:dyDescent="0.2">
      <c r="A1932" s="129" t="s">
        <v>201</v>
      </c>
      <c r="B1932" s="112" t="s">
        <v>53</v>
      </c>
      <c r="C1932" s="112"/>
      <c r="D1932" s="42">
        <v>88900181</v>
      </c>
      <c r="E1932" s="47" t="s">
        <v>73</v>
      </c>
      <c r="F1932" s="113">
        <v>1</v>
      </c>
      <c r="G1932" s="45">
        <f>+VLOOKUP(D1932,'Precios Repuestos'!$B$3:$F$192,5,FALSE)*F1932</f>
        <v>6.18</v>
      </c>
      <c r="H1932" s="123">
        <v>3</v>
      </c>
      <c r="I1932" s="114"/>
      <c r="J1932" s="115"/>
      <c r="K1932" s="40">
        <v>1</v>
      </c>
      <c r="L1932" s="115"/>
      <c r="M1932" s="40">
        <v>1</v>
      </c>
      <c r="N1932" s="115"/>
      <c r="O1932" s="40">
        <v>1</v>
      </c>
      <c r="P1932" s="115"/>
      <c r="Q1932" s="40">
        <v>1</v>
      </c>
      <c r="R1932" s="115"/>
      <c r="S1932" s="40">
        <v>1</v>
      </c>
      <c r="T1932" s="115"/>
      <c r="U1932" s="40">
        <v>1</v>
      </c>
      <c r="V1932" s="115"/>
      <c r="W1932" s="40">
        <v>1</v>
      </c>
      <c r="X1932" s="115"/>
      <c r="Y1932" s="40">
        <v>1</v>
      </c>
      <c r="Z1932" s="115"/>
      <c r="AA1932" s="40">
        <v>1</v>
      </c>
      <c r="AB1932" s="115"/>
      <c r="AC1932" s="40">
        <v>1</v>
      </c>
      <c r="AD1932" s="34" t="s">
        <v>13</v>
      </c>
    </row>
    <row r="1933" spans="1:30" s="35" customFormat="1" ht="12.75" x14ac:dyDescent="0.2">
      <c r="A1933" s="129" t="s">
        <v>201</v>
      </c>
      <c r="B1933" s="112" t="s">
        <v>53</v>
      </c>
      <c r="C1933" s="112"/>
      <c r="D1933" s="78" t="s">
        <v>74</v>
      </c>
      <c r="E1933" s="47" t="s">
        <v>75</v>
      </c>
      <c r="F1933" s="113">
        <v>1</v>
      </c>
      <c r="G1933" s="45">
        <f>+VLOOKUP(D1933,'Precios Repuestos'!$B$3:$F$192,5,FALSE)*F1933</f>
        <v>5</v>
      </c>
      <c r="H1933" s="123">
        <v>3</v>
      </c>
      <c r="I1933" s="114"/>
      <c r="J1933" s="115"/>
      <c r="K1933" s="115"/>
      <c r="L1933" s="115"/>
      <c r="M1933" s="115"/>
      <c r="N1933" s="115">
        <v>1</v>
      </c>
      <c r="O1933" s="40"/>
      <c r="P1933" s="115"/>
      <c r="Q1933" s="115"/>
      <c r="R1933" s="115"/>
      <c r="S1933" s="115"/>
      <c r="T1933" s="115">
        <v>1</v>
      </c>
      <c r="U1933" s="40"/>
      <c r="V1933" s="115"/>
      <c r="W1933" s="115"/>
      <c r="X1933" s="115"/>
      <c r="Y1933" s="115"/>
      <c r="Z1933" s="115">
        <v>1</v>
      </c>
      <c r="AA1933" s="40"/>
      <c r="AB1933" s="115"/>
      <c r="AC1933" s="115"/>
      <c r="AD1933" s="34" t="s">
        <v>41</v>
      </c>
    </row>
    <row r="1934" spans="1:30" s="35" customFormat="1" ht="12.75" x14ac:dyDescent="0.2">
      <c r="A1934" s="129" t="s">
        <v>201</v>
      </c>
      <c r="B1934" s="112" t="s">
        <v>53</v>
      </c>
      <c r="C1934" s="112"/>
      <c r="D1934" s="42" t="s">
        <v>76</v>
      </c>
      <c r="E1934" s="43" t="s">
        <v>77</v>
      </c>
      <c r="F1934" s="44">
        <v>1</v>
      </c>
      <c r="G1934" s="45">
        <f>+VLOOKUP(D1934,'Precios Repuestos'!$B$3:$F$192,5,FALSE)*F1934</f>
        <v>2</v>
      </c>
      <c r="H1934" s="123">
        <v>3</v>
      </c>
      <c r="I1934" s="46"/>
      <c r="J1934" s="40"/>
      <c r="K1934" s="40">
        <v>1</v>
      </c>
      <c r="L1934" s="40">
        <v>1</v>
      </c>
      <c r="M1934" s="40">
        <v>1</v>
      </c>
      <c r="N1934" s="40">
        <v>1</v>
      </c>
      <c r="O1934" s="40">
        <v>1</v>
      </c>
      <c r="P1934" s="40">
        <v>1</v>
      </c>
      <c r="Q1934" s="40">
        <v>1</v>
      </c>
      <c r="R1934" s="40">
        <v>1</v>
      </c>
      <c r="S1934" s="40">
        <v>1</v>
      </c>
      <c r="T1934" s="40">
        <v>1</v>
      </c>
      <c r="U1934" s="40">
        <v>1</v>
      </c>
      <c r="V1934" s="40">
        <v>1</v>
      </c>
      <c r="W1934" s="40">
        <v>1</v>
      </c>
      <c r="X1934" s="40">
        <v>1</v>
      </c>
      <c r="Y1934" s="40">
        <v>1</v>
      </c>
      <c r="Z1934" s="40">
        <v>1</v>
      </c>
      <c r="AA1934" s="40">
        <v>1</v>
      </c>
      <c r="AB1934" s="40">
        <v>1</v>
      </c>
      <c r="AC1934" s="40">
        <v>1</v>
      </c>
      <c r="AD1934" s="34" t="s">
        <v>78</v>
      </c>
    </row>
    <row r="1935" spans="1:30" s="35" customFormat="1" ht="12.75" x14ac:dyDescent="0.2">
      <c r="A1935" s="119" t="s">
        <v>201</v>
      </c>
      <c r="B1935" s="52" t="s">
        <v>79</v>
      </c>
      <c r="C1935" s="52"/>
      <c r="D1935" s="67"/>
      <c r="E1935" s="54" t="s">
        <v>80</v>
      </c>
      <c r="F1935" s="30"/>
      <c r="G1935" s="29"/>
      <c r="H1935" s="32"/>
      <c r="I1935" s="55"/>
      <c r="J1935" s="55">
        <f t="shared" ref="J1935:AC1935" si="201">+SUMPRODUCT(J1892:J1916,$G1892:$G1916)</f>
        <v>16.55</v>
      </c>
      <c r="K1935" s="55">
        <f t="shared" si="201"/>
        <v>47.35</v>
      </c>
      <c r="L1935" s="55">
        <f t="shared" si="201"/>
        <v>16.55</v>
      </c>
      <c r="M1935" s="55">
        <f t="shared" si="201"/>
        <v>102.35</v>
      </c>
      <c r="N1935" s="55">
        <f t="shared" si="201"/>
        <v>56.3</v>
      </c>
      <c r="O1935" s="55">
        <f t="shared" si="201"/>
        <v>47.35</v>
      </c>
      <c r="P1935" s="55">
        <f t="shared" si="201"/>
        <v>49.55</v>
      </c>
      <c r="Q1935" s="55">
        <f t="shared" si="201"/>
        <v>112.35</v>
      </c>
      <c r="R1935" s="55">
        <f t="shared" si="201"/>
        <v>33.049999999999997</v>
      </c>
      <c r="S1935" s="55">
        <f t="shared" si="201"/>
        <v>62.35</v>
      </c>
      <c r="T1935" s="55">
        <f t="shared" si="201"/>
        <v>24.8</v>
      </c>
      <c r="U1935" s="55">
        <f t="shared" si="201"/>
        <v>109.5</v>
      </c>
      <c r="V1935" s="55">
        <f t="shared" si="201"/>
        <v>97.55</v>
      </c>
      <c r="W1935" s="55">
        <f t="shared" si="201"/>
        <v>47.35</v>
      </c>
      <c r="X1935" s="55">
        <f t="shared" si="201"/>
        <v>31.55</v>
      </c>
      <c r="Y1935" s="55">
        <f t="shared" si="201"/>
        <v>112.35</v>
      </c>
      <c r="Z1935" s="55">
        <f t="shared" si="201"/>
        <v>41.3</v>
      </c>
      <c r="AA1935" s="55">
        <f t="shared" si="201"/>
        <v>47.35</v>
      </c>
      <c r="AB1935" s="55">
        <f t="shared" si="201"/>
        <v>49.55</v>
      </c>
      <c r="AC1935" s="55">
        <f t="shared" si="201"/>
        <v>147.05000000000001</v>
      </c>
      <c r="AD1935" s="34"/>
    </row>
    <row r="1936" spans="1:30" s="35" customFormat="1" ht="12.75" x14ac:dyDescent="0.2">
      <c r="A1936" s="119" t="s">
        <v>201</v>
      </c>
      <c r="B1936" s="52" t="s">
        <v>81</v>
      </c>
      <c r="C1936" s="52"/>
      <c r="D1936" s="67"/>
      <c r="E1936" s="54" t="s">
        <v>82</v>
      </c>
      <c r="F1936" s="30"/>
      <c r="G1936" s="29"/>
      <c r="H1936" s="32"/>
      <c r="I1936" s="55"/>
      <c r="J1936" s="55">
        <f>+SUMPRODUCT(J1917:J1934,$G1917:$G1934)</f>
        <v>122.70711538461538</v>
      </c>
      <c r="K1936" s="55">
        <f t="shared" ref="K1936:AC1936" si="202">+SUMPRODUCT(K1917:K1934,$G1917:$G1934)</f>
        <v>171.7171153846154</v>
      </c>
      <c r="L1936" s="55">
        <f t="shared" si="202"/>
        <v>124.70711538461538</v>
      </c>
      <c r="M1936" s="55">
        <f t="shared" si="202"/>
        <v>302.97644230769237</v>
      </c>
      <c r="N1936" s="55">
        <f t="shared" si="202"/>
        <v>151.30711538461537</v>
      </c>
      <c r="O1936" s="55">
        <f t="shared" si="202"/>
        <v>171.7171153846154</v>
      </c>
      <c r="P1936" s="55">
        <f t="shared" si="202"/>
        <v>134.01615384615383</v>
      </c>
      <c r="Q1936" s="55">
        <f t="shared" si="202"/>
        <v>321.59451923076927</v>
      </c>
      <c r="R1936" s="55">
        <f t="shared" si="202"/>
        <v>134.30711538461537</v>
      </c>
      <c r="S1936" s="55">
        <f t="shared" si="202"/>
        <v>183.7171153846154</v>
      </c>
      <c r="T1936" s="55">
        <f t="shared" si="202"/>
        <v>129.70711538461538</v>
      </c>
      <c r="U1936" s="55">
        <f t="shared" si="202"/>
        <v>382.73644230769236</v>
      </c>
      <c r="V1936" s="55">
        <f t="shared" si="202"/>
        <v>210.62615384615381</v>
      </c>
      <c r="W1936" s="55">
        <f t="shared" si="202"/>
        <v>171.7171153846154</v>
      </c>
      <c r="X1936" s="55">
        <f t="shared" si="202"/>
        <v>136.70711538461538</v>
      </c>
      <c r="Y1936" s="55">
        <f t="shared" si="202"/>
        <v>321.59451923076927</v>
      </c>
      <c r="Z1936" s="55">
        <f t="shared" si="202"/>
        <v>139.30711538461537</v>
      </c>
      <c r="AA1936" s="55">
        <f t="shared" si="202"/>
        <v>171.7171153846154</v>
      </c>
      <c r="AB1936" s="55">
        <f t="shared" si="202"/>
        <v>134.01615384615383</v>
      </c>
      <c r="AC1936" s="55">
        <f t="shared" si="202"/>
        <v>431.14644230769238</v>
      </c>
      <c r="AD1936" s="34"/>
    </row>
    <row r="1937" spans="1:30" s="35" customFormat="1" ht="12.75" x14ac:dyDescent="0.2">
      <c r="A1937" s="119" t="s">
        <v>201</v>
      </c>
      <c r="B1937" s="52" t="s">
        <v>83</v>
      </c>
      <c r="C1937" s="52"/>
      <c r="D1937" s="67"/>
      <c r="E1937" s="54" t="s">
        <v>84</v>
      </c>
      <c r="F1937" s="30"/>
      <c r="G1937" s="29"/>
      <c r="H1937" s="32"/>
      <c r="I1937" s="56"/>
      <c r="J1937" s="56">
        <f>+J1936+J1935</f>
        <v>139.25711538461539</v>
      </c>
      <c r="K1937" s="56">
        <f t="shared" ref="K1937:AC1937" si="203">+K1936+K1935</f>
        <v>219.06711538461539</v>
      </c>
      <c r="L1937" s="56">
        <f t="shared" si="203"/>
        <v>141.25711538461539</v>
      </c>
      <c r="M1937" s="56">
        <f t="shared" si="203"/>
        <v>405.32644230769233</v>
      </c>
      <c r="N1937" s="56">
        <f t="shared" si="203"/>
        <v>207.60711538461538</v>
      </c>
      <c r="O1937" s="56">
        <f t="shared" si="203"/>
        <v>219.06711538461539</v>
      </c>
      <c r="P1937" s="56">
        <f t="shared" si="203"/>
        <v>183.56615384615384</v>
      </c>
      <c r="Q1937" s="56">
        <f t="shared" si="203"/>
        <v>433.94451923076929</v>
      </c>
      <c r="R1937" s="56">
        <f t="shared" si="203"/>
        <v>167.35711538461538</v>
      </c>
      <c r="S1937" s="56">
        <f t="shared" si="203"/>
        <v>246.06711538461539</v>
      </c>
      <c r="T1937" s="56">
        <f t="shared" si="203"/>
        <v>154.50711538461539</v>
      </c>
      <c r="U1937" s="56">
        <f t="shared" si="203"/>
        <v>492.23644230769236</v>
      </c>
      <c r="V1937" s="56">
        <f t="shared" si="203"/>
        <v>308.1761538461538</v>
      </c>
      <c r="W1937" s="56">
        <f t="shared" si="203"/>
        <v>219.06711538461539</v>
      </c>
      <c r="X1937" s="56">
        <f t="shared" si="203"/>
        <v>168.25711538461539</v>
      </c>
      <c r="Y1937" s="56">
        <f t="shared" si="203"/>
        <v>433.94451923076929</v>
      </c>
      <c r="Z1937" s="56">
        <f t="shared" si="203"/>
        <v>180.60711538461538</v>
      </c>
      <c r="AA1937" s="56">
        <f t="shared" si="203"/>
        <v>219.06711538461539</v>
      </c>
      <c r="AB1937" s="56">
        <f t="shared" si="203"/>
        <v>183.56615384615384</v>
      </c>
      <c r="AC1937" s="56">
        <f t="shared" si="203"/>
        <v>578.19644230769245</v>
      </c>
      <c r="AD1937" s="34"/>
    </row>
    <row r="1938" spans="1:30" s="35" customFormat="1" ht="12.75" x14ac:dyDescent="0.2">
      <c r="A1938" s="131" t="s">
        <v>201</v>
      </c>
      <c r="B1938" s="52" t="s">
        <v>85</v>
      </c>
      <c r="C1938" s="52"/>
      <c r="D1938" s="67"/>
      <c r="E1938" s="58" t="s">
        <v>86</v>
      </c>
      <c r="F1938" s="30"/>
      <c r="G1938" s="29"/>
      <c r="H1938" s="32"/>
      <c r="I1938" s="68"/>
      <c r="J1938" s="59">
        <f>+J1937*$K$2</f>
        <v>155.96796923076926</v>
      </c>
      <c r="K1938" s="59">
        <f t="shared" ref="K1938:AC1938" si="204">+K1937*$K$2</f>
        <v>245.35516923076926</v>
      </c>
      <c r="L1938" s="59">
        <f t="shared" si="204"/>
        <v>158.20796923076924</v>
      </c>
      <c r="M1938" s="59">
        <f t="shared" si="204"/>
        <v>453.96561538461543</v>
      </c>
      <c r="N1938" s="59">
        <f t="shared" si="204"/>
        <v>232.51996923076925</v>
      </c>
      <c r="O1938" s="59">
        <f t="shared" si="204"/>
        <v>245.35516923076926</v>
      </c>
      <c r="P1938" s="59">
        <f t="shared" si="204"/>
        <v>205.59409230769231</v>
      </c>
      <c r="Q1938" s="59">
        <f t="shared" si="204"/>
        <v>486.01786153846166</v>
      </c>
      <c r="R1938" s="59">
        <f t="shared" si="204"/>
        <v>187.43996923076924</v>
      </c>
      <c r="S1938" s="59">
        <f t="shared" si="204"/>
        <v>275.59516923076927</v>
      </c>
      <c r="T1938" s="59">
        <f t="shared" si="204"/>
        <v>173.04796923076924</v>
      </c>
      <c r="U1938" s="59">
        <f t="shared" si="204"/>
        <v>551.30481538461549</v>
      </c>
      <c r="V1938" s="59">
        <f t="shared" si="204"/>
        <v>345.15729230769227</v>
      </c>
      <c r="W1938" s="59">
        <f t="shared" si="204"/>
        <v>245.35516923076926</v>
      </c>
      <c r="X1938" s="59">
        <f t="shared" si="204"/>
        <v>188.44796923076925</v>
      </c>
      <c r="Y1938" s="59">
        <f t="shared" si="204"/>
        <v>486.01786153846166</v>
      </c>
      <c r="Z1938" s="59">
        <f t="shared" si="204"/>
        <v>202.27996923076924</v>
      </c>
      <c r="AA1938" s="59">
        <f t="shared" si="204"/>
        <v>245.35516923076926</v>
      </c>
      <c r="AB1938" s="59">
        <f t="shared" si="204"/>
        <v>205.59409230769231</v>
      </c>
      <c r="AC1938" s="59">
        <f t="shared" si="204"/>
        <v>647.58001538461565</v>
      </c>
      <c r="AD1938" s="34"/>
    </row>
    <row r="1939" spans="1:30" s="35" customFormat="1" ht="12.75" x14ac:dyDescent="0.2">
      <c r="A1939" s="119" t="s">
        <v>203</v>
      </c>
      <c r="B1939" s="120"/>
      <c r="C1939" s="120"/>
      <c r="D1939" s="61"/>
      <c r="E1939" s="62"/>
      <c r="F1939" s="121"/>
      <c r="G1939" s="122"/>
      <c r="H1939" s="123"/>
      <c r="I1939" s="123"/>
      <c r="J1939" s="64"/>
      <c r="K1939" s="64"/>
      <c r="L1939" s="64"/>
      <c r="M1939" s="64"/>
      <c r="N1939" s="64"/>
      <c r="O1939" s="64"/>
      <c r="P1939" s="64"/>
      <c r="Q1939" s="64"/>
      <c r="R1939" s="64"/>
      <c r="S1939" s="64"/>
      <c r="T1939" s="64"/>
      <c r="U1939" s="64"/>
      <c r="V1939" s="64"/>
      <c r="W1939" s="64"/>
      <c r="X1939" s="64"/>
      <c r="Y1939" s="64"/>
      <c r="Z1939" s="64"/>
      <c r="AA1939" s="64"/>
      <c r="AB1939" s="64"/>
      <c r="AC1939" s="64"/>
      <c r="AD1939" s="34"/>
    </row>
    <row r="1940" spans="1:30" s="35" customFormat="1" ht="12.75" x14ac:dyDescent="0.2">
      <c r="A1940" s="124" t="s">
        <v>203</v>
      </c>
      <c r="B1940" s="125" t="s">
        <v>11</v>
      </c>
      <c r="C1940" s="125"/>
      <c r="D1940" s="126"/>
      <c r="E1940" s="60" t="s">
        <v>12</v>
      </c>
      <c r="F1940" s="30">
        <v>0.7</v>
      </c>
      <c r="G1940" s="31">
        <f t="shared" ref="G1940:G1964" si="205">+F1940*$F$2</f>
        <v>21</v>
      </c>
      <c r="H1940" s="123">
        <v>3</v>
      </c>
      <c r="I1940" s="127"/>
      <c r="J1940" s="37"/>
      <c r="K1940" s="26"/>
      <c r="L1940" s="37"/>
      <c r="M1940" s="26"/>
      <c r="N1940" s="37"/>
      <c r="O1940" s="26"/>
      <c r="P1940" s="37"/>
      <c r="Q1940" s="26"/>
      <c r="R1940" s="37"/>
      <c r="S1940" s="26"/>
      <c r="T1940" s="37"/>
      <c r="U1940" s="26"/>
      <c r="V1940" s="37"/>
      <c r="W1940" s="26"/>
      <c r="X1940" s="37"/>
      <c r="Y1940" s="26"/>
      <c r="Z1940" s="37"/>
      <c r="AA1940" s="26"/>
      <c r="AB1940" s="37"/>
      <c r="AC1940" s="26"/>
      <c r="AD1940" s="34" t="s">
        <v>14</v>
      </c>
    </row>
    <row r="1941" spans="1:30" s="35" customFormat="1" ht="12.75" x14ac:dyDescent="0.2">
      <c r="A1941" s="124" t="s">
        <v>203</v>
      </c>
      <c r="B1941" s="125" t="s">
        <v>11</v>
      </c>
      <c r="C1941" s="125"/>
      <c r="D1941" s="126"/>
      <c r="E1941" s="60" t="s">
        <v>15</v>
      </c>
      <c r="F1941" s="30">
        <v>0.3</v>
      </c>
      <c r="G1941" s="31">
        <f t="shared" si="205"/>
        <v>9</v>
      </c>
      <c r="H1941" s="123">
        <v>3</v>
      </c>
      <c r="I1941" s="127"/>
      <c r="J1941" s="37"/>
      <c r="K1941" s="26"/>
      <c r="L1941" s="37"/>
      <c r="M1941" s="26"/>
      <c r="N1941" s="37"/>
      <c r="O1941" s="26"/>
      <c r="P1941" s="37"/>
      <c r="Q1941" s="26"/>
      <c r="R1941" s="37"/>
      <c r="S1941" s="26"/>
      <c r="T1941" s="37"/>
      <c r="U1941" s="26"/>
      <c r="V1941" s="37"/>
      <c r="W1941" s="26"/>
      <c r="X1941" s="37"/>
      <c r="Y1941" s="26"/>
      <c r="Z1941" s="37"/>
      <c r="AA1941" s="26"/>
      <c r="AB1941" s="37"/>
      <c r="AC1941" s="26"/>
      <c r="AD1941" s="34" t="s">
        <v>14</v>
      </c>
    </row>
    <row r="1942" spans="1:30" s="35" customFormat="1" ht="12.75" x14ac:dyDescent="0.2">
      <c r="A1942" s="124" t="s">
        <v>203</v>
      </c>
      <c r="B1942" s="125" t="s">
        <v>11</v>
      </c>
      <c r="C1942" s="125"/>
      <c r="D1942" s="126"/>
      <c r="E1942" s="180" t="s">
        <v>16</v>
      </c>
      <c r="F1942" s="30">
        <v>0</v>
      </c>
      <c r="G1942" s="31">
        <f t="shared" si="205"/>
        <v>0</v>
      </c>
      <c r="H1942" s="123">
        <v>3</v>
      </c>
      <c r="I1942" s="127"/>
      <c r="J1942" s="37"/>
      <c r="K1942" s="37"/>
      <c r="L1942" s="37"/>
      <c r="M1942" s="37"/>
      <c r="N1942" s="37"/>
      <c r="O1942" s="37"/>
      <c r="P1942" s="37"/>
      <c r="Q1942" s="37"/>
      <c r="R1942" s="37"/>
      <c r="S1942" s="37"/>
      <c r="T1942" s="37"/>
      <c r="U1942" s="37"/>
      <c r="V1942" s="37"/>
      <c r="W1942" s="37"/>
      <c r="X1942" s="37"/>
      <c r="Y1942" s="37"/>
      <c r="Z1942" s="37"/>
      <c r="AA1942" s="37"/>
      <c r="AB1942" s="37"/>
      <c r="AC1942" s="37"/>
      <c r="AD1942" s="34" t="s">
        <v>88</v>
      </c>
    </row>
    <row r="1943" spans="1:30" s="35" customFormat="1" ht="12.75" x14ac:dyDescent="0.2">
      <c r="A1943" s="124" t="s">
        <v>203</v>
      </c>
      <c r="B1943" s="125" t="s">
        <v>11</v>
      </c>
      <c r="C1943" s="125"/>
      <c r="D1943" s="126"/>
      <c r="E1943" s="60" t="s">
        <v>18</v>
      </c>
      <c r="F1943" s="30">
        <v>0.55000000000000004</v>
      </c>
      <c r="G1943" s="31">
        <f t="shared" si="205"/>
        <v>16.5</v>
      </c>
      <c r="H1943" s="123">
        <v>3</v>
      </c>
      <c r="I1943" s="127"/>
      <c r="J1943" s="37"/>
      <c r="K1943" s="37"/>
      <c r="L1943" s="37"/>
      <c r="M1943" s="37"/>
      <c r="N1943" s="37">
        <v>1</v>
      </c>
      <c r="O1943" s="26"/>
      <c r="P1943" s="37"/>
      <c r="Q1943" s="37"/>
      <c r="R1943" s="37">
        <v>1</v>
      </c>
      <c r="S1943" s="37"/>
      <c r="T1943" s="37"/>
      <c r="U1943" s="26"/>
      <c r="V1943" s="37">
        <v>1</v>
      </c>
      <c r="W1943" s="37"/>
      <c r="X1943" s="37"/>
      <c r="Y1943" s="37"/>
      <c r="Z1943" s="37">
        <v>1</v>
      </c>
      <c r="AA1943" s="26"/>
      <c r="AB1943" s="37"/>
      <c r="AC1943" s="37"/>
      <c r="AD1943" s="34" t="s">
        <v>21</v>
      </c>
    </row>
    <row r="1944" spans="1:30" s="35" customFormat="1" ht="12.75" x14ac:dyDescent="0.2">
      <c r="A1944" s="124" t="s">
        <v>203</v>
      </c>
      <c r="B1944" s="125" t="s">
        <v>11</v>
      </c>
      <c r="C1944" s="125"/>
      <c r="D1944" s="126"/>
      <c r="E1944" s="60" t="s">
        <v>116</v>
      </c>
      <c r="F1944" s="121">
        <v>1</v>
      </c>
      <c r="G1944" s="31">
        <f t="shared" si="205"/>
        <v>30</v>
      </c>
      <c r="H1944" s="123">
        <v>3</v>
      </c>
      <c r="I1944" s="127"/>
      <c r="J1944" s="37"/>
      <c r="K1944" s="37"/>
      <c r="L1944" s="37"/>
      <c r="M1944" s="26">
        <v>1</v>
      </c>
      <c r="N1944" s="37"/>
      <c r="O1944" s="37"/>
      <c r="P1944" s="37"/>
      <c r="Q1944" s="26">
        <v>1</v>
      </c>
      <c r="R1944" s="37"/>
      <c r="S1944" s="37"/>
      <c r="T1944" s="37"/>
      <c r="U1944" s="26">
        <v>1</v>
      </c>
      <c r="V1944" s="37"/>
      <c r="W1944" s="37"/>
      <c r="X1944" s="37"/>
      <c r="Y1944" s="26">
        <v>1</v>
      </c>
      <c r="Z1944" s="37"/>
      <c r="AA1944" s="37"/>
      <c r="AB1944" s="37"/>
      <c r="AC1944" s="37">
        <v>1</v>
      </c>
      <c r="AD1944" s="34" t="s">
        <v>35</v>
      </c>
    </row>
    <row r="1945" spans="1:30" s="35" customFormat="1" ht="12.75" x14ac:dyDescent="0.2">
      <c r="A1945" s="124" t="s">
        <v>203</v>
      </c>
      <c r="B1945" s="125" t="s">
        <v>11</v>
      </c>
      <c r="C1945" s="125"/>
      <c r="D1945" s="126"/>
      <c r="E1945" s="60" t="s">
        <v>119</v>
      </c>
      <c r="F1945" s="121">
        <v>0.33333333333333331</v>
      </c>
      <c r="G1945" s="31">
        <f t="shared" si="205"/>
        <v>10</v>
      </c>
      <c r="H1945" s="123">
        <v>3</v>
      </c>
      <c r="I1945" s="127"/>
      <c r="J1945" s="37"/>
      <c r="K1945" s="37"/>
      <c r="L1945" s="37"/>
      <c r="M1945" s="26">
        <v>1</v>
      </c>
      <c r="N1945" s="37"/>
      <c r="O1945" s="37"/>
      <c r="P1945" s="37"/>
      <c r="Q1945" s="26">
        <v>1</v>
      </c>
      <c r="R1945" s="37"/>
      <c r="S1945" s="37"/>
      <c r="T1945" s="37"/>
      <c r="U1945" s="26">
        <v>1</v>
      </c>
      <c r="V1945" s="37"/>
      <c r="W1945" s="37"/>
      <c r="X1945" s="37"/>
      <c r="Y1945" s="26">
        <v>1</v>
      </c>
      <c r="Z1945" s="37"/>
      <c r="AA1945" s="37"/>
      <c r="AB1945" s="37"/>
      <c r="AC1945" s="26">
        <v>1</v>
      </c>
      <c r="AD1945" s="34" t="s">
        <v>35</v>
      </c>
    </row>
    <row r="1946" spans="1:30" s="35" customFormat="1" ht="12.75" x14ac:dyDescent="0.2">
      <c r="A1946" s="124" t="s">
        <v>203</v>
      </c>
      <c r="B1946" s="125" t="s">
        <v>11</v>
      </c>
      <c r="C1946" s="125"/>
      <c r="D1946" s="126"/>
      <c r="E1946" s="60" t="s">
        <v>120</v>
      </c>
      <c r="F1946" s="121">
        <v>0.5</v>
      </c>
      <c r="G1946" s="31">
        <f t="shared" si="205"/>
        <v>15</v>
      </c>
      <c r="H1946" s="123">
        <v>3</v>
      </c>
      <c r="I1946" s="127"/>
      <c r="J1946" s="37"/>
      <c r="K1946" s="37"/>
      <c r="L1946" s="37"/>
      <c r="M1946" s="26">
        <v>1</v>
      </c>
      <c r="N1946" s="37"/>
      <c r="O1946" s="37"/>
      <c r="P1946" s="37"/>
      <c r="Q1946" s="26">
        <v>1</v>
      </c>
      <c r="R1946" s="37"/>
      <c r="S1946" s="37"/>
      <c r="T1946" s="37"/>
      <c r="U1946" s="26">
        <v>1</v>
      </c>
      <c r="V1946" s="37"/>
      <c r="W1946" s="37"/>
      <c r="X1946" s="37"/>
      <c r="Y1946" s="26">
        <v>1</v>
      </c>
      <c r="Z1946" s="37"/>
      <c r="AA1946" s="37"/>
      <c r="AB1946" s="37"/>
      <c r="AC1946" s="26">
        <v>1</v>
      </c>
      <c r="AD1946" s="34" t="s">
        <v>35</v>
      </c>
    </row>
    <row r="1947" spans="1:30" s="35" customFormat="1" ht="12.75" x14ac:dyDescent="0.2">
      <c r="A1947" s="124" t="s">
        <v>203</v>
      </c>
      <c r="B1947" s="125" t="s">
        <v>11</v>
      </c>
      <c r="C1947" s="125"/>
      <c r="D1947" s="126"/>
      <c r="E1947" s="60" t="s">
        <v>121</v>
      </c>
      <c r="F1947" s="121">
        <v>0.33333333333333331</v>
      </c>
      <c r="G1947" s="31">
        <f t="shared" si="205"/>
        <v>10</v>
      </c>
      <c r="H1947" s="123">
        <v>3</v>
      </c>
      <c r="I1947" s="127"/>
      <c r="J1947" s="37"/>
      <c r="K1947" s="37"/>
      <c r="L1947" s="37"/>
      <c r="M1947" s="37"/>
      <c r="N1947" s="37"/>
      <c r="O1947" s="37"/>
      <c r="P1947" s="37"/>
      <c r="Q1947" s="26">
        <v>1</v>
      </c>
      <c r="R1947" s="37"/>
      <c r="S1947" s="37"/>
      <c r="T1947" s="37"/>
      <c r="U1947" s="37"/>
      <c r="V1947" s="37"/>
      <c r="W1947" s="37"/>
      <c r="X1947" s="37"/>
      <c r="Y1947" s="26">
        <v>1</v>
      </c>
      <c r="Z1947" s="37"/>
      <c r="AA1947" s="37"/>
      <c r="AB1947" s="37"/>
      <c r="AC1947" s="37"/>
      <c r="AD1947" s="34" t="s">
        <v>104</v>
      </c>
    </row>
    <row r="1948" spans="1:30" s="35" customFormat="1" ht="12.75" x14ac:dyDescent="0.2">
      <c r="A1948" s="124" t="s">
        <v>203</v>
      </c>
      <c r="B1948" s="125" t="s">
        <v>11</v>
      </c>
      <c r="C1948" s="125"/>
      <c r="D1948" s="126"/>
      <c r="E1948" s="134" t="s">
        <v>24</v>
      </c>
      <c r="F1948" s="30">
        <v>0.35</v>
      </c>
      <c r="G1948" s="31">
        <f t="shared" si="205"/>
        <v>10.5</v>
      </c>
      <c r="H1948" s="123">
        <v>3</v>
      </c>
      <c r="I1948" s="127"/>
      <c r="J1948" s="37">
        <v>1</v>
      </c>
      <c r="K1948" s="26">
        <v>1</v>
      </c>
      <c r="L1948" s="26">
        <v>1</v>
      </c>
      <c r="M1948" s="26">
        <v>1</v>
      </c>
      <c r="N1948" s="26">
        <v>1</v>
      </c>
      <c r="O1948" s="26">
        <v>1</v>
      </c>
      <c r="P1948" s="26">
        <v>1</v>
      </c>
      <c r="Q1948" s="26">
        <v>1</v>
      </c>
      <c r="R1948" s="26">
        <v>1</v>
      </c>
      <c r="S1948" s="26">
        <v>1</v>
      </c>
      <c r="T1948" s="26">
        <v>1</v>
      </c>
      <c r="U1948" s="26">
        <v>1</v>
      </c>
      <c r="V1948" s="26">
        <v>1</v>
      </c>
      <c r="W1948" s="26">
        <v>1</v>
      </c>
      <c r="X1948" s="26">
        <v>1</v>
      </c>
      <c r="Y1948" s="26">
        <v>1</v>
      </c>
      <c r="Z1948" s="26">
        <v>1</v>
      </c>
      <c r="AA1948" s="26">
        <v>1</v>
      </c>
      <c r="AB1948" s="26">
        <v>1</v>
      </c>
      <c r="AC1948" s="26">
        <v>1</v>
      </c>
      <c r="AD1948" s="34" t="s">
        <v>25</v>
      </c>
    </row>
    <row r="1949" spans="1:30" s="35" customFormat="1" ht="12.75" x14ac:dyDescent="0.2">
      <c r="A1949" s="124" t="s">
        <v>203</v>
      </c>
      <c r="B1949" s="125" t="s">
        <v>11</v>
      </c>
      <c r="C1949" s="125"/>
      <c r="D1949" s="126"/>
      <c r="E1949" s="29" t="s">
        <v>26</v>
      </c>
      <c r="F1949" s="30">
        <v>0.9900000000000001</v>
      </c>
      <c r="G1949" s="31">
        <f t="shared" si="205"/>
        <v>29.700000000000003</v>
      </c>
      <c r="H1949" s="123">
        <v>3</v>
      </c>
      <c r="I1949" s="127"/>
      <c r="J1949" s="37"/>
      <c r="K1949" s="37"/>
      <c r="L1949" s="37"/>
      <c r="M1949" s="37"/>
      <c r="N1949" s="37"/>
      <c r="O1949" s="37"/>
      <c r="P1949" s="37"/>
      <c r="Q1949" s="37"/>
      <c r="R1949" s="37"/>
      <c r="S1949" s="37"/>
      <c r="T1949" s="37"/>
      <c r="U1949" s="37"/>
      <c r="V1949" s="26"/>
      <c r="W1949" s="37"/>
      <c r="X1949" s="37"/>
      <c r="Y1949" s="37"/>
      <c r="Z1949" s="37"/>
      <c r="AA1949" s="37"/>
      <c r="AB1949" s="37"/>
      <c r="AC1949" s="37">
        <v>1</v>
      </c>
      <c r="AD1949" s="34" t="s">
        <v>173</v>
      </c>
    </row>
    <row r="1950" spans="1:30" s="35" customFormat="1" ht="12.75" x14ac:dyDescent="0.2">
      <c r="A1950" s="124" t="s">
        <v>203</v>
      </c>
      <c r="B1950" s="125" t="s">
        <v>11</v>
      </c>
      <c r="C1950" s="125"/>
      <c r="D1950" s="126"/>
      <c r="E1950" s="38" t="s">
        <v>89</v>
      </c>
      <c r="F1950" s="30">
        <v>0</v>
      </c>
      <c r="G1950" s="31">
        <f t="shared" si="205"/>
        <v>0</v>
      </c>
      <c r="H1950" s="123">
        <v>3</v>
      </c>
      <c r="I1950" s="127"/>
      <c r="J1950" s="37"/>
      <c r="K1950" s="37"/>
      <c r="L1950" s="37"/>
      <c r="M1950" s="37"/>
      <c r="N1950" s="37"/>
      <c r="O1950" s="37"/>
      <c r="P1950" s="37"/>
      <c r="Q1950" s="37"/>
      <c r="R1950" s="37"/>
      <c r="S1950" s="37"/>
      <c r="T1950" s="37"/>
      <c r="U1950" s="37"/>
      <c r="V1950" s="37"/>
      <c r="W1950" s="37"/>
      <c r="X1950" s="37"/>
      <c r="Y1950" s="37"/>
      <c r="Z1950" s="37"/>
      <c r="AA1950" s="37"/>
      <c r="AB1950" s="37"/>
      <c r="AC1950" s="37"/>
      <c r="AD1950" s="34" t="s">
        <v>90</v>
      </c>
    </row>
    <row r="1951" spans="1:30" s="35" customFormat="1" ht="12.75" x14ac:dyDescent="0.2">
      <c r="A1951" s="124" t="s">
        <v>203</v>
      </c>
      <c r="B1951" s="125" t="s">
        <v>11</v>
      </c>
      <c r="C1951" s="125"/>
      <c r="D1951" s="126"/>
      <c r="E1951" s="128" t="s">
        <v>29</v>
      </c>
      <c r="F1951" s="121">
        <v>0.23833333333333337</v>
      </c>
      <c r="G1951" s="31">
        <f t="shared" si="205"/>
        <v>7.1500000000000012</v>
      </c>
      <c r="H1951" s="123">
        <v>3</v>
      </c>
      <c r="I1951" s="127"/>
      <c r="J1951" s="37"/>
      <c r="K1951" s="37"/>
      <c r="L1951" s="37"/>
      <c r="M1951" s="37"/>
      <c r="N1951" s="26"/>
      <c r="O1951" s="37"/>
      <c r="P1951" s="26"/>
      <c r="Q1951" s="26"/>
      <c r="R1951" s="37"/>
      <c r="S1951" s="37"/>
      <c r="T1951" s="37"/>
      <c r="U1951" s="26">
        <v>1</v>
      </c>
      <c r="V1951" s="37"/>
      <c r="W1951" s="37"/>
      <c r="X1951" s="37"/>
      <c r="Y1951" s="26"/>
      <c r="Z1951" s="37"/>
      <c r="AA1951" s="37"/>
      <c r="AB1951" s="37"/>
      <c r="AC1951" s="26"/>
      <c r="AD1951" s="34" t="s">
        <v>23</v>
      </c>
    </row>
    <row r="1952" spans="1:30" s="35" customFormat="1" ht="12.75" x14ac:dyDescent="0.2">
      <c r="A1952" s="124" t="s">
        <v>203</v>
      </c>
      <c r="B1952" s="125" t="s">
        <v>11</v>
      </c>
      <c r="C1952" s="125"/>
      <c r="D1952" s="126"/>
      <c r="E1952" s="60" t="s">
        <v>31</v>
      </c>
      <c r="F1952" s="30">
        <v>0.12833333333333335</v>
      </c>
      <c r="G1952" s="31">
        <f t="shared" si="205"/>
        <v>3.8500000000000005</v>
      </c>
      <c r="H1952" s="123">
        <v>3</v>
      </c>
      <c r="I1952" s="127"/>
      <c r="J1952" s="37"/>
      <c r="K1952" s="26">
        <v>1</v>
      </c>
      <c r="L1952" s="37"/>
      <c r="M1952" s="26">
        <v>1</v>
      </c>
      <c r="N1952" s="37"/>
      <c r="O1952" s="26">
        <v>1</v>
      </c>
      <c r="P1952" s="37"/>
      <c r="Q1952" s="26">
        <v>1</v>
      </c>
      <c r="R1952" s="37"/>
      <c r="S1952" s="26">
        <v>1</v>
      </c>
      <c r="T1952" s="37"/>
      <c r="U1952" s="26">
        <v>1</v>
      </c>
      <c r="V1952" s="37"/>
      <c r="W1952" s="26">
        <v>1</v>
      </c>
      <c r="X1952" s="37"/>
      <c r="Y1952" s="26">
        <v>1</v>
      </c>
      <c r="Z1952" s="37"/>
      <c r="AA1952" s="26">
        <v>1</v>
      </c>
      <c r="AB1952" s="37"/>
      <c r="AC1952" s="26">
        <v>1</v>
      </c>
      <c r="AD1952" s="34" t="s">
        <v>13</v>
      </c>
    </row>
    <row r="1953" spans="1:30" s="35" customFormat="1" ht="12.75" x14ac:dyDescent="0.2">
      <c r="A1953" s="124" t="s">
        <v>203</v>
      </c>
      <c r="B1953" s="125" t="s">
        <v>11</v>
      </c>
      <c r="C1953" s="125"/>
      <c r="D1953" s="126"/>
      <c r="E1953" s="60" t="s">
        <v>32</v>
      </c>
      <c r="F1953" s="121">
        <v>1.1000000000000001</v>
      </c>
      <c r="G1953" s="31">
        <f t="shared" si="205"/>
        <v>33</v>
      </c>
      <c r="H1953" s="123">
        <v>3</v>
      </c>
      <c r="I1953" s="127"/>
      <c r="J1953" s="37"/>
      <c r="K1953" s="37"/>
      <c r="L1953" s="37"/>
      <c r="M1953" s="37"/>
      <c r="N1953" s="37"/>
      <c r="O1953" s="26"/>
      <c r="P1953" s="37">
        <v>1</v>
      </c>
      <c r="Q1953" s="37"/>
      <c r="R1953" s="37"/>
      <c r="S1953" s="37"/>
      <c r="T1953" s="37"/>
      <c r="U1953" s="26"/>
      <c r="V1953" s="37">
        <v>1</v>
      </c>
      <c r="W1953" s="37"/>
      <c r="X1953" s="37"/>
      <c r="Y1953" s="37"/>
      <c r="Z1953" s="37"/>
      <c r="AA1953" s="26"/>
      <c r="AB1953" s="37">
        <v>1</v>
      </c>
      <c r="AC1953" s="37"/>
      <c r="AD1953" s="34" t="s">
        <v>20</v>
      </c>
    </row>
    <row r="1954" spans="1:30" s="35" customFormat="1" ht="12.75" x14ac:dyDescent="0.2">
      <c r="A1954" s="124" t="s">
        <v>203</v>
      </c>
      <c r="B1954" s="125" t="s">
        <v>11</v>
      </c>
      <c r="C1954" s="125"/>
      <c r="D1954" s="126"/>
      <c r="E1954" s="38" t="s">
        <v>34</v>
      </c>
      <c r="F1954" s="30">
        <v>0</v>
      </c>
      <c r="G1954" s="31">
        <f t="shared" si="205"/>
        <v>0</v>
      </c>
      <c r="H1954" s="123">
        <v>3</v>
      </c>
      <c r="I1954" s="127"/>
      <c r="J1954" s="37"/>
      <c r="K1954" s="37"/>
      <c r="L1954" s="37"/>
      <c r="M1954" s="37"/>
      <c r="N1954" s="37"/>
      <c r="O1954" s="37"/>
      <c r="P1954" s="37"/>
      <c r="Q1954" s="37"/>
      <c r="R1954" s="37"/>
      <c r="S1954" s="37"/>
      <c r="T1954" s="37"/>
      <c r="U1954" s="37"/>
      <c r="V1954" s="37"/>
      <c r="W1954" s="37"/>
      <c r="X1954" s="37"/>
      <c r="Y1954" s="37"/>
      <c r="Z1954" s="37"/>
      <c r="AA1954" s="37"/>
      <c r="AB1954" s="37"/>
      <c r="AC1954" s="37"/>
      <c r="AD1954" s="34" t="s">
        <v>36</v>
      </c>
    </row>
    <row r="1955" spans="1:30" s="35" customFormat="1" ht="12.75" x14ac:dyDescent="0.2">
      <c r="A1955" s="124" t="s">
        <v>203</v>
      </c>
      <c r="B1955" s="125" t="s">
        <v>11</v>
      </c>
      <c r="C1955" s="125"/>
      <c r="D1955" s="126"/>
      <c r="E1955" s="60" t="s">
        <v>37</v>
      </c>
      <c r="F1955" s="121">
        <v>0.55000000000000004</v>
      </c>
      <c r="G1955" s="31">
        <f t="shared" si="205"/>
        <v>16.5</v>
      </c>
      <c r="H1955" s="123">
        <v>3</v>
      </c>
      <c r="I1955" s="127"/>
      <c r="J1955" s="37"/>
      <c r="K1955" s="37"/>
      <c r="L1955" s="37"/>
      <c r="M1955" s="37"/>
      <c r="N1955" s="37"/>
      <c r="O1955" s="37"/>
      <c r="P1955" s="37"/>
      <c r="Q1955" s="37"/>
      <c r="R1955" s="37"/>
      <c r="S1955" s="37"/>
      <c r="T1955" s="37"/>
      <c r="U1955" s="37"/>
      <c r="V1955" s="26"/>
      <c r="W1955" s="37">
        <v>1</v>
      </c>
      <c r="X1955" s="37"/>
      <c r="Y1955" s="37"/>
      <c r="Z1955" s="37"/>
      <c r="AA1955" s="37"/>
      <c r="AB1955" s="37"/>
      <c r="AC1955" s="37"/>
      <c r="AD1955" s="34" t="s">
        <v>27</v>
      </c>
    </row>
    <row r="1956" spans="1:30" s="35" customFormat="1" ht="12.75" x14ac:dyDescent="0.2">
      <c r="A1956" s="124" t="s">
        <v>203</v>
      </c>
      <c r="B1956" s="125" t="s">
        <v>11</v>
      </c>
      <c r="C1956" s="125"/>
      <c r="D1956" s="126"/>
      <c r="E1956" s="60" t="s">
        <v>38</v>
      </c>
      <c r="F1956" s="30">
        <v>0.5</v>
      </c>
      <c r="G1956" s="31">
        <f t="shared" si="205"/>
        <v>15</v>
      </c>
      <c r="H1956" s="123">
        <v>3</v>
      </c>
      <c r="I1956" s="127"/>
      <c r="J1956" s="37"/>
      <c r="K1956" s="37"/>
      <c r="L1956" s="37"/>
      <c r="M1956" s="37"/>
      <c r="N1956" s="37"/>
      <c r="O1956" s="37"/>
      <c r="P1956" s="37"/>
      <c r="Q1956" s="37"/>
      <c r="R1956" s="37"/>
      <c r="S1956" s="37"/>
      <c r="T1956" s="37"/>
      <c r="U1956" s="37"/>
      <c r="V1956" s="26"/>
      <c r="W1956" s="37">
        <v>1</v>
      </c>
      <c r="X1956" s="37"/>
      <c r="Y1956" s="37"/>
      <c r="Z1956" s="37"/>
      <c r="AA1956" s="37"/>
      <c r="AB1956" s="37"/>
      <c r="AC1956" s="37"/>
      <c r="AD1956" s="34" t="s">
        <v>27</v>
      </c>
    </row>
    <row r="1957" spans="1:30" s="35" customFormat="1" ht="12.75" x14ac:dyDescent="0.2">
      <c r="A1957" s="124" t="s">
        <v>203</v>
      </c>
      <c r="B1957" s="125" t="s">
        <v>11</v>
      </c>
      <c r="C1957" s="125"/>
      <c r="D1957" s="126"/>
      <c r="E1957" s="180" t="s">
        <v>39</v>
      </c>
      <c r="F1957" s="30">
        <v>0</v>
      </c>
      <c r="G1957" s="31">
        <f t="shared" si="205"/>
        <v>0</v>
      </c>
      <c r="H1957" s="123">
        <v>3</v>
      </c>
      <c r="I1957" s="127"/>
      <c r="J1957" s="37"/>
      <c r="K1957" s="37"/>
      <c r="L1957" s="37"/>
      <c r="M1957" s="37"/>
      <c r="N1957" s="37"/>
      <c r="O1957" s="37"/>
      <c r="P1957" s="37"/>
      <c r="Q1957" s="37"/>
      <c r="R1957" s="37"/>
      <c r="S1957" s="37"/>
      <c r="T1957" s="37"/>
      <c r="U1957" s="37"/>
      <c r="V1957" s="37"/>
      <c r="W1957" s="37"/>
      <c r="X1957" s="37"/>
      <c r="Y1957" s="37"/>
      <c r="Z1957" s="37"/>
      <c r="AA1957" s="37"/>
      <c r="AB1957" s="37"/>
      <c r="AC1957" s="37"/>
      <c r="AD1957" s="34" t="s">
        <v>14</v>
      </c>
    </row>
    <row r="1958" spans="1:30" s="35" customFormat="1" ht="12.75" x14ac:dyDescent="0.2">
      <c r="A1958" s="124" t="s">
        <v>203</v>
      </c>
      <c r="B1958" s="125" t="s">
        <v>11</v>
      </c>
      <c r="C1958" s="125"/>
      <c r="D1958" s="126"/>
      <c r="E1958" s="60" t="s">
        <v>40</v>
      </c>
      <c r="F1958" s="121">
        <v>0.27500000000000002</v>
      </c>
      <c r="G1958" s="31">
        <f t="shared" si="205"/>
        <v>8.25</v>
      </c>
      <c r="H1958" s="123">
        <v>3</v>
      </c>
      <c r="I1958" s="127"/>
      <c r="J1958" s="37"/>
      <c r="K1958" s="37"/>
      <c r="L1958" s="37"/>
      <c r="M1958" s="37"/>
      <c r="N1958" s="37">
        <v>1</v>
      </c>
      <c r="O1958" s="26"/>
      <c r="P1958" s="37"/>
      <c r="Q1958" s="37"/>
      <c r="R1958" s="37"/>
      <c r="S1958" s="37"/>
      <c r="T1958" s="37">
        <v>1</v>
      </c>
      <c r="U1958" s="26"/>
      <c r="V1958" s="37"/>
      <c r="W1958" s="37"/>
      <c r="X1958" s="37"/>
      <c r="Y1958" s="37"/>
      <c r="Z1958" s="37">
        <v>1</v>
      </c>
      <c r="AA1958" s="26"/>
      <c r="AB1958" s="37"/>
      <c r="AC1958" s="37"/>
      <c r="AD1958" s="34" t="s">
        <v>41</v>
      </c>
    </row>
    <row r="1959" spans="1:30" s="35" customFormat="1" ht="12.75" x14ac:dyDescent="0.2">
      <c r="A1959" s="124" t="s">
        <v>203</v>
      </c>
      <c r="B1959" s="125" t="s">
        <v>11</v>
      </c>
      <c r="C1959" s="125"/>
      <c r="D1959" s="126"/>
      <c r="E1959" s="60" t="s">
        <v>42</v>
      </c>
      <c r="F1959" s="30">
        <v>2</v>
      </c>
      <c r="G1959" s="31">
        <f t="shared" si="205"/>
        <v>60</v>
      </c>
      <c r="H1959" s="123">
        <v>3</v>
      </c>
      <c r="I1959" s="127"/>
      <c r="J1959" s="37"/>
      <c r="K1959" s="37"/>
      <c r="L1959" s="37"/>
      <c r="M1959" s="37"/>
      <c r="N1959" s="37"/>
      <c r="O1959" s="37"/>
      <c r="P1959" s="37"/>
      <c r="Q1959" s="37"/>
      <c r="R1959" s="37"/>
      <c r="S1959" s="37"/>
      <c r="T1959" s="37"/>
      <c r="U1959" s="37"/>
      <c r="V1959" s="26"/>
      <c r="W1959" s="37"/>
      <c r="X1959" s="37"/>
      <c r="Y1959" s="37"/>
      <c r="Z1959" s="37"/>
      <c r="AA1959" s="37"/>
      <c r="AB1959" s="37"/>
      <c r="AC1959" s="37"/>
      <c r="AD1959" s="34" t="s">
        <v>14</v>
      </c>
    </row>
    <row r="1960" spans="1:30" s="35" customFormat="1" ht="12.75" x14ac:dyDescent="0.2">
      <c r="A1960" s="124" t="s">
        <v>203</v>
      </c>
      <c r="B1960" s="125" t="s">
        <v>11</v>
      </c>
      <c r="C1960" s="125"/>
      <c r="D1960" s="126"/>
      <c r="E1960" s="29" t="s">
        <v>43</v>
      </c>
      <c r="F1960" s="30">
        <v>0</v>
      </c>
      <c r="G1960" s="31">
        <f t="shared" si="205"/>
        <v>0</v>
      </c>
      <c r="H1960" s="123">
        <v>3</v>
      </c>
      <c r="I1960" s="127"/>
      <c r="J1960" s="37"/>
      <c r="K1960" s="26">
        <v>1</v>
      </c>
      <c r="L1960" s="26"/>
      <c r="M1960" s="26">
        <v>1</v>
      </c>
      <c r="N1960" s="26"/>
      <c r="O1960" s="26">
        <v>1</v>
      </c>
      <c r="P1960" s="26"/>
      <c r="Q1960" s="26">
        <v>1</v>
      </c>
      <c r="R1960" s="26"/>
      <c r="S1960" s="26">
        <v>1</v>
      </c>
      <c r="T1960" s="26"/>
      <c r="U1960" s="26">
        <v>1</v>
      </c>
      <c r="V1960" s="26"/>
      <c r="W1960" s="26">
        <v>1</v>
      </c>
      <c r="X1960" s="26"/>
      <c r="Y1960" s="26">
        <v>1</v>
      </c>
      <c r="Z1960" s="26"/>
      <c r="AA1960" s="26">
        <v>1</v>
      </c>
      <c r="AB1960" s="26"/>
      <c r="AC1960" s="26">
        <v>1</v>
      </c>
      <c r="AD1960" s="34" t="s">
        <v>44</v>
      </c>
    </row>
    <row r="1961" spans="1:30" s="35" customFormat="1" ht="12.75" x14ac:dyDescent="0.2">
      <c r="A1961" s="124" t="s">
        <v>203</v>
      </c>
      <c r="B1961" s="125" t="s">
        <v>11</v>
      </c>
      <c r="C1961" s="125"/>
      <c r="D1961" s="126"/>
      <c r="E1961" s="60" t="s">
        <v>45</v>
      </c>
      <c r="F1961" s="30">
        <v>1.1000000000000001</v>
      </c>
      <c r="G1961" s="31">
        <f t="shared" si="205"/>
        <v>33</v>
      </c>
      <c r="H1961" s="123">
        <v>3</v>
      </c>
      <c r="I1961" s="127"/>
      <c r="J1961" s="37"/>
      <c r="K1961" s="26">
        <v>1</v>
      </c>
      <c r="L1961" s="37"/>
      <c r="M1961" s="26">
        <v>1</v>
      </c>
      <c r="N1961" s="37"/>
      <c r="O1961" s="26">
        <v>1</v>
      </c>
      <c r="P1961" s="37"/>
      <c r="Q1961" s="26">
        <v>1</v>
      </c>
      <c r="R1961" s="37"/>
      <c r="S1961" s="26">
        <v>1</v>
      </c>
      <c r="T1961" s="37"/>
      <c r="U1961" s="26">
        <v>1</v>
      </c>
      <c r="V1961" s="37"/>
      <c r="W1961" s="26">
        <v>1</v>
      </c>
      <c r="X1961" s="37"/>
      <c r="Y1961" s="26">
        <v>1</v>
      </c>
      <c r="Z1961" s="37"/>
      <c r="AA1961" s="26">
        <v>1</v>
      </c>
      <c r="AB1961" s="37"/>
      <c r="AC1961" s="26">
        <v>1</v>
      </c>
      <c r="AD1961" s="34" t="s">
        <v>13</v>
      </c>
    </row>
    <row r="1962" spans="1:30" s="35" customFormat="1" ht="12.75" x14ac:dyDescent="0.2">
      <c r="A1962" s="124" t="s">
        <v>203</v>
      </c>
      <c r="B1962" s="125" t="s">
        <v>11</v>
      </c>
      <c r="C1962" s="125"/>
      <c r="D1962" s="126"/>
      <c r="E1962" s="60" t="s">
        <v>46</v>
      </c>
      <c r="F1962" s="30">
        <v>0.5</v>
      </c>
      <c r="G1962" s="31">
        <f t="shared" si="205"/>
        <v>15</v>
      </c>
      <c r="H1962" s="123">
        <v>3</v>
      </c>
      <c r="I1962" s="127"/>
      <c r="J1962" s="37"/>
      <c r="K1962" s="37"/>
      <c r="L1962" s="37"/>
      <c r="M1962" s="26"/>
      <c r="N1962" s="37">
        <v>1</v>
      </c>
      <c r="O1962" s="37"/>
      <c r="P1962" s="37"/>
      <c r="Q1962" s="26"/>
      <c r="R1962" s="37"/>
      <c r="S1962" s="37">
        <v>1</v>
      </c>
      <c r="T1962" s="37"/>
      <c r="U1962" s="37"/>
      <c r="V1962" s="37"/>
      <c r="W1962" s="37"/>
      <c r="X1962" s="37">
        <v>1</v>
      </c>
      <c r="Y1962" s="26"/>
      <c r="Z1962" s="37"/>
      <c r="AA1962" s="37"/>
      <c r="AB1962" s="37"/>
      <c r="AC1962" s="26">
        <v>1</v>
      </c>
      <c r="AD1962" s="34" t="s">
        <v>48</v>
      </c>
    </row>
    <row r="1963" spans="1:30" s="35" customFormat="1" ht="12.75" x14ac:dyDescent="0.2">
      <c r="A1963" s="124" t="s">
        <v>203</v>
      </c>
      <c r="B1963" s="125" t="s">
        <v>11</v>
      </c>
      <c r="C1963" s="125"/>
      <c r="D1963" s="126"/>
      <c r="E1963" s="60" t="s">
        <v>49</v>
      </c>
      <c r="F1963" s="121">
        <v>0.20166666666666666</v>
      </c>
      <c r="G1963" s="31">
        <f t="shared" si="205"/>
        <v>6.05</v>
      </c>
      <c r="H1963" s="123">
        <v>3</v>
      </c>
      <c r="I1963" s="127"/>
      <c r="J1963" s="37">
        <v>1</v>
      </c>
      <c r="K1963" s="26"/>
      <c r="L1963" s="37">
        <v>1</v>
      </c>
      <c r="M1963" s="26"/>
      <c r="N1963" s="37">
        <v>1</v>
      </c>
      <c r="O1963" s="26"/>
      <c r="P1963" s="37">
        <v>1</v>
      </c>
      <c r="Q1963" s="26"/>
      <c r="R1963" s="37">
        <v>1</v>
      </c>
      <c r="S1963" s="26"/>
      <c r="T1963" s="37">
        <v>1</v>
      </c>
      <c r="U1963" s="26"/>
      <c r="V1963" s="37">
        <v>1</v>
      </c>
      <c r="W1963" s="26"/>
      <c r="X1963" s="37">
        <v>1</v>
      </c>
      <c r="Y1963" s="26"/>
      <c r="Z1963" s="37">
        <v>1</v>
      </c>
      <c r="AA1963" s="26"/>
      <c r="AB1963" s="37">
        <v>1</v>
      </c>
      <c r="AC1963" s="26"/>
      <c r="AD1963" s="34" t="s">
        <v>50</v>
      </c>
    </row>
    <row r="1964" spans="1:30" s="35" customFormat="1" ht="12.75" x14ac:dyDescent="0.2">
      <c r="A1964" s="124" t="s">
        <v>203</v>
      </c>
      <c r="B1964" s="125" t="s">
        <v>11</v>
      </c>
      <c r="C1964" s="125"/>
      <c r="D1964" s="126"/>
      <c r="E1964" s="60" t="s">
        <v>51</v>
      </c>
      <c r="F1964" s="121">
        <v>0.18333333333333335</v>
      </c>
      <c r="G1964" s="31">
        <f t="shared" si="205"/>
        <v>5.5</v>
      </c>
      <c r="H1964" s="123">
        <v>3</v>
      </c>
      <c r="I1964" s="127"/>
      <c r="J1964" s="37"/>
      <c r="K1964" s="37"/>
      <c r="L1964" s="37"/>
      <c r="M1964" s="37"/>
      <c r="N1964" s="37"/>
      <c r="O1964" s="37"/>
      <c r="P1964" s="37"/>
      <c r="Q1964" s="37"/>
      <c r="R1964" s="37"/>
      <c r="S1964" s="37"/>
      <c r="T1964" s="37"/>
      <c r="U1964" s="37"/>
      <c r="V1964" s="26"/>
      <c r="W1964" s="37"/>
      <c r="X1964" s="37"/>
      <c r="Y1964" s="37"/>
      <c r="Z1964" s="37"/>
      <c r="AA1964" s="37"/>
      <c r="AB1964" s="37"/>
      <c r="AC1964" s="37"/>
      <c r="AD1964" s="34" t="s">
        <v>14</v>
      </c>
    </row>
    <row r="1965" spans="1:30" s="35" customFormat="1" ht="12.75" x14ac:dyDescent="0.2">
      <c r="A1965" s="129" t="s">
        <v>203</v>
      </c>
      <c r="B1965" s="112" t="s">
        <v>53</v>
      </c>
      <c r="C1965" s="247"/>
      <c r="D1965" s="169">
        <v>89017524</v>
      </c>
      <c r="E1965" s="47" t="s">
        <v>54</v>
      </c>
      <c r="F1965" s="113">
        <v>1</v>
      </c>
      <c r="G1965" s="45">
        <f>+VLOOKUP(D1965,'Precios Repuestos'!$B$3:$F$192,5,FALSE)*F1965</f>
        <v>18.07</v>
      </c>
      <c r="H1965" s="123">
        <v>3</v>
      </c>
      <c r="I1965" s="114"/>
      <c r="J1965" s="115">
        <v>1</v>
      </c>
      <c r="K1965" s="40">
        <v>1</v>
      </c>
      <c r="L1965" s="40">
        <v>1</v>
      </c>
      <c r="M1965" s="40">
        <v>1</v>
      </c>
      <c r="N1965" s="40">
        <v>1</v>
      </c>
      <c r="O1965" s="40">
        <v>1</v>
      </c>
      <c r="P1965" s="40">
        <v>1</v>
      </c>
      <c r="Q1965" s="40">
        <v>1</v>
      </c>
      <c r="R1965" s="40">
        <v>1</v>
      </c>
      <c r="S1965" s="40">
        <v>1</v>
      </c>
      <c r="T1965" s="40">
        <v>1</v>
      </c>
      <c r="U1965" s="40">
        <v>1</v>
      </c>
      <c r="V1965" s="40">
        <v>1</v>
      </c>
      <c r="W1965" s="40">
        <v>1</v>
      </c>
      <c r="X1965" s="40">
        <v>1</v>
      </c>
      <c r="Y1965" s="40">
        <v>1</v>
      </c>
      <c r="Z1965" s="40">
        <v>1</v>
      </c>
      <c r="AA1965" s="40">
        <v>1</v>
      </c>
      <c r="AB1965" s="40">
        <v>1</v>
      </c>
      <c r="AC1965" s="40">
        <v>1</v>
      </c>
      <c r="AD1965" s="34" t="s">
        <v>25</v>
      </c>
    </row>
    <row r="1966" spans="1:30" s="35" customFormat="1" x14ac:dyDescent="0.2">
      <c r="A1966" s="129" t="s">
        <v>203</v>
      </c>
      <c r="B1966" s="112" t="s">
        <v>53</v>
      </c>
      <c r="C1966" s="245"/>
      <c r="D1966" s="152">
        <v>1126239</v>
      </c>
      <c r="E1966" s="107" t="s">
        <v>187</v>
      </c>
      <c r="F1966" s="113">
        <v>6</v>
      </c>
      <c r="G1966" s="45">
        <f>+VLOOKUP(D1966,'Precios Repuestos'!$B$3:$F$192,5,FALSE)*F1966</f>
        <v>104.63711538461538</v>
      </c>
      <c r="H1966" s="123">
        <v>3</v>
      </c>
      <c r="I1966" s="114"/>
      <c r="J1966" s="115">
        <v>1</v>
      </c>
      <c r="K1966" s="40">
        <v>1</v>
      </c>
      <c r="L1966" s="40">
        <v>1</v>
      </c>
      <c r="M1966" s="40">
        <v>1</v>
      </c>
      <c r="N1966" s="40">
        <v>1</v>
      </c>
      <c r="O1966" s="40">
        <v>1</v>
      </c>
      <c r="P1966" s="40">
        <v>1</v>
      </c>
      <c r="Q1966" s="40">
        <v>1</v>
      </c>
      <c r="R1966" s="40">
        <v>1</v>
      </c>
      <c r="S1966" s="40">
        <v>1</v>
      </c>
      <c r="T1966" s="40">
        <v>1</v>
      </c>
      <c r="U1966" s="40">
        <v>1</v>
      </c>
      <c r="V1966" s="40">
        <v>1</v>
      </c>
      <c r="W1966" s="40">
        <v>1</v>
      </c>
      <c r="X1966" s="40">
        <v>1</v>
      </c>
      <c r="Y1966" s="40">
        <v>1</v>
      </c>
      <c r="Z1966" s="40">
        <v>1</v>
      </c>
      <c r="AA1966" s="40">
        <v>1</v>
      </c>
      <c r="AB1966" s="40">
        <v>1</v>
      </c>
      <c r="AC1966" s="40">
        <v>1</v>
      </c>
      <c r="AD1966" s="34" t="s">
        <v>56</v>
      </c>
    </row>
    <row r="1967" spans="1:30" s="35" customFormat="1" ht="12.75" x14ac:dyDescent="0.2">
      <c r="A1967" s="129" t="s">
        <v>203</v>
      </c>
      <c r="B1967" s="112" t="s">
        <v>53</v>
      </c>
      <c r="C1967" s="248"/>
      <c r="D1967" s="170">
        <v>15908916</v>
      </c>
      <c r="E1967" s="47" t="s">
        <v>58</v>
      </c>
      <c r="F1967" s="113">
        <v>1</v>
      </c>
      <c r="G1967" s="45">
        <f>+VLOOKUP(D1967,'Precios Repuestos'!$B$3:$F$192,5,FALSE)*F1967</f>
        <v>40.83</v>
      </c>
      <c r="H1967" s="123">
        <v>3</v>
      </c>
      <c r="I1967" s="114"/>
      <c r="J1967" s="115"/>
      <c r="K1967" s="40">
        <v>1</v>
      </c>
      <c r="L1967" s="115"/>
      <c r="M1967" s="40">
        <v>1</v>
      </c>
      <c r="N1967" s="115"/>
      <c r="O1967" s="40">
        <v>1</v>
      </c>
      <c r="P1967" s="115"/>
      <c r="Q1967" s="40">
        <v>1</v>
      </c>
      <c r="R1967" s="115"/>
      <c r="S1967" s="40">
        <v>1</v>
      </c>
      <c r="T1967" s="115"/>
      <c r="U1967" s="40">
        <v>1</v>
      </c>
      <c r="V1967" s="115"/>
      <c r="W1967" s="40">
        <v>1</v>
      </c>
      <c r="X1967" s="115"/>
      <c r="Y1967" s="40">
        <v>1</v>
      </c>
      <c r="Z1967" s="115"/>
      <c r="AA1967" s="40">
        <v>1</v>
      </c>
      <c r="AB1967" s="115"/>
      <c r="AC1967" s="40">
        <v>1</v>
      </c>
      <c r="AD1967" s="34" t="s">
        <v>13</v>
      </c>
    </row>
    <row r="1968" spans="1:30" s="35" customFormat="1" x14ac:dyDescent="0.2">
      <c r="A1968" s="129" t="s">
        <v>203</v>
      </c>
      <c r="B1968" s="112" t="s">
        <v>53</v>
      </c>
      <c r="C1968" s="245"/>
      <c r="D1968" s="152">
        <v>94760356</v>
      </c>
      <c r="E1968" s="106" t="s">
        <v>183</v>
      </c>
      <c r="F1968" s="113">
        <v>11</v>
      </c>
      <c r="G1968" s="45">
        <f>+VLOOKUP(D1968,'Precios Repuestos'!$B$3:$F$192,5,FALSE)*F1968</f>
        <v>95.876634615384631</v>
      </c>
      <c r="H1968" s="123">
        <v>3</v>
      </c>
      <c r="I1968" s="114"/>
      <c r="J1968" s="115"/>
      <c r="K1968" s="115"/>
      <c r="L1968" s="115"/>
      <c r="M1968" s="40">
        <v>1</v>
      </c>
      <c r="N1968" s="115"/>
      <c r="O1968" s="115"/>
      <c r="P1968" s="115"/>
      <c r="Q1968" s="40">
        <v>1</v>
      </c>
      <c r="R1968" s="115"/>
      <c r="S1968" s="115"/>
      <c r="T1968" s="115"/>
      <c r="U1968" s="40">
        <v>1</v>
      </c>
      <c r="V1968" s="115"/>
      <c r="W1968" s="115"/>
      <c r="X1968" s="115"/>
      <c r="Y1968" s="40">
        <v>1</v>
      </c>
      <c r="Z1968" s="115"/>
      <c r="AA1968" s="115"/>
      <c r="AB1968" s="115"/>
      <c r="AC1968" s="115">
        <v>1</v>
      </c>
      <c r="AD1968" s="34" t="s">
        <v>67</v>
      </c>
    </row>
    <row r="1969" spans="1:30" s="35" customFormat="1" ht="12.75" x14ac:dyDescent="0.2">
      <c r="A1969" s="129" t="s">
        <v>203</v>
      </c>
      <c r="B1969" s="112" t="s">
        <v>53</v>
      </c>
      <c r="C1969" s="247"/>
      <c r="D1969" s="132">
        <v>19168277</v>
      </c>
      <c r="E1969" s="47" t="s">
        <v>182</v>
      </c>
      <c r="F1969" s="113">
        <v>1</v>
      </c>
      <c r="G1969" s="45">
        <f>+VLOOKUP(D1969,'Precios Repuestos'!$B$3:$F$192,5,FALSE)*F1969</f>
        <v>45.86</v>
      </c>
      <c r="H1969" s="123">
        <v>3</v>
      </c>
      <c r="I1969" s="114"/>
      <c r="J1969" s="115"/>
      <c r="K1969" s="115"/>
      <c r="L1969" s="115"/>
      <c r="M1969" s="115"/>
      <c r="N1969" s="115"/>
      <c r="O1969" s="115"/>
      <c r="P1969" s="115"/>
      <c r="Q1969" s="115"/>
      <c r="R1969" s="115"/>
      <c r="S1969" s="115"/>
      <c r="T1969" s="115"/>
      <c r="U1969" s="115"/>
      <c r="V1969" s="115"/>
      <c r="W1969" s="115"/>
      <c r="X1969" s="115"/>
      <c r="Y1969" s="115"/>
      <c r="Z1969" s="115"/>
      <c r="AA1969" s="115"/>
      <c r="AB1969" s="115"/>
      <c r="AC1969" s="115"/>
      <c r="AD1969" s="34"/>
    </row>
    <row r="1970" spans="1:30" s="35" customFormat="1" ht="12.75" x14ac:dyDescent="0.2">
      <c r="A1970" s="129" t="s">
        <v>203</v>
      </c>
      <c r="B1970" s="112" t="s">
        <v>53</v>
      </c>
      <c r="C1970" s="112"/>
      <c r="D1970" s="78" t="s">
        <v>61</v>
      </c>
      <c r="E1970" s="60" t="s">
        <v>62</v>
      </c>
      <c r="F1970" s="113">
        <v>2</v>
      </c>
      <c r="G1970" s="45">
        <f>+VLOOKUP(D1970,'Precios Repuestos'!$B$3:$F$192,5,FALSE)*F1970</f>
        <v>8</v>
      </c>
      <c r="H1970" s="123">
        <v>3</v>
      </c>
      <c r="I1970" s="114"/>
      <c r="J1970" s="115"/>
      <c r="K1970" s="115"/>
      <c r="L1970" s="115"/>
      <c r="M1970" s="115"/>
      <c r="N1970" s="115"/>
      <c r="O1970" s="115"/>
      <c r="P1970" s="115"/>
      <c r="Q1970" s="115"/>
      <c r="R1970" s="115"/>
      <c r="S1970" s="115"/>
      <c r="T1970" s="115"/>
      <c r="U1970" s="115"/>
      <c r="V1970" s="40">
        <v>1</v>
      </c>
      <c r="W1970" s="115"/>
      <c r="X1970" s="115"/>
      <c r="Y1970" s="115"/>
      <c r="Z1970" s="115"/>
      <c r="AA1970" s="115"/>
      <c r="AB1970" s="115"/>
      <c r="AC1970" s="115"/>
      <c r="AD1970" s="34" t="s">
        <v>27</v>
      </c>
    </row>
    <row r="1971" spans="1:30" s="35" customFormat="1" ht="12.75" x14ac:dyDescent="0.2">
      <c r="A1971" s="129" t="s">
        <v>203</v>
      </c>
      <c r="B1971" s="112" t="s">
        <v>53</v>
      </c>
      <c r="C1971" s="112"/>
      <c r="D1971" s="42">
        <v>12637200</v>
      </c>
      <c r="E1971" s="47" t="s">
        <v>63</v>
      </c>
      <c r="F1971" s="113">
        <v>1</v>
      </c>
      <c r="G1971" s="45">
        <f>+VLOOKUP(D1971,'Precios Repuestos'!$B$3:$F$192,5,FALSE)*F1971</f>
        <v>116.17</v>
      </c>
      <c r="H1971" s="123">
        <v>3</v>
      </c>
      <c r="I1971" s="114"/>
      <c r="J1971" s="115"/>
      <c r="K1971" s="115"/>
      <c r="L1971" s="115"/>
      <c r="M1971" s="115"/>
      <c r="N1971" s="115"/>
      <c r="O1971" s="115"/>
      <c r="P1971" s="115"/>
      <c r="Q1971" s="115"/>
      <c r="R1971" s="115"/>
      <c r="S1971" s="115"/>
      <c r="T1971" s="115"/>
      <c r="U1971" s="115"/>
      <c r="V1971" s="40"/>
      <c r="W1971" s="115"/>
      <c r="X1971" s="115"/>
      <c r="Y1971" s="115"/>
      <c r="Z1971" s="115"/>
      <c r="AA1971" s="115"/>
      <c r="AB1971" s="115"/>
      <c r="AC1971" s="115">
        <v>1</v>
      </c>
      <c r="AD1971" s="34" t="s">
        <v>173</v>
      </c>
    </row>
    <row r="1972" spans="1:30" s="35" customFormat="1" ht="12.75" x14ac:dyDescent="0.2">
      <c r="A1972" s="129" t="s">
        <v>203</v>
      </c>
      <c r="B1972" s="112" t="s">
        <v>53</v>
      </c>
      <c r="C1972" s="248"/>
      <c r="D1972" s="171">
        <v>89018168</v>
      </c>
      <c r="E1972" s="47" t="s">
        <v>60</v>
      </c>
      <c r="F1972" s="113">
        <v>1</v>
      </c>
      <c r="G1972" s="45">
        <f>+VLOOKUP(D1972,'Precios Repuestos'!$B$3:$F$192,5,FALSE)*F1972</f>
        <v>59.01</v>
      </c>
      <c r="H1972" s="123">
        <v>3</v>
      </c>
      <c r="I1972" s="114"/>
      <c r="J1972" s="115"/>
      <c r="K1972" s="115"/>
      <c r="L1972" s="115"/>
      <c r="M1972" s="115"/>
      <c r="N1972" s="115"/>
      <c r="O1972" s="115"/>
      <c r="P1972" s="115"/>
      <c r="Q1972" s="115"/>
      <c r="R1972" s="115"/>
      <c r="S1972" s="115"/>
      <c r="T1972" s="115"/>
      <c r="U1972" s="115"/>
      <c r="V1972" s="40">
        <v>1</v>
      </c>
      <c r="W1972" s="115"/>
      <c r="X1972" s="115"/>
      <c r="Y1972" s="115"/>
      <c r="Z1972" s="115"/>
      <c r="AA1972" s="115"/>
      <c r="AB1972" s="115"/>
      <c r="AC1972" s="115"/>
      <c r="AD1972" s="34" t="s">
        <v>27</v>
      </c>
    </row>
    <row r="1973" spans="1:30" s="35" customFormat="1" ht="12.75" x14ac:dyDescent="0.2">
      <c r="A1973" s="129" t="s">
        <v>203</v>
      </c>
      <c r="B1973" s="112" t="s">
        <v>53</v>
      </c>
      <c r="C1973" s="248"/>
      <c r="D1973" s="170">
        <v>12621258</v>
      </c>
      <c r="E1973" s="84" t="s">
        <v>185</v>
      </c>
      <c r="F1973" s="113">
        <v>8</v>
      </c>
      <c r="G1973" s="45">
        <f>+VLOOKUP(D1973,'Precios Repuestos'!$B$3:$F$192,5,FALSE)*F1973</f>
        <v>79.760000000000005</v>
      </c>
      <c r="H1973" s="123">
        <v>3</v>
      </c>
      <c r="I1973" s="114"/>
      <c r="J1973" s="115"/>
      <c r="K1973" s="115"/>
      <c r="L1973" s="40"/>
      <c r="M1973" s="115"/>
      <c r="N1973" s="40"/>
      <c r="O1973" s="115"/>
      <c r="P1973" s="40"/>
      <c r="Q1973" s="40"/>
      <c r="R1973" s="40"/>
      <c r="S1973" s="115"/>
      <c r="T1973" s="40"/>
      <c r="U1973" s="40">
        <v>1</v>
      </c>
      <c r="V1973" s="40"/>
      <c r="W1973" s="115"/>
      <c r="X1973" s="40"/>
      <c r="Y1973" s="40"/>
      <c r="Z1973" s="40"/>
      <c r="AA1973" s="115"/>
      <c r="AB1973" s="40"/>
      <c r="AC1973" s="40"/>
      <c r="AD1973" s="34" t="s">
        <v>65</v>
      </c>
    </row>
    <row r="1974" spans="1:30" s="35" customFormat="1" ht="12.75" x14ac:dyDescent="0.2">
      <c r="A1974" s="129" t="s">
        <v>203</v>
      </c>
      <c r="B1974" s="112" t="s">
        <v>53</v>
      </c>
      <c r="C1974" s="112"/>
      <c r="D1974" s="42">
        <v>2601234</v>
      </c>
      <c r="E1974" s="43" t="s">
        <v>95</v>
      </c>
      <c r="F1974" s="113">
        <v>2</v>
      </c>
      <c r="G1974" s="45">
        <f>+VLOOKUP(D1974,'Precios Repuestos'!$B$3:$F$192,5,FALSE)*F1974</f>
        <v>18.618076923076924</v>
      </c>
      <c r="H1974" s="123">
        <v>3</v>
      </c>
      <c r="I1974" s="114"/>
      <c r="J1974" s="115"/>
      <c r="K1974" s="115"/>
      <c r="L1974" s="115"/>
      <c r="M1974" s="115"/>
      <c r="N1974" s="115"/>
      <c r="O1974" s="115"/>
      <c r="P1974" s="115"/>
      <c r="Q1974" s="40">
        <v>1</v>
      </c>
      <c r="R1974" s="115"/>
      <c r="S1974" s="115"/>
      <c r="T1974" s="115"/>
      <c r="U1974" s="115"/>
      <c r="V1974" s="115"/>
      <c r="W1974" s="115"/>
      <c r="X1974" s="115"/>
      <c r="Y1974" s="40">
        <v>1</v>
      </c>
      <c r="Z1974" s="115"/>
      <c r="AA1974" s="115"/>
      <c r="AB1974" s="115"/>
      <c r="AC1974" s="115"/>
      <c r="AD1974" s="34" t="s">
        <v>130</v>
      </c>
    </row>
    <row r="1975" spans="1:30" s="35" customFormat="1" ht="12.75" x14ac:dyDescent="0.2">
      <c r="A1975" s="129" t="s">
        <v>203</v>
      </c>
      <c r="B1975" s="112" t="s">
        <v>53</v>
      </c>
      <c r="C1975" s="112"/>
      <c r="D1975" s="42">
        <v>2602458</v>
      </c>
      <c r="E1975" s="49" t="s">
        <v>66</v>
      </c>
      <c r="F1975" s="113">
        <v>2</v>
      </c>
      <c r="G1975" s="45">
        <f>+VLOOKUP(D1975,'Precios Repuestos'!$B$3:$F$192,5,FALSE)*F1975</f>
        <v>21.904807692307692</v>
      </c>
      <c r="H1975" s="123">
        <v>3</v>
      </c>
      <c r="I1975" s="114"/>
      <c r="J1975" s="115"/>
      <c r="K1975" s="115"/>
      <c r="L1975" s="115"/>
      <c r="M1975" s="40">
        <v>1</v>
      </c>
      <c r="N1975" s="115"/>
      <c r="O1975" s="115"/>
      <c r="P1975" s="115"/>
      <c r="Q1975" s="40">
        <v>1</v>
      </c>
      <c r="R1975" s="115"/>
      <c r="S1975" s="115"/>
      <c r="T1975" s="115"/>
      <c r="U1975" s="40">
        <v>1</v>
      </c>
      <c r="V1975" s="115"/>
      <c r="W1975" s="115"/>
      <c r="X1975" s="115"/>
      <c r="Y1975" s="40">
        <v>1</v>
      </c>
      <c r="Z1975" s="115"/>
      <c r="AA1975" s="115"/>
      <c r="AB1975" s="115"/>
      <c r="AC1975" s="40">
        <v>1</v>
      </c>
      <c r="AD1975" s="34" t="s">
        <v>131</v>
      </c>
    </row>
    <row r="1976" spans="1:30" s="35" customFormat="1" ht="12.75" x14ac:dyDescent="0.2">
      <c r="A1976" s="129" t="s">
        <v>203</v>
      </c>
      <c r="B1976" s="112" t="s">
        <v>53</v>
      </c>
      <c r="C1976" s="112"/>
      <c r="D1976" s="42">
        <v>2601230</v>
      </c>
      <c r="E1976" s="43" t="s">
        <v>113</v>
      </c>
      <c r="F1976" s="113">
        <v>2</v>
      </c>
      <c r="G1976" s="45">
        <f>+VLOOKUP(D1976,'Precios Repuestos'!$B$3:$F$192,5,FALSE)*F1976</f>
        <v>13.477884615384616</v>
      </c>
      <c r="H1976" s="123">
        <v>3</v>
      </c>
      <c r="I1976" s="114"/>
      <c r="J1976" s="115"/>
      <c r="K1976" s="115"/>
      <c r="L1976" s="115"/>
      <c r="M1976" s="40">
        <v>1</v>
      </c>
      <c r="N1976" s="115"/>
      <c r="O1976" s="115"/>
      <c r="P1976" s="115"/>
      <c r="Q1976" s="40">
        <v>1</v>
      </c>
      <c r="R1976" s="115"/>
      <c r="S1976" s="115"/>
      <c r="T1976" s="115"/>
      <c r="U1976" s="40">
        <v>1</v>
      </c>
      <c r="V1976" s="115"/>
      <c r="W1976" s="115"/>
      <c r="X1976" s="115"/>
      <c r="Y1976" s="40">
        <v>1</v>
      </c>
      <c r="Z1976" s="115"/>
      <c r="AA1976" s="115"/>
      <c r="AB1976" s="115"/>
      <c r="AC1976" s="40">
        <v>1</v>
      </c>
      <c r="AD1976" s="34" t="s">
        <v>129</v>
      </c>
    </row>
    <row r="1977" spans="1:30" s="35" customFormat="1" ht="12.75" x14ac:dyDescent="0.2">
      <c r="A1977" s="129" t="s">
        <v>203</v>
      </c>
      <c r="B1977" s="112" t="s">
        <v>53</v>
      </c>
      <c r="C1977" s="112"/>
      <c r="D1977" s="156" t="s">
        <v>68</v>
      </c>
      <c r="E1977" s="47" t="s">
        <v>69</v>
      </c>
      <c r="F1977" s="44">
        <v>4</v>
      </c>
      <c r="G1977" s="45">
        <f>+VLOOKUP(D1977,'Precios Repuestos'!$B$3:$F$192,5,FALSE)*F1977</f>
        <v>9.6</v>
      </c>
      <c r="H1977" s="123">
        <v>3</v>
      </c>
      <c r="I1977" s="114"/>
      <c r="J1977" s="115"/>
      <c r="K1977" s="115"/>
      <c r="L1977" s="115"/>
      <c r="M1977" s="115"/>
      <c r="N1977" s="115">
        <v>1</v>
      </c>
      <c r="O1977" s="40"/>
      <c r="P1977" s="115"/>
      <c r="Q1977" s="115"/>
      <c r="R1977" s="115">
        <v>1</v>
      </c>
      <c r="S1977" s="115"/>
      <c r="T1977" s="115"/>
      <c r="U1977" s="40"/>
      <c r="V1977" s="115">
        <v>1</v>
      </c>
      <c r="W1977" s="115"/>
      <c r="X1977" s="115"/>
      <c r="Y1977" s="115"/>
      <c r="Z1977" s="115">
        <v>1</v>
      </c>
      <c r="AA1977" s="40"/>
      <c r="AB1977" s="115"/>
      <c r="AC1977" s="115"/>
      <c r="AD1977" s="34" t="s">
        <v>19</v>
      </c>
    </row>
    <row r="1978" spans="1:30" s="35" customFormat="1" ht="12.75" x14ac:dyDescent="0.2">
      <c r="A1978" s="129" t="s">
        <v>203</v>
      </c>
      <c r="B1978" s="112" t="s">
        <v>53</v>
      </c>
      <c r="C1978" s="112"/>
      <c r="D1978" s="42">
        <v>2601234</v>
      </c>
      <c r="E1978" s="43" t="s">
        <v>95</v>
      </c>
      <c r="F1978" s="113">
        <v>1</v>
      </c>
      <c r="G1978" s="45">
        <f>+VLOOKUP(D1978,'Precios Repuestos'!$B$3:$F$192,5,FALSE)*F1978</f>
        <v>9.3090384615384618</v>
      </c>
      <c r="H1978" s="123">
        <v>3</v>
      </c>
      <c r="I1978" s="114"/>
      <c r="J1978" s="115"/>
      <c r="K1978" s="115"/>
      <c r="L1978" s="115"/>
      <c r="M1978" s="115"/>
      <c r="N1978" s="115"/>
      <c r="O1978" s="115"/>
      <c r="P1978" s="115">
        <v>1</v>
      </c>
      <c r="Q1978" s="115"/>
      <c r="R1978" s="115"/>
      <c r="S1978" s="115"/>
      <c r="T1978" s="115"/>
      <c r="U1978" s="40"/>
      <c r="V1978" s="115">
        <v>1</v>
      </c>
      <c r="W1978" s="115"/>
      <c r="X1978" s="115"/>
      <c r="Y1978" s="115"/>
      <c r="Z1978" s="115"/>
      <c r="AA1978" s="40"/>
      <c r="AB1978" s="115">
        <v>1</v>
      </c>
      <c r="AC1978" s="115"/>
      <c r="AD1978" s="34" t="s">
        <v>96</v>
      </c>
    </row>
    <row r="1979" spans="1:30" s="35" customFormat="1" ht="12.75" x14ac:dyDescent="0.2">
      <c r="A1979" s="129" t="s">
        <v>203</v>
      </c>
      <c r="B1979" s="112" t="s">
        <v>53</v>
      </c>
      <c r="C1979" s="112"/>
      <c r="D1979" s="78" t="s">
        <v>71</v>
      </c>
      <c r="E1979" s="47" t="s">
        <v>72</v>
      </c>
      <c r="F1979" s="113">
        <v>2</v>
      </c>
      <c r="G1979" s="45">
        <f>+VLOOKUP(D1979,'Precios Repuestos'!$B$3:$F$192,5,FALSE)*F1979</f>
        <v>12</v>
      </c>
      <c r="H1979" s="123">
        <v>3</v>
      </c>
      <c r="I1979" s="114"/>
      <c r="J1979" s="115"/>
      <c r="K1979" s="115"/>
      <c r="L1979" s="115"/>
      <c r="M1979" s="40"/>
      <c r="N1979" s="115">
        <v>1</v>
      </c>
      <c r="O1979" s="115"/>
      <c r="P1979" s="115"/>
      <c r="Q1979" s="40"/>
      <c r="R1979" s="115"/>
      <c r="S1979" s="115">
        <v>1</v>
      </c>
      <c r="T1979" s="115"/>
      <c r="U1979" s="115"/>
      <c r="V1979" s="115"/>
      <c r="W1979" s="115"/>
      <c r="X1979" s="115">
        <v>1</v>
      </c>
      <c r="Y1979" s="40"/>
      <c r="Z1979" s="115"/>
      <c r="AA1979" s="115"/>
      <c r="AB1979" s="115"/>
      <c r="AC1979" s="40">
        <v>1</v>
      </c>
      <c r="AD1979" s="34" t="s">
        <v>47</v>
      </c>
    </row>
    <row r="1980" spans="1:30" s="35" customFormat="1" ht="12.75" x14ac:dyDescent="0.2">
      <c r="A1980" s="129" t="s">
        <v>203</v>
      </c>
      <c r="B1980" s="112" t="s">
        <v>53</v>
      </c>
      <c r="C1980" s="112"/>
      <c r="D1980" s="42">
        <v>88900181</v>
      </c>
      <c r="E1980" s="47" t="s">
        <v>73</v>
      </c>
      <c r="F1980" s="113">
        <v>1</v>
      </c>
      <c r="G1980" s="45">
        <f>+VLOOKUP(D1980,'Precios Repuestos'!$B$3:$F$192,5,FALSE)*F1980</f>
        <v>6.18</v>
      </c>
      <c r="H1980" s="123">
        <v>3</v>
      </c>
      <c r="I1980" s="114"/>
      <c r="J1980" s="115"/>
      <c r="K1980" s="40">
        <v>1</v>
      </c>
      <c r="L1980" s="115"/>
      <c r="M1980" s="40">
        <v>1</v>
      </c>
      <c r="N1980" s="115"/>
      <c r="O1980" s="40">
        <v>1</v>
      </c>
      <c r="P1980" s="115"/>
      <c r="Q1980" s="40">
        <v>1</v>
      </c>
      <c r="R1980" s="115"/>
      <c r="S1980" s="40">
        <v>1</v>
      </c>
      <c r="T1980" s="115"/>
      <c r="U1980" s="40">
        <v>1</v>
      </c>
      <c r="V1980" s="115"/>
      <c r="W1980" s="40">
        <v>1</v>
      </c>
      <c r="X1980" s="115"/>
      <c r="Y1980" s="40">
        <v>1</v>
      </c>
      <c r="Z1980" s="115"/>
      <c r="AA1980" s="40">
        <v>1</v>
      </c>
      <c r="AB1980" s="115"/>
      <c r="AC1980" s="40">
        <v>1</v>
      </c>
      <c r="AD1980" s="34" t="s">
        <v>13</v>
      </c>
    </row>
    <row r="1981" spans="1:30" s="35" customFormat="1" ht="12.75" x14ac:dyDescent="0.2">
      <c r="A1981" s="129" t="s">
        <v>203</v>
      </c>
      <c r="B1981" s="112" t="s">
        <v>53</v>
      </c>
      <c r="C1981" s="112"/>
      <c r="D1981" s="78" t="s">
        <v>74</v>
      </c>
      <c r="E1981" s="47" t="s">
        <v>75</v>
      </c>
      <c r="F1981" s="113">
        <v>1</v>
      </c>
      <c r="G1981" s="45">
        <f>+VLOOKUP(D1981,'Precios Repuestos'!$B$3:$F$192,5,FALSE)*F1981</f>
        <v>5</v>
      </c>
      <c r="H1981" s="123">
        <v>3</v>
      </c>
      <c r="I1981" s="114"/>
      <c r="J1981" s="115"/>
      <c r="K1981" s="115"/>
      <c r="L1981" s="115"/>
      <c r="M1981" s="115"/>
      <c r="N1981" s="115">
        <v>1</v>
      </c>
      <c r="O1981" s="40"/>
      <c r="P1981" s="115"/>
      <c r="Q1981" s="115"/>
      <c r="R1981" s="115"/>
      <c r="S1981" s="115"/>
      <c r="T1981" s="115">
        <v>1</v>
      </c>
      <c r="U1981" s="40"/>
      <c r="V1981" s="115"/>
      <c r="W1981" s="115"/>
      <c r="X1981" s="115"/>
      <c r="Y1981" s="115"/>
      <c r="Z1981" s="115">
        <v>1</v>
      </c>
      <c r="AA1981" s="40"/>
      <c r="AB1981" s="115"/>
      <c r="AC1981" s="115"/>
      <c r="AD1981" s="34" t="s">
        <v>41</v>
      </c>
    </row>
    <row r="1982" spans="1:30" s="35" customFormat="1" ht="12.75" x14ac:dyDescent="0.2">
      <c r="A1982" s="129" t="s">
        <v>203</v>
      </c>
      <c r="B1982" s="112" t="s">
        <v>53</v>
      </c>
      <c r="C1982" s="112"/>
      <c r="D1982" s="42" t="s">
        <v>76</v>
      </c>
      <c r="E1982" s="43" t="s">
        <v>77</v>
      </c>
      <c r="F1982" s="44">
        <v>1</v>
      </c>
      <c r="G1982" s="45">
        <f>+VLOOKUP(D1982,'Precios Repuestos'!$B$3:$F$192,5,FALSE)*F1982</f>
        <v>2</v>
      </c>
      <c r="H1982" s="123">
        <v>3</v>
      </c>
      <c r="I1982" s="46"/>
      <c r="J1982" s="40"/>
      <c r="K1982" s="40">
        <v>1</v>
      </c>
      <c r="L1982" s="40">
        <v>1</v>
      </c>
      <c r="M1982" s="40">
        <v>1</v>
      </c>
      <c r="N1982" s="40">
        <v>1</v>
      </c>
      <c r="O1982" s="40">
        <v>1</v>
      </c>
      <c r="P1982" s="40">
        <v>1</v>
      </c>
      <c r="Q1982" s="40">
        <v>1</v>
      </c>
      <c r="R1982" s="40">
        <v>1</v>
      </c>
      <c r="S1982" s="40">
        <v>1</v>
      </c>
      <c r="T1982" s="40">
        <v>1</v>
      </c>
      <c r="U1982" s="40">
        <v>1</v>
      </c>
      <c r="V1982" s="40">
        <v>1</v>
      </c>
      <c r="W1982" s="40">
        <v>1</v>
      </c>
      <c r="X1982" s="40">
        <v>1</v>
      </c>
      <c r="Y1982" s="40">
        <v>1</v>
      </c>
      <c r="Z1982" s="40">
        <v>1</v>
      </c>
      <c r="AA1982" s="40">
        <v>1</v>
      </c>
      <c r="AB1982" s="40">
        <v>1</v>
      </c>
      <c r="AC1982" s="40">
        <v>1</v>
      </c>
      <c r="AD1982" s="34" t="s">
        <v>78</v>
      </c>
    </row>
    <row r="1983" spans="1:30" s="35" customFormat="1" ht="12.75" x14ac:dyDescent="0.2">
      <c r="A1983" s="119" t="s">
        <v>203</v>
      </c>
      <c r="B1983" s="52" t="s">
        <v>79</v>
      </c>
      <c r="C1983" s="52"/>
      <c r="D1983" s="67"/>
      <c r="E1983" s="54" t="s">
        <v>80</v>
      </c>
      <c r="F1983" s="30"/>
      <c r="G1983" s="29"/>
      <c r="H1983" s="32"/>
      <c r="I1983" s="55"/>
      <c r="J1983" s="55">
        <f t="shared" ref="J1983:AC1983" si="206">+SUMPRODUCT(J1940:J1964,$G1940:$G1964)</f>
        <v>16.55</v>
      </c>
      <c r="K1983" s="55">
        <f t="shared" si="206"/>
        <v>47.35</v>
      </c>
      <c r="L1983" s="55">
        <f t="shared" si="206"/>
        <v>16.55</v>
      </c>
      <c r="M1983" s="55">
        <f t="shared" si="206"/>
        <v>102.35</v>
      </c>
      <c r="N1983" s="55">
        <f t="shared" si="206"/>
        <v>56.3</v>
      </c>
      <c r="O1983" s="55">
        <f t="shared" si="206"/>
        <v>47.35</v>
      </c>
      <c r="P1983" s="55">
        <f t="shared" si="206"/>
        <v>49.55</v>
      </c>
      <c r="Q1983" s="55">
        <f t="shared" si="206"/>
        <v>112.35</v>
      </c>
      <c r="R1983" s="55">
        <f t="shared" si="206"/>
        <v>33.049999999999997</v>
      </c>
      <c r="S1983" s="55">
        <f t="shared" si="206"/>
        <v>62.35</v>
      </c>
      <c r="T1983" s="55">
        <f t="shared" si="206"/>
        <v>24.8</v>
      </c>
      <c r="U1983" s="55">
        <f t="shared" si="206"/>
        <v>109.5</v>
      </c>
      <c r="V1983" s="55">
        <f t="shared" si="206"/>
        <v>66.05</v>
      </c>
      <c r="W1983" s="55">
        <f t="shared" si="206"/>
        <v>78.849999999999994</v>
      </c>
      <c r="X1983" s="55">
        <f t="shared" si="206"/>
        <v>31.55</v>
      </c>
      <c r="Y1983" s="55">
        <f t="shared" si="206"/>
        <v>112.35</v>
      </c>
      <c r="Z1983" s="55">
        <f t="shared" si="206"/>
        <v>41.3</v>
      </c>
      <c r="AA1983" s="55">
        <f t="shared" si="206"/>
        <v>47.35</v>
      </c>
      <c r="AB1983" s="55">
        <f t="shared" si="206"/>
        <v>49.55</v>
      </c>
      <c r="AC1983" s="55">
        <f t="shared" si="206"/>
        <v>147.05000000000001</v>
      </c>
      <c r="AD1983" s="34"/>
    </row>
    <row r="1984" spans="1:30" s="35" customFormat="1" ht="12.75" x14ac:dyDescent="0.2">
      <c r="A1984" s="119" t="s">
        <v>203</v>
      </c>
      <c r="B1984" s="52" t="s">
        <v>81</v>
      </c>
      <c r="C1984" s="52"/>
      <c r="D1984" s="67"/>
      <c r="E1984" s="54" t="s">
        <v>82</v>
      </c>
      <c r="F1984" s="30"/>
      <c r="G1984" s="29"/>
      <c r="H1984" s="32"/>
      <c r="I1984" s="55"/>
      <c r="J1984" s="55">
        <f>+SUMPRODUCT(J1965:J1982,$G1965:$G1982)</f>
        <v>122.70711538461538</v>
      </c>
      <c r="K1984" s="55">
        <f t="shared" ref="K1984:AC1984" si="207">+SUMPRODUCT(K1965:K1982,$G1965:$G1982)</f>
        <v>171.7171153846154</v>
      </c>
      <c r="L1984" s="55">
        <f t="shared" si="207"/>
        <v>124.70711538461538</v>
      </c>
      <c r="M1984" s="55">
        <f t="shared" si="207"/>
        <v>302.97644230769237</v>
      </c>
      <c r="N1984" s="55">
        <f t="shared" si="207"/>
        <v>151.30711538461537</v>
      </c>
      <c r="O1984" s="55">
        <f t="shared" si="207"/>
        <v>171.7171153846154</v>
      </c>
      <c r="P1984" s="55">
        <f t="shared" si="207"/>
        <v>134.01615384615383</v>
      </c>
      <c r="Q1984" s="55">
        <f t="shared" si="207"/>
        <v>321.59451923076927</v>
      </c>
      <c r="R1984" s="55">
        <f t="shared" si="207"/>
        <v>134.30711538461537</v>
      </c>
      <c r="S1984" s="55">
        <f t="shared" si="207"/>
        <v>183.7171153846154</v>
      </c>
      <c r="T1984" s="55">
        <f t="shared" si="207"/>
        <v>129.70711538461538</v>
      </c>
      <c r="U1984" s="55">
        <f t="shared" si="207"/>
        <v>382.73644230769236</v>
      </c>
      <c r="V1984" s="55">
        <f t="shared" si="207"/>
        <v>210.62615384615381</v>
      </c>
      <c r="W1984" s="55">
        <f t="shared" si="207"/>
        <v>171.7171153846154</v>
      </c>
      <c r="X1984" s="55">
        <f t="shared" si="207"/>
        <v>136.70711538461538</v>
      </c>
      <c r="Y1984" s="55">
        <f t="shared" si="207"/>
        <v>321.59451923076927</v>
      </c>
      <c r="Z1984" s="55">
        <f t="shared" si="207"/>
        <v>139.30711538461537</v>
      </c>
      <c r="AA1984" s="55">
        <f t="shared" si="207"/>
        <v>171.7171153846154</v>
      </c>
      <c r="AB1984" s="55">
        <f t="shared" si="207"/>
        <v>134.01615384615383</v>
      </c>
      <c r="AC1984" s="55">
        <f t="shared" si="207"/>
        <v>431.14644230769238</v>
      </c>
      <c r="AD1984" s="34"/>
    </row>
    <row r="1985" spans="1:30" s="35" customFormat="1" ht="12.75" x14ac:dyDescent="0.2">
      <c r="A1985" s="119" t="s">
        <v>203</v>
      </c>
      <c r="B1985" s="52" t="s">
        <v>83</v>
      </c>
      <c r="C1985" s="52"/>
      <c r="D1985" s="67"/>
      <c r="E1985" s="54" t="s">
        <v>84</v>
      </c>
      <c r="F1985" s="30"/>
      <c r="G1985" s="29"/>
      <c r="H1985" s="32"/>
      <c r="I1985" s="56"/>
      <c r="J1985" s="56">
        <f>+J1984+J1983</f>
        <v>139.25711538461539</v>
      </c>
      <c r="K1985" s="56">
        <f t="shared" ref="K1985:AC1985" si="208">+K1984+K1983</f>
        <v>219.06711538461539</v>
      </c>
      <c r="L1985" s="56">
        <f t="shared" si="208"/>
        <v>141.25711538461539</v>
      </c>
      <c r="M1985" s="56">
        <f t="shared" si="208"/>
        <v>405.32644230769233</v>
      </c>
      <c r="N1985" s="56">
        <f t="shared" si="208"/>
        <v>207.60711538461538</v>
      </c>
      <c r="O1985" s="56">
        <f t="shared" si="208"/>
        <v>219.06711538461539</v>
      </c>
      <c r="P1985" s="56">
        <f t="shared" si="208"/>
        <v>183.56615384615384</v>
      </c>
      <c r="Q1985" s="56">
        <f t="shared" si="208"/>
        <v>433.94451923076929</v>
      </c>
      <c r="R1985" s="56">
        <f t="shared" si="208"/>
        <v>167.35711538461538</v>
      </c>
      <c r="S1985" s="56">
        <f t="shared" si="208"/>
        <v>246.06711538461539</v>
      </c>
      <c r="T1985" s="56">
        <f t="shared" si="208"/>
        <v>154.50711538461539</v>
      </c>
      <c r="U1985" s="56">
        <f t="shared" si="208"/>
        <v>492.23644230769236</v>
      </c>
      <c r="V1985" s="56">
        <f t="shared" si="208"/>
        <v>276.6761538461538</v>
      </c>
      <c r="W1985" s="56">
        <f t="shared" si="208"/>
        <v>250.56711538461539</v>
      </c>
      <c r="X1985" s="56">
        <f t="shared" si="208"/>
        <v>168.25711538461539</v>
      </c>
      <c r="Y1985" s="56">
        <f t="shared" si="208"/>
        <v>433.94451923076929</v>
      </c>
      <c r="Z1985" s="56">
        <f t="shared" si="208"/>
        <v>180.60711538461538</v>
      </c>
      <c r="AA1985" s="56">
        <f t="shared" si="208"/>
        <v>219.06711538461539</v>
      </c>
      <c r="AB1985" s="56">
        <f t="shared" si="208"/>
        <v>183.56615384615384</v>
      </c>
      <c r="AC1985" s="56">
        <f t="shared" si="208"/>
        <v>578.19644230769245</v>
      </c>
      <c r="AD1985" s="34"/>
    </row>
    <row r="1986" spans="1:30" s="35" customFormat="1" ht="12.75" x14ac:dyDescent="0.2">
      <c r="A1986" s="131" t="s">
        <v>203</v>
      </c>
      <c r="B1986" s="52" t="s">
        <v>85</v>
      </c>
      <c r="C1986" s="52"/>
      <c r="D1986" s="67"/>
      <c r="E1986" s="58" t="s">
        <v>86</v>
      </c>
      <c r="F1986" s="30"/>
      <c r="G1986" s="29"/>
      <c r="H1986" s="32"/>
      <c r="I1986" s="68"/>
      <c r="J1986" s="59">
        <f>+J1985*$K$2</f>
        <v>155.96796923076926</v>
      </c>
      <c r="K1986" s="59">
        <f t="shared" ref="K1986:AC1986" si="209">+K1985*$K$2</f>
        <v>245.35516923076926</v>
      </c>
      <c r="L1986" s="59">
        <f t="shared" si="209"/>
        <v>158.20796923076924</v>
      </c>
      <c r="M1986" s="59">
        <f t="shared" si="209"/>
        <v>453.96561538461543</v>
      </c>
      <c r="N1986" s="59">
        <f t="shared" si="209"/>
        <v>232.51996923076925</v>
      </c>
      <c r="O1986" s="59">
        <f t="shared" si="209"/>
        <v>245.35516923076926</v>
      </c>
      <c r="P1986" s="59">
        <f t="shared" si="209"/>
        <v>205.59409230769231</v>
      </c>
      <c r="Q1986" s="59">
        <f t="shared" si="209"/>
        <v>486.01786153846166</v>
      </c>
      <c r="R1986" s="59">
        <f t="shared" si="209"/>
        <v>187.43996923076924</v>
      </c>
      <c r="S1986" s="59">
        <f t="shared" si="209"/>
        <v>275.59516923076927</v>
      </c>
      <c r="T1986" s="59">
        <f t="shared" si="209"/>
        <v>173.04796923076924</v>
      </c>
      <c r="U1986" s="59">
        <f t="shared" si="209"/>
        <v>551.30481538461549</v>
      </c>
      <c r="V1986" s="59">
        <f t="shared" si="209"/>
        <v>309.8772923076923</v>
      </c>
      <c r="W1986" s="59">
        <f t="shared" si="209"/>
        <v>280.63516923076929</v>
      </c>
      <c r="X1986" s="59">
        <f t="shared" si="209"/>
        <v>188.44796923076925</v>
      </c>
      <c r="Y1986" s="59">
        <f t="shared" si="209"/>
        <v>486.01786153846166</v>
      </c>
      <c r="Z1986" s="59">
        <f t="shared" si="209"/>
        <v>202.27996923076924</v>
      </c>
      <c r="AA1986" s="59">
        <f t="shared" si="209"/>
        <v>245.35516923076926</v>
      </c>
      <c r="AB1986" s="59">
        <f t="shared" si="209"/>
        <v>205.59409230769231</v>
      </c>
      <c r="AC1986" s="59">
        <f t="shared" si="209"/>
        <v>647.58001538461565</v>
      </c>
      <c r="AD1986" s="34"/>
    </row>
    <row r="1987" spans="1:30" s="35" customFormat="1" ht="12.75" x14ac:dyDescent="0.2">
      <c r="A1987" s="50" t="s">
        <v>204</v>
      </c>
      <c r="B1987" s="69"/>
      <c r="C1987" s="69"/>
      <c r="D1987" s="70"/>
      <c r="E1987" s="69"/>
      <c r="F1987" s="71"/>
      <c r="G1987" s="69"/>
      <c r="H1987" s="32"/>
      <c r="I1987" s="32"/>
      <c r="J1987" s="51"/>
      <c r="K1987" s="51"/>
      <c r="L1987" s="51"/>
      <c r="M1987" s="51"/>
      <c r="N1987" s="51"/>
      <c r="O1987" s="51"/>
      <c r="P1987" s="51"/>
      <c r="Q1987" s="51"/>
      <c r="R1987" s="51"/>
      <c r="S1987" s="51"/>
      <c r="T1987" s="51"/>
      <c r="U1987" s="51"/>
      <c r="V1987" s="51"/>
      <c r="W1987" s="51"/>
      <c r="X1987" s="51"/>
      <c r="Y1987" s="51"/>
      <c r="Z1987" s="51"/>
      <c r="AA1987" s="51"/>
      <c r="AB1987" s="51"/>
      <c r="AC1987" s="51"/>
      <c r="AD1987" s="34"/>
    </row>
    <row r="1988" spans="1:30" s="35" customFormat="1" ht="12.75" x14ac:dyDescent="0.2">
      <c r="A1988" s="25" t="s">
        <v>204</v>
      </c>
      <c r="B1988" s="27" t="s">
        <v>11</v>
      </c>
      <c r="C1988" s="27"/>
      <c r="D1988" s="28"/>
      <c r="E1988" s="29" t="s">
        <v>12</v>
      </c>
      <c r="F1988" s="30">
        <v>0.7</v>
      </c>
      <c r="G1988" s="31">
        <f t="shared" ref="G1988:G2010" si="210">+F1988*$F$2</f>
        <v>21</v>
      </c>
      <c r="H1988" s="32">
        <v>1</v>
      </c>
      <c r="I1988" s="33"/>
      <c r="J1988" s="26"/>
      <c r="K1988" s="26"/>
      <c r="L1988" s="26"/>
      <c r="M1988" s="26"/>
      <c r="N1988" s="26"/>
      <c r="O1988" s="26"/>
      <c r="P1988" s="26"/>
      <c r="Q1988" s="26"/>
      <c r="R1988" s="26"/>
      <c r="S1988" s="26"/>
      <c r="T1988" s="26"/>
      <c r="U1988" s="26"/>
      <c r="V1988" s="26"/>
      <c r="W1988" s="26"/>
      <c r="X1988" s="26"/>
      <c r="Y1988" s="26"/>
      <c r="Z1988" s="26"/>
      <c r="AA1988" s="26"/>
      <c r="AB1988" s="26"/>
      <c r="AC1988" s="26"/>
      <c r="AD1988" s="34" t="s">
        <v>14</v>
      </c>
    </row>
    <row r="1989" spans="1:30" s="35" customFormat="1" ht="12.75" x14ac:dyDescent="0.2">
      <c r="A1989" s="25" t="s">
        <v>204</v>
      </c>
      <c r="B1989" s="27" t="s">
        <v>11</v>
      </c>
      <c r="C1989" s="27"/>
      <c r="D1989" s="28"/>
      <c r="E1989" s="29" t="s">
        <v>15</v>
      </c>
      <c r="F1989" s="30">
        <v>0.3</v>
      </c>
      <c r="G1989" s="31">
        <f t="shared" si="210"/>
        <v>9</v>
      </c>
      <c r="H1989" s="32">
        <v>1</v>
      </c>
      <c r="I1989" s="33"/>
      <c r="J1989" s="26"/>
      <c r="K1989" s="26"/>
      <c r="L1989" s="26"/>
      <c r="M1989" s="26"/>
      <c r="N1989" s="26"/>
      <c r="O1989" s="26"/>
      <c r="P1989" s="26"/>
      <c r="Q1989" s="26"/>
      <c r="R1989" s="26"/>
      <c r="S1989" s="26"/>
      <c r="T1989" s="26"/>
      <c r="U1989" s="26"/>
      <c r="V1989" s="26"/>
      <c r="W1989" s="26"/>
      <c r="X1989" s="26"/>
      <c r="Y1989" s="26"/>
      <c r="Z1989" s="26"/>
      <c r="AA1989" s="26"/>
      <c r="AB1989" s="26"/>
      <c r="AC1989" s="26"/>
      <c r="AD1989" s="34" t="s">
        <v>14</v>
      </c>
    </row>
    <row r="1990" spans="1:30" s="35" customFormat="1" ht="12.75" x14ac:dyDescent="0.2">
      <c r="A1990" s="25" t="s">
        <v>204</v>
      </c>
      <c r="B1990" s="27" t="s">
        <v>11</v>
      </c>
      <c r="C1990" s="27"/>
      <c r="D1990" s="28"/>
      <c r="E1990" s="29" t="s">
        <v>16</v>
      </c>
      <c r="F1990" s="30">
        <v>0.16666666666666666</v>
      </c>
      <c r="G1990" s="31">
        <f t="shared" si="210"/>
        <v>5</v>
      </c>
      <c r="H1990" s="32">
        <v>1</v>
      </c>
      <c r="I1990" s="33"/>
      <c r="J1990" s="26"/>
      <c r="K1990" s="26"/>
      <c r="L1990" s="26">
        <v>1</v>
      </c>
      <c r="M1990" s="26"/>
      <c r="N1990" s="26">
        <v>1</v>
      </c>
      <c r="O1990" s="26"/>
      <c r="P1990" s="26">
        <v>1</v>
      </c>
      <c r="Q1990" s="26"/>
      <c r="R1990" s="26">
        <v>1</v>
      </c>
      <c r="S1990" s="26"/>
      <c r="T1990" s="26">
        <v>1</v>
      </c>
      <c r="U1990" s="26"/>
      <c r="V1990" s="26">
        <v>1</v>
      </c>
      <c r="W1990" s="26"/>
      <c r="X1990" s="26">
        <v>1</v>
      </c>
      <c r="Y1990" s="26"/>
      <c r="Z1990" s="26">
        <v>1</v>
      </c>
      <c r="AA1990" s="26"/>
      <c r="AB1990" s="26">
        <v>1</v>
      </c>
      <c r="AC1990" s="26"/>
      <c r="AD1990" s="34" t="s">
        <v>17</v>
      </c>
    </row>
    <row r="1991" spans="1:30" s="35" customFormat="1" ht="12.75" x14ac:dyDescent="0.2">
      <c r="A1991" s="25" t="s">
        <v>204</v>
      </c>
      <c r="B1991" s="27" t="s">
        <v>11</v>
      </c>
      <c r="C1991" s="27"/>
      <c r="D1991" s="28"/>
      <c r="E1991" s="29" t="s">
        <v>18</v>
      </c>
      <c r="F1991" s="30">
        <v>0.5</v>
      </c>
      <c r="G1991" s="31">
        <f t="shared" si="210"/>
        <v>15</v>
      </c>
      <c r="H1991" s="32">
        <v>1</v>
      </c>
      <c r="I1991" s="33"/>
      <c r="J1991" s="26"/>
      <c r="K1991" s="26"/>
      <c r="L1991" s="26"/>
      <c r="M1991" s="26"/>
      <c r="N1991" s="26">
        <v>1</v>
      </c>
      <c r="O1991" s="26"/>
      <c r="P1991" s="26"/>
      <c r="Q1991" s="26"/>
      <c r="R1991" s="26">
        <v>1</v>
      </c>
      <c r="S1991" s="26"/>
      <c r="T1991" s="26"/>
      <c r="U1991" s="26"/>
      <c r="V1991" s="26">
        <v>1</v>
      </c>
      <c r="W1991" s="26"/>
      <c r="X1991" s="26"/>
      <c r="Y1991" s="26"/>
      <c r="Z1991" s="26">
        <v>1</v>
      </c>
      <c r="AA1991" s="26"/>
      <c r="AB1991" s="26"/>
      <c r="AC1991" s="26"/>
      <c r="AD1991" s="34" t="s">
        <v>21</v>
      </c>
    </row>
    <row r="1992" spans="1:30" s="35" customFormat="1" ht="12.75" x14ac:dyDescent="0.2">
      <c r="A1992" s="25" t="s">
        <v>204</v>
      </c>
      <c r="B1992" s="27" t="s">
        <v>11</v>
      </c>
      <c r="C1992" s="27"/>
      <c r="D1992" s="28"/>
      <c r="E1992" s="29" t="s">
        <v>22</v>
      </c>
      <c r="F1992" s="30">
        <v>0.25</v>
      </c>
      <c r="G1992" s="31">
        <f t="shared" si="210"/>
        <v>7.5</v>
      </c>
      <c r="H1992" s="32">
        <v>1</v>
      </c>
      <c r="I1992" s="33"/>
      <c r="J1992" s="26"/>
      <c r="K1992" s="26"/>
      <c r="L1992" s="26"/>
      <c r="M1992" s="26">
        <v>1</v>
      </c>
      <c r="N1992" s="26"/>
      <c r="O1992" s="26"/>
      <c r="P1992" s="26"/>
      <c r="Q1992" s="26">
        <v>1</v>
      </c>
      <c r="R1992" s="26"/>
      <c r="S1992" s="26"/>
      <c r="T1992" s="26"/>
      <c r="U1992" s="26">
        <v>1</v>
      </c>
      <c r="V1992" s="26"/>
      <c r="W1992" s="26"/>
      <c r="X1992" s="26"/>
      <c r="Y1992" s="26">
        <v>1</v>
      </c>
      <c r="Z1992" s="26"/>
      <c r="AA1992" s="26"/>
      <c r="AB1992" s="26"/>
      <c r="AC1992" s="26">
        <v>1</v>
      </c>
      <c r="AD1992" s="34" t="s">
        <v>35</v>
      </c>
    </row>
    <row r="1993" spans="1:30" s="35" customFormat="1" ht="12.75" x14ac:dyDescent="0.2">
      <c r="A1993" s="25" t="s">
        <v>204</v>
      </c>
      <c r="B1993" s="27" t="s">
        <v>11</v>
      </c>
      <c r="C1993" s="27"/>
      <c r="D1993" s="28"/>
      <c r="E1993" s="29" t="s">
        <v>120</v>
      </c>
      <c r="F1993" s="30">
        <v>0.5</v>
      </c>
      <c r="G1993" s="31">
        <f t="shared" si="210"/>
        <v>15</v>
      </c>
      <c r="H1993" s="32">
        <v>1</v>
      </c>
      <c r="I1993" s="33"/>
      <c r="J1993" s="26"/>
      <c r="K1993" s="26"/>
      <c r="L1993" s="26"/>
      <c r="M1993" s="26">
        <v>1</v>
      </c>
      <c r="N1993" s="26"/>
      <c r="O1993" s="26"/>
      <c r="P1993" s="26"/>
      <c r="Q1993" s="26">
        <v>1</v>
      </c>
      <c r="R1993" s="26"/>
      <c r="S1993" s="26"/>
      <c r="T1993" s="26"/>
      <c r="U1993" s="26">
        <v>1</v>
      </c>
      <c r="V1993" s="26"/>
      <c r="W1993" s="26"/>
      <c r="X1993" s="26"/>
      <c r="Y1993" s="26">
        <v>1</v>
      </c>
      <c r="Z1993" s="26"/>
      <c r="AA1993" s="26"/>
      <c r="AB1993" s="26"/>
      <c r="AC1993" s="26">
        <v>1</v>
      </c>
      <c r="AD1993" s="34" t="s">
        <v>35</v>
      </c>
    </row>
    <row r="1994" spans="1:30" s="35" customFormat="1" ht="12.75" x14ac:dyDescent="0.2">
      <c r="A1994" s="25" t="s">
        <v>204</v>
      </c>
      <c r="B1994" s="27" t="s">
        <v>11</v>
      </c>
      <c r="C1994" s="27"/>
      <c r="D1994" s="28"/>
      <c r="E1994" s="36" t="s">
        <v>24</v>
      </c>
      <c r="F1994" s="30">
        <v>0.35</v>
      </c>
      <c r="G1994" s="31">
        <f t="shared" si="210"/>
        <v>10.5</v>
      </c>
      <c r="H1994" s="32">
        <v>1</v>
      </c>
      <c r="I1994" s="33"/>
      <c r="J1994" s="26">
        <v>1</v>
      </c>
      <c r="K1994" s="26">
        <v>1</v>
      </c>
      <c r="L1994" s="26">
        <v>1</v>
      </c>
      <c r="M1994" s="26">
        <v>1</v>
      </c>
      <c r="N1994" s="26">
        <v>1</v>
      </c>
      <c r="O1994" s="26">
        <v>1</v>
      </c>
      <c r="P1994" s="26">
        <v>1</v>
      </c>
      <c r="Q1994" s="26">
        <v>1</v>
      </c>
      <c r="R1994" s="26">
        <v>1</v>
      </c>
      <c r="S1994" s="26">
        <v>1</v>
      </c>
      <c r="T1994" s="26">
        <v>1</v>
      </c>
      <c r="U1994" s="26">
        <v>1</v>
      </c>
      <c r="V1994" s="26">
        <v>1</v>
      </c>
      <c r="W1994" s="26">
        <v>1</v>
      </c>
      <c r="X1994" s="26">
        <v>1</v>
      </c>
      <c r="Y1994" s="26">
        <v>1</v>
      </c>
      <c r="Z1994" s="26">
        <v>1</v>
      </c>
      <c r="AA1994" s="26">
        <v>1</v>
      </c>
      <c r="AB1994" s="26">
        <v>1</v>
      </c>
      <c r="AC1994" s="26">
        <v>1</v>
      </c>
      <c r="AD1994" s="34" t="s">
        <v>25</v>
      </c>
    </row>
    <row r="1995" spans="1:30" s="35" customFormat="1" ht="12.75" x14ac:dyDescent="0.2">
      <c r="A1995" s="25" t="s">
        <v>204</v>
      </c>
      <c r="B1995" s="27" t="s">
        <v>11</v>
      </c>
      <c r="C1995" s="27"/>
      <c r="D1995" s="28"/>
      <c r="E1995" s="29" t="s">
        <v>26</v>
      </c>
      <c r="F1995" s="30">
        <v>0.9</v>
      </c>
      <c r="G1995" s="31">
        <f t="shared" si="210"/>
        <v>27</v>
      </c>
      <c r="H1995" s="32">
        <v>1</v>
      </c>
      <c r="I1995" s="33"/>
      <c r="J1995" s="26"/>
      <c r="K1995" s="26"/>
      <c r="L1995" s="26"/>
      <c r="M1995" s="26"/>
      <c r="N1995" s="26"/>
      <c r="O1995" s="26"/>
      <c r="P1995" s="26"/>
      <c r="Q1995" s="26"/>
      <c r="R1995" s="26"/>
      <c r="S1995" s="26"/>
      <c r="T1995" s="26"/>
      <c r="U1995" s="26"/>
      <c r="V1995" s="26">
        <v>1</v>
      </c>
      <c r="W1995" s="26"/>
      <c r="X1995" s="26"/>
      <c r="Y1995" s="26"/>
      <c r="Z1995" s="26"/>
      <c r="AA1995" s="26"/>
      <c r="AB1995" s="26"/>
      <c r="AC1995" s="26"/>
      <c r="AD1995" s="34" t="s">
        <v>27</v>
      </c>
    </row>
    <row r="1996" spans="1:30" s="35" customFormat="1" ht="12.75" x14ac:dyDescent="0.2">
      <c r="A1996" s="25" t="s">
        <v>204</v>
      </c>
      <c r="B1996" s="27" t="s">
        <v>11</v>
      </c>
      <c r="C1996" s="27"/>
      <c r="D1996" s="28"/>
      <c r="E1996" s="29" t="s">
        <v>28</v>
      </c>
      <c r="F1996" s="30">
        <v>1.8</v>
      </c>
      <c r="G1996" s="31">
        <f t="shared" si="210"/>
        <v>54</v>
      </c>
      <c r="H1996" s="32">
        <v>1</v>
      </c>
      <c r="I1996" s="33"/>
      <c r="J1996" s="26"/>
      <c r="K1996" s="26"/>
      <c r="L1996" s="26"/>
      <c r="M1996" s="26"/>
      <c r="N1996" s="26"/>
      <c r="O1996" s="26"/>
      <c r="P1996" s="26"/>
      <c r="Q1996" s="26"/>
      <c r="R1996" s="26"/>
      <c r="S1996" s="26"/>
      <c r="T1996" s="26"/>
      <c r="U1996" s="26"/>
      <c r="V1996" s="26">
        <v>1</v>
      </c>
      <c r="W1996" s="26"/>
      <c r="X1996" s="26"/>
      <c r="Y1996" s="26"/>
      <c r="Z1996" s="26"/>
      <c r="AA1996" s="26"/>
      <c r="AB1996" s="26"/>
      <c r="AC1996" s="26"/>
      <c r="AD1996" s="34" t="s">
        <v>27</v>
      </c>
    </row>
    <row r="1997" spans="1:30" s="35" customFormat="1" ht="12.75" x14ac:dyDescent="0.2">
      <c r="A1997" s="25" t="s">
        <v>204</v>
      </c>
      <c r="B1997" s="27" t="s">
        <v>11</v>
      </c>
      <c r="C1997" s="27"/>
      <c r="D1997" s="28"/>
      <c r="E1997" s="29" t="s">
        <v>29</v>
      </c>
      <c r="F1997" s="30">
        <v>0.21666666666666667</v>
      </c>
      <c r="G1997" s="31">
        <f t="shared" si="210"/>
        <v>6.5</v>
      </c>
      <c r="H1997" s="32">
        <v>1</v>
      </c>
      <c r="I1997" s="33"/>
      <c r="J1997" s="26"/>
      <c r="K1997" s="26"/>
      <c r="L1997" s="26">
        <v>1</v>
      </c>
      <c r="M1997" s="37"/>
      <c r="N1997" s="26"/>
      <c r="O1997" s="26">
        <v>1</v>
      </c>
      <c r="P1997" s="26"/>
      <c r="Q1997" s="26"/>
      <c r="R1997" s="26">
        <v>1</v>
      </c>
      <c r="S1997" s="26"/>
      <c r="T1997" s="37"/>
      <c r="U1997" s="26">
        <v>1</v>
      </c>
      <c r="V1997" s="37"/>
      <c r="W1997" s="26"/>
      <c r="X1997" s="37">
        <v>1</v>
      </c>
      <c r="Y1997" s="26"/>
      <c r="Z1997" s="37"/>
      <c r="AA1997" s="26">
        <v>1</v>
      </c>
      <c r="AB1997" s="37"/>
      <c r="AC1997" s="37"/>
      <c r="AD1997" s="34" t="s">
        <v>30</v>
      </c>
    </row>
    <row r="1998" spans="1:30" s="35" customFormat="1" ht="12.75" x14ac:dyDescent="0.2">
      <c r="A1998" s="25" t="s">
        <v>204</v>
      </c>
      <c r="B1998" s="27" t="s">
        <v>11</v>
      </c>
      <c r="C1998" s="27"/>
      <c r="D1998" s="28"/>
      <c r="E1998" s="29" t="s">
        <v>31</v>
      </c>
      <c r="F1998" s="30">
        <v>0.11666666666666667</v>
      </c>
      <c r="G1998" s="31">
        <f t="shared" si="210"/>
        <v>3.5</v>
      </c>
      <c r="H1998" s="32">
        <v>1</v>
      </c>
      <c r="I1998" s="33"/>
      <c r="J1998" s="26"/>
      <c r="K1998" s="26">
        <v>1</v>
      </c>
      <c r="L1998" s="26"/>
      <c r="M1998" s="26">
        <v>1</v>
      </c>
      <c r="N1998" s="26"/>
      <c r="O1998" s="26">
        <v>1</v>
      </c>
      <c r="P1998" s="26"/>
      <c r="Q1998" s="26">
        <v>1</v>
      </c>
      <c r="R1998" s="26"/>
      <c r="S1998" s="26">
        <v>1</v>
      </c>
      <c r="T1998" s="26"/>
      <c r="U1998" s="26">
        <v>1</v>
      </c>
      <c r="V1998" s="26"/>
      <c r="W1998" s="26">
        <v>1</v>
      </c>
      <c r="X1998" s="26"/>
      <c r="Y1998" s="26">
        <v>1</v>
      </c>
      <c r="Z1998" s="26"/>
      <c r="AA1998" s="26">
        <v>1</v>
      </c>
      <c r="AB1998" s="26"/>
      <c r="AC1998" s="26">
        <v>1</v>
      </c>
      <c r="AD1998" s="34" t="s">
        <v>13</v>
      </c>
    </row>
    <row r="1999" spans="1:30" s="35" customFormat="1" ht="12.75" x14ac:dyDescent="0.2">
      <c r="A1999" s="25" t="s">
        <v>204</v>
      </c>
      <c r="B1999" s="27" t="s">
        <v>11</v>
      </c>
      <c r="C1999" s="27"/>
      <c r="D1999" s="28"/>
      <c r="E1999" s="38" t="s">
        <v>32</v>
      </c>
      <c r="F1999" s="30">
        <v>0</v>
      </c>
      <c r="G1999" s="31">
        <f t="shared" si="210"/>
        <v>0</v>
      </c>
      <c r="H1999" s="32">
        <v>1</v>
      </c>
      <c r="I1999" s="33"/>
      <c r="J1999" s="26"/>
      <c r="K1999" s="26"/>
      <c r="L1999" s="26"/>
      <c r="M1999" s="26"/>
      <c r="N1999" s="26"/>
      <c r="O1999" s="26"/>
      <c r="P1999" s="26"/>
      <c r="Q1999" s="26"/>
      <c r="R1999" s="26"/>
      <c r="S1999" s="26"/>
      <c r="T1999" s="26"/>
      <c r="U1999" s="26"/>
      <c r="V1999" s="26"/>
      <c r="W1999" s="26"/>
      <c r="X1999" s="26"/>
      <c r="Y1999" s="26"/>
      <c r="Z1999" s="26"/>
      <c r="AA1999" s="26"/>
      <c r="AB1999" s="26"/>
      <c r="AC1999" s="26"/>
      <c r="AD1999" s="34" t="s">
        <v>33</v>
      </c>
    </row>
    <row r="2000" spans="1:30" s="35" customFormat="1" ht="12.75" x14ac:dyDescent="0.2">
      <c r="A2000" s="25" t="s">
        <v>204</v>
      </c>
      <c r="B2000" s="27" t="s">
        <v>11</v>
      </c>
      <c r="C2000" s="27"/>
      <c r="D2000" s="28"/>
      <c r="E2000" s="38" t="s">
        <v>34</v>
      </c>
      <c r="F2000" s="30">
        <v>0</v>
      </c>
      <c r="G2000" s="31">
        <f t="shared" si="210"/>
        <v>0</v>
      </c>
      <c r="H2000" s="32">
        <v>1</v>
      </c>
      <c r="I2000" s="33"/>
      <c r="J2000" s="26"/>
      <c r="K2000" s="26"/>
      <c r="L2000" s="26"/>
      <c r="M2000" s="26"/>
      <c r="N2000" s="26"/>
      <c r="O2000" s="26"/>
      <c r="P2000" s="26"/>
      <c r="Q2000" s="26"/>
      <c r="R2000" s="26"/>
      <c r="S2000" s="26"/>
      <c r="T2000" s="26"/>
      <c r="U2000" s="26"/>
      <c r="V2000" s="26"/>
      <c r="W2000" s="26"/>
      <c r="X2000" s="26"/>
      <c r="Y2000" s="26"/>
      <c r="Z2000" s="26"/>
      <c r="AA2000" s="26"/>
      <c r="AB2000" s="26"/>
      <c r="AC2000" s="26"/>
      <c r="AD2000" s="34" t="s">
        <v>36</v>
      </c>
    </row>
    <row r="2001" spans="1:30" s="35" customFormat="1" ht="12.75" x14ac:dyDescent="0.2">
      <c r="A2001" s="25" t="s">
        <v>204</v>
      </c>
      <c r="B2001" s="27" t="s">
        <v>11</v>
      </c>
      <c r="C2001" s="27"/>
      <c r="D2001" s="28"/>
      <c r="E2001" s="29" t="s">
        <v>37</v>
      </c>
      <c r="F2001" s="30">
        <v>0.5</v>
      </c>
      <c r="G2001" s="31">
        <f t="shared" si="210"/>
        <v>15</v>
      </c>
      <c r="H2001" s="32">
        <v>1</v>
      </c>
      <c r="I2001" s="33"/>
      <c r="J2001" s="26"/>
      <c r="K2001" s="26"/>
      <c r="L2001" s="26"/>
      <c r="M2001" s="26"/>
      <c r="N2001" s="26"/>
      <c r="O2001" s="26"/>
      <c r="P2001" s="26"/>
      <c r="Q2001" s="26"/>
      <c r="R2001" s="26"/>
      <c r="S2001" s="26"/>
      <c r="T2001" s="26"/>
      <c r="U2001" s="26"/>
      <c r="V2001" s="26">
        <v>1</v>
      </c>
      <c r="W2001" s="26"/>
      <c r="X2001" s="26"/>
      <c r="Y2001" s="26"/>
      <c r="Z2001" s="26"/>
      <c r="AA2001" s="26"/>
      <c r="AB2001" s="26"/>
      <c r="AC2001" s="26"/>
      <c r="AD2001" s="34" t="s">
        <v>27</v>
      </c>
    </row>
    <row r="2002" spans="1:30" s="35" customFormat="1" ht="12.75" x14ac:dyDescent="0.2">
      <c r="A2002" s="25" t="s">
        <v>204</v>
      </c>
      <c r="B2002" s="27" t="s">
        <v>11</v>
      </c>
      <c r="C2002" s="27"/>
      <c r="D2002" s="28"/>
      <c r="E2002" s="29" t="s">
        <v>38</v>
      </c>
      <c r="F2002" s="30">
        <v>0.25</v>
      </c>
      <c r="G2002" s="31">
        <f t="shared" si="210"/>
        <v>7.5</v>
      </c>
      <c r="H2002" s="32">
        <v>1</v>
      </c>
      <c r="I2002" s="33"/>
      <c r="J2002" s="26"/>
      <c r="K2002" s="26"/>
      <c r="L2002" s="26"/>
      <c r="M2002" s="26"/>
      <c r="N2002" s="26"/>
      <c r="O2002" s="26"/>
      <c r="P2002" s="26"/>
      <c r="Q2002" s="26"/>
      <c r="R2002" s="26"/>
      <c r="S2002" s="26"/>
      <c r="T2002" s="26"/>
      <c r="U2002" s="26"/>
      <c r="V2002" s="26">
        <v>1</v>
      </c>
      <c r="W2002" s="26"/>
      <c r="X2002" s="26"/>
      <c r="Y2002" s="26"/>
      <c r="Z2002" s="26"/>
      <c r="AA2002" s="26"/>
      <c r="AB2002" s="26"/>
      <c r="AC2002" s="26"/>
      <c r="AD2002" s="34" t="s">
        <v>27</v>
      </c>
    </row>
    <row r="2003" spans="1:30" s="35" customFormat="1" ht="12.75" x14ac:dyDescent="0.2">
      <c r="A2003" s="25" t="s">
        <v>204</v>
      </c>
      <c r="B2003" s="27" t="s">
        <v>11</v>
      </c>
      <c r="C2003" s="27"/>
      <c r="D2003" s="28"/>
      <c r="E2003" s="38" t="s">
        <v>39</v>
      </c>
      <c r="F2003" s="30">
        <v>0</v>
      </c>
      <c r="G2003" s="31">
        <f t="shared" si="210"/>
        <v>0</v>
      </c>
      <c r="H2003" s="32">
        <v>1</v>
      </c>
      <c r="I2003" s="33"/>
      <c r="J2003" s="26"/>
      <c r="K2003" s="26"/>
      <c r="L2003" s="26"/>
      <c r="M2003" s="26"/>
      <c r="N2003" s="26"/>
      <c r="O2003" s="26"/>
      <c r="P2003" s="26"/>
      <c r="Q2003" s="26"/>
      <c r="R2003" s="26"/>
      <c r="S2003" s="26"/>
      <c r="T2003" s="26"/>
      <c r="U2003" s="26"/>
      <c r="V2003" s="26"/>
      <c r="W2003" s="26"/>
      <c r="X2003" s="26"/>
      <c r="Y2003" s="26"/>
      <c r="Z2003" s="26"/>
      <c r="AA2003" s="26"/>
      <c r="AB2003" s="26"/>
      <c r="AC2003" s="26"/>
      <c r="AD2003" s="34" t="s">
        <v>14</v>
      </c>
    </row>
    <row r="2004" spans="1:30" s="35" customFormat="1" ht="12.75" x14ac:dyDescent="0.2">
      <c r="A2004" s="25" t="s">
        <v>204</v>
      </c>
      <c r="B2004" s="27" t="s">
        <v>11</v>
      </c>
      <c r="C2004" s="27"/>
      <c r="D2004" s="28"/>
      <c r="E2004" s="29" t="s">
        <v>40</v>
      </c>
      <c r="F2004" s="30">
        <v>0.25</v>
      </c>
      <c r="G2004" s="31">
        <f t="shared" si="210"/>
        <v>7.5</v>
      </c>
      <c r="H2004" s="32">
        <v>1</v>
      </c>
      <c r="I2004" s="33"/>
      <c r="J2004" s="26"/>
      <c r="K2004" s="26"/>
      <c r="L2004" s="26"/>
      <c r="M2004" s="26"/>
      <c r="N2004" s="26">
        <v>1</v>
      </c>
      <c r="O2004" s="26"/>
      <c r="P2004" s="26"/>
      <c r="Q2004" s="26"/>
      <c r="R2004" s="26"/>
      <c r="S2004" s="26"/>
      <c r="T2004" s="26">
        <v>1</v>
      </c>
      <c r="U2004" s="26"/>
      <c r="V2004" s="26"/>
      <c r="W2004" s="26"/>
      <c r="X2004" s="26"/>
      <c r="Y2004" s="26"/>
      <c r="Z2004" s="26">
        <v>1</v>
      </c>
      <c r="AA2004" s="26"/>
      <c r="AB2004" s="26"/>
      <c r="AC2004" s="26"/>
      <c r="AD2004" s="34" t="s">
        <v>41</v>
      </c>
    </row>
    <row r="2005" spans="1:30" s="35" customFormat="1" ht="12.75" x14ac:dyDescent="0.2">
      <c r="A2005" s="25" t="s">
        <v>204</v>
      </c>
      <c r="B2005" s="27" t="s">
        <v>11</v>
      </c>
      <c r="C2005" s="27"/>
      <c r="D2005" s="28"/>
      <c r="E2005" s="29" t="s">
        <v>42</v>
      </c>
      <c r="F2005" s="30">
        <v>2</v>
      </c>
      <c r="G2005" s="31">
        <f t="shared" si="210"/>
        <v>60</v>
      </c>
      <c r="H2005" s="32">
        <v>1</v>
      </c>
      <c r="I2005" s="33"/>
      <c r="J2005" s="26"/>
      <c r="K2005" s="26"/>
      <c r="L2005" s="26"/>
      <c r="M2005" s="26"/>
      <c r="N2005" s="26"/>
      <c r="O2005" s="26"/>
      <c r="P2005" s="26"/>
      <c r="Q2005" s="26"/>
      <c r="R2005" s="26"/>
      <c r="S2005" s="26"/>
      <c r="T2005" s="26"/>
      <c r="U2005" s="26"/>
      <c r="V2005" s="26"/>
      <c r="W2005" s="26"/>
      <c r="X2005" s="26"/>
      <c r="Y2005" s="26"/>
      <c r="Z2005" s="26"/>
      <c r="AA2005" s="26"/>
      <c r="AB2005" s="26"/>
      <c r="AC2005" s="26"/>
      <c r="AD2005" s="34" t="s">
        <v>14</v>
      </c>
    </row>
    <row r="2006" spans="1:30" s="35" customFormat="1" ht="12.75" x14ac:dyDescent="0.2">
      <c r="A2006" s="25" t="s">
        <v>204</v>
      </c>
      <c r="B2006" s="27" t="s">
        <v>11</v>
      </c>
      <c r="C2006" s="27"/>
      <c r="D2006" s="28"/>
      <c r="E2006" s="29" t="s">
        <v>43</v>
      </c>
      <c r="F2006" s="30">
        <v>0</v>
      </c>
      <c r="G2006" s="31">
        <f t="shared" si="210"/>
        <v>0</v>
      </c>
      <c r="H2006" s="32">
        <v>1</v>
      </c>
      <c r="I2006" s="33"/>
      <c r="J2006" s="26"/>
      <c r="K2006" s="26">
        <v>1</v>
      </c>
      <c r="L2006" s="26"/>
      <c r="M2006" s="26">
        <v>1</v>
      </c>
      <c r="N2006" s="26"/>
      <c r="O2006" s="26">
        <v>1</v>
      </c>
      <c r="P2006" s="26"/>
      <c r="Q2006" s="26">
        <v>1</v>
      </c>
      <c r="R2006" s="26"/>
      <c r="S2006" s="26">
        <v>1</v>
      </c>
      <c r="T2006" s="26"/>
      <c r="U2006" s="26">
        <v>1</v>
      </c>
      <c r="V2006" s="26"/>
      <c r="W2006" s="26">
        <v>1</v>
      </c>
      <c r="X2006" s="26"/>
      <c r="Y2006" s="26">
        <v>1</v>
      </c>
      <c r="Z2006" s="26"/>
      <c r="AA2006" s="26">
        <v>1</v>
      </c>
      <c r="AB2006" s="26"/>
      <c r="AC2006" s="26">
        <v>1</v>
      </c>
      <c r="AD2006" s="34" t="s">
        <v>44</v>
      </c>
    </row>
    <row r="2007" spans="1:30" s="35" customFormat="1" ht="12.75" x14ac:dyDescent="0.2">
      <c r="A2007" s="25" t="s">
        <v>204</v>
      </c>
      <c r="B2007" s="27" t="s">
        <v>11</v>
      </c>
      <c r="C2007" s="27"/>
      <c r="D2007" s="28"/>
      <c r="E2007" s="29" t="s">
        <v>45</v>
      </c>
      <c r="F2007" s="30">
        <v>0.8</v>
      </c>
      <c r="G2007" s="31">
        <f t="shared" si="210"/>
        <v>24</v>
      </c>
      <c r="H2007" s="32">
        <v>1</v>
      </c>
      <c r="I2007" s="33"/>
      <c r="J2007" s="26"/>
      <c r="K2007" s="26">
        <v>1</v>
      </c>
      <c r="L2007" s="26"/>
      <c r="M2007" s="26">
        <v>1</v>
      </c>
      <c r="N2007" s="26"/>
      <c r="O2007" s="26">
        <v>1</v>
      </c>
      <c r="P2007" s="26"/>
      <c r="Q2007" s="26">
        <v>1</v>
      </c>
      <c r="R2007" s="26"/>
      <c r="S2007" s="26">
        <v>1</v>
      </c>
      <c r="T2007" s="26"/>
      <c r="U2007" s="26">
        <v>1</v>
      </c>
      <c r="V2007" s="26"/>
      <c r="W2007" s="26">
        <v>1</v>
      </c>
      <c r="X2007" s="26"/>
      <c r="Y2007" s="26">
        <v>1</v>
      </c>
      <c r="Z2007" s="26"/>
      <c r="AA2007" s="26">
        <v>1</v>
      </c>
      <c r="AB2007" s="26"/>
      <c r="AC2007" s="26">
        <v>1</v>
      </c>
      <c r="AD2007" s="34" t="s">
        <v>13</v>
      </c>
    </row>
    <row r="2008" spans="1:30" s="35" customFormat="1" ht="12.75" x14ac:dyDescent="0.2">
      <c r="A2008" s="25" t="s">
        <v>204</v>
      </c>
      <c r="B2008" s="27" t="s">
        <v>11</v>
      </c>
      <c r="C2008" s="27"/>
      <c r="D2008" s="28"/>
      <c r="E2008" s="29" t="s">
        <v>46</v>
      </c>
      <c r="F2008" s="30">
        <v>0.5</v>
      </c>
      <c r="G2008" s="31">
        <f t="shared" si="210"/>
        <v>15</v>
      </c>
      <c r="H2008" s="32">
        <v>1</v>
      </c>
      <c r="I2008" s="33"/>
      <c r="J2008" s="26"/>
      <c r="K2008" s="26"/>
      <c r="L2008" s="26"/>
      <c r="M2008" s="26"/>
      <c r="N2008" s="26">
        <v>1</v>
      </c>
      <c r="O2008" s="26"/>
      <c r="P2008" s="26"/>
      <c r="Q2008" s="26"/>
      <c r="R2008" s="26"/>
      <c r="S2008" s="26">
        <v>1</v>
      </c>
      <c r="T2008" s="26"/>
      <c r="U2008" s="26"/>
      <c r="V2008" s="26"/>
      <c r="W2008" s="26"/>
      <c r="X2008" s="26">
        <v>1</v>
      </c>
      <c r="Y2008" s="26"/>
      <c r="Z2008" s="26"/>
      <c r="AA2008" s="26"/>
      <c r="AB2008" s="26"/>
      <c r="AC2008" s="26">
        <v>1</v>
      </c>
      <c r="AD2008" s="34" t="s">
        <v>48</v>
      </c>
    </row>
    <row r="2009" spans="1:30" s="35" customFormat="1" ht="12.75" x14ac:dyDescent="0.2">
      <c r="A2009" s="25" t="s">
        <v>204</v>
      </c>
      <c r="B2009" s="27" t="s">
        <v>11</v>
      </c>
      <c r="C2009" s="27"/>
      <c r="D2009" s="28"/>
      <c r="E2009" s="29" t="s">
        <v>49</v>
      </c>
      <c r="F2009" s="30">
        <v>0.18333333333333332</v>
      </c>
      <c r="G2009" s="31">
        <f t="shared" si="210"/>
        <v>5.5</v>
      </c>
      <c r="H2009" s="32">
        <v>1</v>
      </c>
      <c r="I2009" s="33"/>
      <c r="J2009" s="26">
        <v>1</v>
      </c>
      <c r="K2009" s="26"/>
      <c r="L2009" s="26">
        <v>1</v>
      </c>
      <c r="M2009" s="26"/>
      <c r="N2009" s="26">
        <v>1</v>
      </c>
      <c r="O2009" s="26"/>
      <c r="P2009" s="26">
        <v>1</v>
      </c>
      <c r="Q2009" s="26"/>
      <c r="R2009" s="26">
        <v>1</v>
      </c>
      <c r="S2009" s="26"/>
      <c r="T2009" s="26">
        <v>1</v>
      </c>
      <c r="U2009" s="26"/>
      <c r="V2009" s="26">
        <v>1</v>
      </c>
      <c r="W2009" s="26"/>
      <c r="X2009" s="26">
        <v>1</v>
      </c>
      <c r="Y2009" s="26"/>
      <c r="Z2009" s="26">
        <v>1</v>
      </c>
      <c r="AA2009" s="26"/>
      <c r="AB2009" s="26">
        <v>1</v>
      </c>
      <c r="AC2009" s="26"/>
      <c r="AD2009" s="34" t="s">
        <v>50</v>
      </c>
    </row>
    <row r="2010" spans="1:30" s="35" customFormat="1" ht="12.75" x14ac:dyDescent="0.2">
      <c r="A2010" s="25" t="s">
        <v>204</v>
      </c>
      <c r="B2010" s="27" t="s">
        <v>11</v>
      </c>
      <c r="C2010" s="27"/>
      <c r="D2010" s="28"/>
      <c r="E2010" s="38" t="s">
        <v>51</v>
      </c>
      <c r="F2010" s="30">
        <v>0</v>
      </c>
      <c r="G2010" s="31">
        <f t="shared" si="210"/>
        <v>0</v>
      </c>
      <c r="H2010" s="32">
        <v>1</v>
      </c>
      <c r="I2010" s="33"/>
      <c r="J2010" s="26"/>
      <c r="K2010" s="26"/>
      <c r="L2010" s="26"/>
      <c r="M2010" s="26"/>
      <c r="N2010" s="26"/>
      <c r="O2010" s="26"/>
      <c r="P2010" s="26"/>
      <c r="Q2010" s="26"/>
      <c r="R2010" s="26"/>
      <c r="S2010" s="26"/>
      <c r="T2010" s="26"/>
      <c r="U2010" s="26"/>
      <c r="V2010" s="26"/>
      <c r="W2010" s="26"/>
      <c r="X2010" s="26"/>
      <c r="Y2010" s="26"/>
      <c r="Z2010" s="26"/>
      <c r="AA2010" s="26"/>
      <c r="AB2010" s="26"/>
      <c r="AC2010" s="26"/>
      <c r="AD2010" s="34" t="s">
        <v>14</v>
      </c>
    </row>
    <row r="2011" spans="1:30" s="35" customFormat="1" ht="12.75" x14ac:dyDescent="0.2">
      <c r="A2011" s="39" t="s">
        <v>204</v>
      </c>
      <c r="B2011" s="41" t="s">
        <v>53</v>
      </c>
      <c r="C2011" s="41"/>
      <c r="D2011" s="42">
        <v>95620280</v>
      </c>
      <c r="E2011" s="43" t="s">
        <v>54</v>
      </c>
      <c r="F2011" s="44">
        <v>1</v>
      </c>
      <c r="G2011" s="45">
        <f>+VLOOKUP(D2011,'Precios Repuestos'!$B$3:$F$192,5,FALSE)*F2011</f>
        <v>4.3899999999999997</v>
      </c>
      <c r="H2011" s="32">
        <v>1</v>
      </c>
      <c r="I2011" s="46"/>
      <c r="J2011" s="40">
        <v>1</v>
      </c>
      <c r="K2011" s="40">
        <v>1</v>
      </c>
      <c r="L2011" s="40">
        <v>1</v>
      </c>
      <c r="M2011" s="40">
        <v>1</v>
      </c>
      <c r="N2011" s="40">
        <v>1</v>
      </c>
      <c r="O2011" s="40">
        <v>1</v>
      </c>
      <c r="P2011" s="40">
        <v>1</v>
      </c>
      <c r="Q2011" s="40">
        <v>1</v>
      </c>
      <c r="R2011" s="40">
        <v>1</v>
      </c>
      <c r="S2011" s="40">
        <v>1</v>
      </c>
      <c r="T2011" s="40">
        <v>1</v>
      </c>
      <c r="U2011" s="40">
        <v>1</v>
      </c>
      <c r="V2011" s="40">
        <v>1</v>
      </c>
      <c r="W2011" s="40">
        <v>1</v>
      </c>
      <c r="X2011" s="40">
        <v>1</v>
      </c>
      <c r="Y2011" s="40">
        <v>1</v>
      </c>
      <c r="Z2011" s="40">
        <v>1</v>
      </c>
      <c r="AA2011" s="40">
        <v>1</v>
      </c>
      <c r="AB2011" s="40">
        <v>1</v>
      </c>
      <c r="AC2011" s="40">
        <v>1</v>
      </c>
      <c r="AD2011" s="34" t="s">
        <v>25</v>
      </c>
    </row>
    <row r="2012" spans="1:30" s="35" customFormat="1" ht="12.75" x14ac:dyDescent="0.2">
      <c r="A2012" s="39" t="s">
        <v>204</v>
      </c>
      <c r="B2012" s="41" t="s">
        <v>53</v>
      </c>
      <c r="C2012" s="41"/>
      <c r="D2012" s="78">
        <v>2601236</v>
      </c>
      <c r="E2012" s="43" t="s">
        <v>122</v>
      </c>
      <c r="F2012" s="44">
        <v>4</v>
      </c>
      <c r="G2012" s="45">
        <f>+VLOOKUP(D2012,'Precios Repuestos'!$B$3:$F$192,5,FALSE)*F2012</f>
        <v>25.680192307692305</v>
      </c>
      <c r="H2012" s="32">
        <v>1</v>
      </c>
      <c r="I2012" s="46"/>
      <c r="J2012" s="40">
        <v>1</v>
      </c>
      <c r="K2012" s="40">
        <v>1</v>
      </c>
      <c r="L2012" s="40">
        <v>1</v>
      </c>
      <c r="M2012" s="40">
        <v>1</v>
      </c>
      <c r="N2012" s="40">
        <v>1</v>
      </c>
      <c r="O2012" s="40">
        <v>1</v>
      </c>
      <c r="P2012" s="40">
        <v>1</v>
      </c>
      <c r="Q2012" s="40">
        <v>1</v>
      </c>
      <c r="R2012" s="40">
        <v>1</v>
      </c>
      <c r="S2012" s="40">
        <v>1</v>
      </c>
      <c r="T2012" s="40">
        <v>1</v>
      </c>
      <c r="U2012" s="40">
        <v>1</v>
      </c>
      <c r="V2012" s="40">
        <v>1</v>
      </c>
      <c r="W2012" s="40">
        <v>1</v>
      </c>
      <c r="X2012" s="40">
        <v>1</v>
      </c>
      <c r="Y2012" s="40">
        <v>1</v>
      </c>
      <c r="Z2012" s="40">
        <v>1</v>
      </c>
      <c r="AA2012" s="40">
        <v>1</v>
      </c>
      <c r="AB2012" s="40">
        <v>1</v>
      </c>
      <c r="AC2012" s="40">
        <v>1</v>
      </c>
      <c r="AD2012" s="34" t="s">
        <v>56</v>
      </c>
    </row>
    <row r="2013" spans="1:30" s="35" customFormat="1" ht="12.75" x14ac:dyDescent="0.2">
      <c r="A2013" s="39" t="s">
        <v>204</v>
      </c>
      <c r="B2013" s="41" t="s">
        <v>53</v>
      </c>
      <c r="C2013" s="41"/>
      <c r="D2013" s="42" t="s">
        <v>205</v>
      </c>
      <c r="E2013" s="43" t="s">
        <v>57</v>
      </c>
      <c r="F2013" s="44">
        <v>1</v>
      </c>
      <c r="G2013" s="45">
        <f>+VLOOKUP(D2013,'Precios Repuestos'!$B$3:$F$192,5,FALSE)*F2013</f>
        <v>6.37</v>
      </c>
      <c r="H2013" s="32">
        <v>1</v>
      </c>
      <c r="I2013" s="46"/>
      <c r="J2013" s="40"/>
      <c r="K2013" s="40"/>
      <c r="L2013" s="40">
        <v>1</v>
      </c>
      <c r="M2013" s="40"/>
      <c r="N2013" s="40">
        <v>1</v>
      </c>
      <c r="O2013" s="40"/>
      <c r="P2013" s="40">
        <v>1</v>
      </c>
      <c r="Q2013" s="40"/>
      <c r="R2013" s="40">
        <v>1</v>
      </c>
      <c r="S2013" s="40"/>
      <c r="T2013" s="40">
        <v>1</v>
      </c>
      <c r="U2013" s="40"/>
      <c r="V2013" s="40">
        <v>1</v>
      </c>
      <c r="W2013" s="40"/>
      <c r="X2013" s="40">
        <v>1</v>
      </c>
      <c r="Y2013" s="40"/>
      <c r="Z2013" s="40">
        <v>1</v>
      </c>
      <c r="AA2013" s="40"/>
      <c r="AB2013" s="40">
        <v>1</v>
      </c>
      <c r="AC2013" s="40"/>
      <c r="AD2013" s="34" t="s">
        <v>17</v>
      </c>
    </row>
    <row r="2014" spans="1:30" s="35" customFormat="1" ht="12.75" x14ac:dyDescent="0.2">
      <c r="A2014" s="39" t="s">
        <v>204</v>
      </c>
      <c r="B2014" s="41" t="s">
        <v>53</v>
      </c>
      <c r="C2014" s="41"/>
      <c r="D2014" s="143">
        <v>95628143</v>
      </c>
      <c r="E2014" s="43" t="s">
        <v>58</v>
      </c>
      <c r="F2014" s="44">
        <v>1</v>
      </c>
      <c r="G2014" s="45">
        <f>+VLOOKUP(D2014,'Precios Repuestos'!$B$3:$F$192,5,FALSE)*F2014</f>
        <v>6.43</v>
      </c>
      <c r="H2014" s="32">
        <v>1</v>
      </c>
      <c r="I2014" s="46"/>
      <c r="J2014" s="40"/>
      <c r="K2014" s="40">
        <v>1</v>
      </c>
      <c r="L2014" s="40"/>
      <c r="M2014" s="40">
        <v>1</v>
      </c>
      <c r="N2014" s="40"/>
      <c r="O2014" s="40">
        <v>1</v>
      </c>
      <c r="P2014" s="40"/>
      <c r="Q2014" s="40">
        <v>1</v>
      </c>
      <c r="R2014" s="40"/>
      <c r="S2014" s="40">
        <v>1</v>
      </c>
      <c r="T2014" s="40"/>
      <c r="U2014" s="40">
        <v>1</v>
      </c>
      <c r="V2014" s="40"/>
      <c r="W2014" s="40">
        <v>1</v>
      </c>
      <c r="X2014" s="40"/>
      <c r="Y2014" s="40">
        <v>1</v>
      </c>
      <c r="Z2014" s="40"/>
      <c r="AA2014" s="40">
        <v>1</v>
      </c>
      <c r="AB2014" s="40"/>
      <c r="AC2014" s="40">
        <v>1</v>
      </c>
      <c r="AD2014" s="34" t="s">
        <v>13</v>
      </c>
    </row>
    <row r="2015" spans="1:30" s="35" customFormat="1" ht="12.75" x14ac:dyDescent="0.2">
      <c r="A2015" s="39" t="s">
        <v>204</v>
      </c>
      <c r="B2015" s="41" t="s">
        <v>53</v>
      </c>
      <c r="C2015" s="41"/>
      <c r="D2015" s="42" t="s">
        <v>206</v>
      </c>
      <c r="E2015" s="43" t="s">
        <v>111</v>
      </c>
      <c r="F2015" s="44">
        <v>1</v>
      </c>
      <c r="G2015" s="45">
        <f>+VLOOKUP(D2015,'Precios Repuestos'!$B$3:$F$192,5,FALSE)*F2015</f>
        <v>25.91</v>
      </c>
      <c r="H2015" s="32">
        <v>1</v>
      </c>
      <c r="I2015" s="46"/>
      <c r="J2015" s="40"/>
      <c r="K2015" s="40"/>
      <c r="L2015" s="40"/>
      <c r="M2015" s="40"/>
      <c r="N2015" s="40"/>
      <c r="O2015" s="40"/>
      <c r="P2015" s="40"/>
      <c r="Q2015" s="40"/>
      <c r="R2015" s="40"/>
      <c r="S2015" s="40"/>
      <c r="T2015" s="40"/>
      <c r="U2015" s="40"/>
      <c r="V2015" s="40">
        <v>1</v>
      </c>
      <c r="W2015" s="40"/>
      <c r="X2015" s="40"/>
      <c r="Y2015" s="40"/>
      <c r="Z2015" s="40"/>
      <c r="AA2015" s="40"/>
      <c r="AB2015" s="40"/>
      <c r="AC2015" s="40"/>
      <c r="AD2015" s="34" t="s">
        <v>27</v>
      </c>
    </row>
    <row r="2016" spans="1:30" s="35" customFormat="1" ht="12.75" x14ac:dyDescent="0.2">
      <c r="A2016" s="39" t="s">
        <v>204</v>
      </c>
      <c r="B2016" s="41" t="s">
        <v>53</v>
      </c>
      <c r="C2016" s="41"/>
      <c r="D2016" s="42" t="s">
        <v>207</v>
      </c>
      <c r="E2016" s="43" t="s">
        <v>112</v>
      </c>
      <c r="F2016" s="44">
        <v>1</v>
      </c>
      <c r="G2016" s="45">
        <f>+VLOOKUP(D2016,'Precios Repuestos'!$B$3:$F$192,5,FALSE)*F2016</f>
        <v>41.03</v>
      </c>
      <c r="H2016" s="32">
        <v>1</v>
      </c>
      <c r="I2016" s="46"/>
      <c r="J2016" s="40"/>
      <c r="K2016" s="40"/>
      <c r="L2016" s="40"/>
      <c r="M2016" s="40"/>
      <c r="N2016" s="40"/>
      <c r="O2016" s="40"/>
      <c r="P2016" s="40"/>
      <c r="Q2016" s="40"/>
      <c r="R2016" s="40"/>
      <c r="S2016" s="40"/>
      <c r="T2016" s="40"/>
      <c r="U2016" s="40"/>
      <c r="V2016" s="40">
        <v>1</v>
      </c>
      <c r="W2016" s="40"/>
      <c r="X2016" s="40"/>
      <c r="Y2016" s="40"/>
      <c r="Z2016" s="40"/>
      <c r="AA2016" s="40"/>
      <c r="AB2016" s="40"/>
      <c r="AC2016" s="40"/>
      <c r="AD2016" s="34" t="s">
        <v>27</v>
      </c>
    </row>
    <row r="2017" spans="1:30" s="35" customFormat="1" ht="12.75" x14ac:dyDescent="0.2">
      <c r="A2017" s="39" t="s">
        <v>204</v>
      </c>
      <c r="B2017" s="41" t="s">
        <v>53</v>
      </c>
      <c r="C2017" s="41"/>
      <c r="D2017" s="42" t="s">
        <v>208</v>
      </c>
      <c r="E2017" s="43" t="s">
        <v>60</v>
      </c>
      <c r="F2017" s="44">
        <v>1</v>
      </c>
      <c r="G2017" s="45">
        <f>+VLOOKUP(D2017,'Precios Repuestos'!$B$3:$F$192,5,FALSE)*F2017</f>
        <v>19.34</v>
      </c>
      <c r="H2017" s="32">
        <v>1</v>
      </c>
      <c r="I2017" s="46"/>
      <c r="J2017" s="40"/>
      <c r="K2017" s="40"/>
      <c r="L2017" s="40"/>
      <c r="M2017" s="40"/>
      <c r="N2017" s="40"/>
      <c r="O2017" s="40"/>
      <c r="P2017" s="40"/>
      <c r="Q2017" s="40"/>
      <c r="R2017" s="40"/>
      <c r="S2017" s="40"/>
      <c r="T2017" s="40"/>
      <c r="U2017" s="40"/>
      <c r="V2017" s="40">
        <v>1</v>
      </c>
      <c r="W2017" s="40"/>
      <c r="X2017" s="40"/>
      <c r="Y2017" s="40"/>
      <c r="Z2017" s="40"/>
      <c r="AA2017" s="40"/>
      <c r="AB2017" s="40"/>
      <c r="AC2017" s="40"/>
      <c r="AD2017" s="34" t="s">
        <v>27</v>
      </c>
    </row>
    <row r="2018" spans="1:30" s="35" customFormat="1" ht="12.75" x14ac:dyDescent="0.2">
      <c r="A2018" s="39" t="s">
        <v>204</v>
      </c>
      <c r="B2018" s="41" t="s">
        <v>53</v>
      </c>
      <c r="C2018" s="41"/>
      <c r="D2018" s="42" t="s">
        <v>61</v>
      </c>
      <c r="E2018" s="29" t="s">
        <v>62</v>
      </c>
      <c r="F2018" s="44">
        <v>1</v>
      </c>
      <c r="G2018" s="45">
        <f>+VLOOKUP(D2018,'Precios Repuestos'!$B$3:$F$192,5,FALSE)*F2018</f>
        <v>4</v>
      </c>
      <c r="H2018" s="32">
        <v>1</v>
      </c>
      <c r="I2018" s="46"/>
      <c r="J2018" s="40"/>
      <c r="K2018" s="40"/>
      <c r="L2018" s="40"/>
      <c r="M2018" s="40"/>
      <c r="N2018" s="40"/>
      <c r="O2018" s="40"/>
      <c r="P2018" s="40"/>
      <c r="Q2018" s="40"/>
      <c r="R2018" s="40"/>
      <c r="S2018" s="40"/>
      <c r="T2018" s="40"/>
      <c r="U2018" s="40"/>
      <c r="V2018" s="40">
        <v>1</v>
      </c>
      <c r="W2018" s="40"/>
      <c r="X2018" s="40"/>
      <c r="Y2018" s="40"/>
      <c r="Z2018" s="40"/>
      <c r="AA2018" s="40"/>
      <c r="AB2018" s="40"/>
      <c r="AC2018" s="40"/>
      <c r="AD2018" s="34" t="s">
        <v>27</v>
      </c>
    </row>
    <row r="2019" spans="1:30" s="35" customFormat="1" ht="15" customHeight="1" x14ac:dyDescent="0.2">
      <c r="A2019" s="39" t="s">
        <v>204</v>
      </c>
      <c r="B2019" s="41" t="s">
        <v>53</v>
      </c>
      <c r="C2019" s="41"/>
      <c r="D2019" s="42" t="s">
        <v>209</v>
      </c>
      <c r="E2019" s="43" t="s">
        <v>63</v>
      </c>
      <c r="F2019" s="44">
        <v>1</v>
      </c>
      <c r="G2019" s="45">
        <f>+VLOOKUP(D2019,'Precios Repuestos'!$B$3:$F$192,5,FALSE)*F2019</f>
        <v>8.5</v>
      </c>
      <c r="H2019" s="32">
        <v>1</v>
      </c>
      <c r="I2019" s="46"/>
      <c r="J2019" s="40"/>
      <c r="K2019" s="40"/>
      <c r="L2019" s="40"/>
      <c r="M2019" s="40"/>
      <c r="N2019" s="40"/>
      <c r="O2019" s="40"/>
      <c r="P2019" s="40"/>
      <c r="Q2019" s="40"/>
      <c r="R2019" s="40"/>
      <c r="S2019" s="40"/>
      <c r="T2019" s="40"/>
      <c r="U2019" s="40"/>
      <c r="V2019" s="40">
        <v>1</v>
      </c>
      <c r="W2019" s="40"/>
      <c r="X2019" s="40"/>
      <c r="Y2019" s="40"/>
      <c r="Z2019" s="40"/>
      <c r="AA2019" s="40"/>
      <c r="AB2019" s="40"/>
      <c r="AC2019" s="40"/>
      <c r="AD2019" s="34" t="s">
        <v>27</v>
      </c>
    </row>
    <row r="2020" spans="1:30" s="35" customFormat="1" ht="12.75" x14ac:dyDescent="0.2">
      <c r="A2020" s="39" t="s">
        <v>204</v>
      </c>
      <c r="B2020" s="41" t="s">
        <v>53</v>
      </c>
      <c r="C2020" s="41"/>
      <c r="D2020" s="81">
        <v>89063261</v>
      </c>
      <c r="E2020" s="43" t="s">
        <v>64</v>
      </c>
      <c r="F2020" s="44">
        <v>4</v>
      </c>
      <c r="G2020" s="45">
        <f>+VLOOKUP(D2020,'Precios Repuestos'!$B$3:$F$192,5,FALSE)*F2020</f>
        <v>10.32</v>
      </c>
      <c r="H2020" s="32">
        <v>1</v>
      </c>
      <c r="I2020" s="46"/>
      <c r="J2020" s="40"/>
      <c r="K2020" s="40"/>
      <c r="L2020" s="40">
        <v>1</v>
      </c>
      <c r="M2020" s="40"/>
      <c r="N2020" s="40"/>
      <c r="O2020" s="40">
        <v>1</v>
      </c>
      <c r="P2020" s="40"/>
      <c r="Q2020" s="40"/>
      <c r="R2020" s="40">
        <v>1</v>
      </c>
      <c r="S2020" s="40"/>
      <c r="T2020" s="40"/>
      <c r="U2020" s="40">
        <v>1</v>
      </c>
      <c r="V2020" s="40"/>
      <c r="W2020" s="40"/>
      <c r="X2020" s="40">
        <v>1</v>
      </c>
      <c r="Y2020" s="40"/>
      <c r="Z2020" s="40"/>
      <c r="AA2020" s="40">
        <v>1</v>
      </c>
      <c r="AB2020" s="40"/>
      <c r="AC2020" s="48"/>
      <c r="AD2020" s="34" t="s">
        <v>65</v>
      </c>
    </row>
    <row r="2021" spans="1:30" s="35" customFormat="1" ht="12.75" x14ac:dyDescent="0.2">
      <c r="A2021" s="39" t="s">
        <v>204</v>
      </c>
      <c r="B2021" s="41" t="s">
        <v>53</v>
      </c>
      <c r="C2021" s="41"/>
      <c r="D2021" s="42">
        <v>2601230</v>
      </c>
      <c r="E2021" s="43" t="s">
        <v>113</v>
      </c>
      <c r="F2021" s="44">
        <v>2</v>
      </c>
      <c r="G2021" s="45">
        <f>+VLOOKUP(D2021,'Precios Repuestos'!$B$3:$F$192,5,FALSE)*F2021</f>
        <v>13.477884615384616</v>
      </c>
      <c r="H2021" s="32">
        <v>1</v>
      </c>
      <c r="I2021" s="46"/>
      <c r="J2021" s="40"/>
      <c r="K2021" s="40"/>
      <c r="L2021" s="40"/>
      <c r="M2021" s="40">
        <v>1</v>
      </c>
      <c r="N2021" s="40"/>
      <c r="O2021" s="40"/>
      <c r="P2021" s="40"/>
      <c r="Q2021" s="40">
        <v>1</v>
      </c>
      <c r="R2021" s="40"/>
      <c r="S2021" s="40"/>
      <c r="T2021" s="40"/>
      <c r="U2021" s="40">
        <v>1</v>
      </c>
      <c r="V2021" s="40"/>
      <c r="W2021" s="40"/>
      <c r="X2021" s="40"/>
      <c r="Y2021" s="40">
        <v>1</v>
      </c>
      <c r="Z2021" s="40"/>
      <c r="AA2021" s="40"/>
      <c r="AB2021" s="40"/>
      <c r="AC2021" s="40">
        <v>1</v>
      </c>
      <c r="AD2021" s="34" t="s">
        <v>67</v>
      </c>
    </row>
    <row r="2022" spans="1:30" s="35" customFormat="1" ht="12.75" x14ac:dyDescent="0.2">
      <c r="A2022" s="39" t="s">
        <v>204</v>
      </c>
      <c r="B2022" s="41" t="s">
        <v>53</v>
      </c>
      <c r="C2022" s="41"/>
      <c r="D2022" s="42">
        <v>2601230</v>
      </c>
      <c r="E2022" s="43" t="s">
        <v>113</v>
      </c>
      <c r="F2022" s="44">
        <v>2</v>
      </c>
      <c r="G2022" s="45">
        <f>+VLOOKUP(D2022,'Precios Repuestos'!$B$3:$F$192,5,FALSE)*F2022</f>
        <v>13.477884615384616</v>
      </c>
      <c r="H2022" s="32">
        <v>1</v>
      </c>
      <c r="I2022" s="46"/>
      <c r="J2022" s="40"/>
      <c r="K2022" s="40"/>
      <c r="L2022" s="40"/>
      <c r="M2022" s="40">
        <v>1</v>
      </c>
      <c r="N2022" s="40"/>
      <c r="O2022" s="40"/>
      <c r="P2022" s="40"/>
      <c r="Q2022" s="40">
        <v>1</v>
      </c>
      <c r="R2022" s="40"/>
      <c r="S2022" s="40"/>
      <c r="T2022" s="40"/>
      <c r="U2022" s="40">
        <v>1</v>
      </c>
      <c r="V2022" s="40"/>
      <c r="W2022" s="40"/>
      <c r="X2022" s="40"/>
      <c r="Y2022" s="40">
        <v>1</v>
      </c>
      <c r="Z2022" s="40"/>
      <c r="AA2022" s="40"/>
      <c r="AB2022" s="40"/>
      <c r="AC2022" s="40">
        <v>1</v>
      </c>
      <c r="AD2022" s="34" t="s">
        <v>131</v>
      </c>
    </row>
    <row r="2023" spans="1:30" s="35" customFormat="1" ht="12.75" x14ac:dyDescent="0.2">
      <c r="A2023" s="39" t="s">
        <v>204</v>
      </c>
      <c r="B2023" s="41" t="s">
        <v>53</v>
      </c>
      <c r="C2023" s="41"/>
      <c r="D2023" s="42" t="s">
        <v>68</v>
      </c>
      <c r="E2023" s="43" t="s">
        <v>69</v>
      </c>
      <c r="F2023" s="44">
        <v>2</v>
      </c>
      <c r="G2023" s="45">
        <f>+VLOOKUP(D2023,'Precios Repuestos'!$B$3:$F$192,5,FALSE)*F2023</f>
        <v>4.8</v>
      </c>
      <c r="H2023" s="32">
        <v>1</v>
      </c>
      <c r="I2023" s="46"/>
      <c r="J2023" s="40"/>
      <c r="K2023" s="40"/>
      <c r="L2023" s="40"/>
      <c r="M2023" s="40"/>
      <c r="N2023" s="40">
        <v>1</v>
      </c>
      <c r="O2023" s="40"/>
      <c r="P2023" s="40"/>
      <c r="Q2023" s="40"/>
      <c r="R2023" s="40">
        <v>1</v>
      </c>
      <c r="S2023" s="40"/>
      <c r="T2023" s="40"/>
      <c r="U2023" s="40"/>
      <c r="V2023" s="40">
        <v>1</v>
      </c>
      <c r="W2023" s="40"/>
      <c r="X2023" s="40"/>
      <c r="Y2023" s="40"/>
      <c r="Z2023" s="40">
        <v>1</v>
      </c>
      <c r="AA2023" s="40"/>
      <c r="AB2023" s="40"/>
      <c r="AC2023" s="40"/>
      <c r="AD2023" s="34" t="s">
        <v>19</v>
      </c>
    </row>
    <row r="2024" spans="1:30" s="35" customFormat="1" ht="12.75" x14ac:dyDescent="0.2">
      <c r="A2024" s="39" t="s">
        <v>204</v>
      </c>
      <c r="B2024" s="41" t="s">
        <v>53</v>
      </c>
      <c r="C2024" s="41"/>
      <c r="D2024" s="42" t="s">
        <v>71</v>
      </c>
      <c r="E2024" s="43" t="s">
        <v>72</v>
      </c>
      <c r="F2024" s="44">
        <v>1</v>
      </c>
      <c r="G2024" s="45">
        <f>+VLOOKUP(D2024,'Precios Repuestos'!$B$3:$F$192,5,FALSE)*F2024</f>
        <v>6</v>
      </c>
      <c r="H2024" s="32">
        <v>1</v>
      </c>
      <c r="I2024" s="46"/>
      <c r="J2024" s="40"/>
      <c r="K2024" s="40"/>
      <c r="L2024" s="40"/>
      <c r="M2024" s="40"/>
      <c r="N2024" s="40">
        <v>1</v>
      </c>
      <c r="O2024" s="40"/>
      <c r="P2024" s="40"/>
      <c r="Q2024" s="40"/>
      <c r="R2024" s="40"/>
      <c r="S2024" s="40">
        <v>1</v>
      </c>
      <c r="T2024" s="40"/>
      <c r="U2024" s="40"/>
      <c r="V2024" s="40"/>
      <c r="W2024" s="40"/>
      <c r="X2024" s="40">
        <v>1</v>
      </c>
      <c r="Y2024" s="40"/>
      <c r="Z2024" s="40"/>
      <c r="AA2024" s="40"/>
      <c r="AB2024" s="40"/>
      <c r="AC2024" s="40">
        <v>1</v>
      </c>
      <c r="AD2024" s="34" t="s">
        <v>47</v>
      </c>
    </row>
    <row r="2025" spans="1:30" s="35" customFormat="1" ht="12.75" x14ac:dyDescent="0.2">
      <c r="A2025" s="39" t="s">
        <v>204</v>
      </c>
      <c r="B2025" s="41" t="s">
        <v>53</v>
      </c>
      <c r="C2025" s="41"/>
      <c r="D2025" s="42">
        <v>88900181</v>
      </c>
      <c r="E2025" s="43" t="s">
        <v>73</v>
      </c>
      <c r="F2025" s="44">
        <v>1</v>
      </c>
      <c r="G2025" s="45">
        <f>+VLOOKUP(D2025,'Precios Repuestos'!$B$3:$F$192,5,FALSE)*F2025</f>
        <v>6.18</v>
      </c>
      <c r="H2025" s="32">
        <v>1</v>
      </c>
      <c r="I2025" s="46"/>
      <c r="J2025" s="40"/>
      <c r="K2025" s="40">
        <v>1</v>
      </c>
      <c r="L2025" s="40"/>
      <c r="M2025" s="40">
        <v>1</v>
      </c>
      <c r="N2025" s="40"/>
      <c r="O2025" s="40">
        <v>1</v>
      </c>
      <c r="P2025" s="40"/>
      <c r="Q2025" s="40">
        <v>1</v>
      </c>
      <c r="R2025" s="40"/>
      <c r="S2025" s="40">
        <v>1</v>
      </c>
      <c r="T2025" s="40"/>
      <c r="U2025" s="40">
        <v>1</v>
      </c>
      <c r="V2025" s="40"/>
      <c r="W2025" s="40">
        <v>1</v>
      </c>
      <c r="X2025" s="40"/>
      <c r="Y2025" s="40">
        <v>1</v>
      </c>
      <c r="Z2025" s="40"/>
      <c r="AA2025" s="40">
        <v>1</v>
      </c>
      <c r="AB2025" s="40"/>
      <c r="AC2025" s="40">
        <v>1</v>
      </c>
      <c r="AD2025" s="34" t="s">
        <v>13</v>
      </c>
    </row>
    <row r="2026" spans="1:30" s="35" customFormat="1" ht="12.75" x14ac:dyDescent="0.2">
      <c r="A2026" s="39" t="s">
        <v>204</v>
      </c>
      <c r="B2026" s="41" t="s">
        <v>53</v>
      </c>
      <c r="C2026" s="41"/>
      <c r="D2026" s="42">
        <v>88900188</v>
      </c>
      <c r="E2026" s="43" t="s">
        <v>210</v>
      </c>
      <c r="F2026" s="44">
        <v>1</v>
      </c>
      <c r="G2026" s="45">
        <f>+VLOOKUP(D2026,'Precios Repuestos'!$B$3:$F$192,5,FALSE)*F2026</f>
        <v>5.71</v>
      </c>
      <c r="H2026" s="32">
        <v>1</v>
      </c>
      <c r="I2026" s="46"/>
      <c r="J2026" s="40"/>
      <c r="K2026" s="40"/>
      <c r="L2026" s="40"/>
      <c r="M2026" s="40"/>
      <c r="N2026" s="40"/>
      <c r="O2026" s="40">
        <v>1</v>
      </c>
      <c r="P2026" s="40"/>
      <c r="Q2026" s="40"/>
      <c r="R2026" s="40"/>
      <c r="S2026" s="40"/>
      <c r="T2026" s="40"/>
      <c r="U2026" s="40">
        <v>1</v>
      </c>
      <c r="V2026" s="40"/>
      <c r="W2026" s="40"/>
      <c r="X2026" s="40"/>
      <c r="Y2026" s="40"/>
      <c r="Z2026" s="40"/>
      <c r="AA2026" s="40">
        <v>1</v>
      </c>
      <c r="AB2026" s="40"/>
      <c r="AC2026" s="40"/>
      <c r="AD2026" s="34" t="s">
        <v>19</v>
      </c>
    </row>
    <row r="2027" spans="1:30" s="35" customFormat="1" ht="12.75" x14ac:dyDescent="0.2">
      <c r="A2027" s="39" t="s">
        <v>204</v>
      </c>
      <c r="B2027" s="41" t="s">
        <v>53</v>
      </c>
      <c r="C2027" s="41"/>
      <c r="D2027" s="42" t="s">
        <v>74</v>
      </c>
      <c r="E2027" s="43" t="s">
        <v>75</v>
      </c>
      <c r="F2027" s="44">
        <v>1</v>
      </c>
      <c r="G2027" s="45">
        <f>+VLOOKUP(D2027,'Precios Repuestos'!$B$3:$F$192,5,FALSE)*F2027</f>
        <v>5</v>
      </c>
      <c r="H2027" s="32">
        <v>1</v>
      </c>
      <c r="I2027" s="46"/>
      <c r="J2027" s="40"/>
      <c r="K2027" s="40"/>
      <c r="L2027" s="40"/>
      <c r="M2027" s="40"/>
      <c r="N2027" s="40">
        <v>1</v>
      </c>
      <c r="O2027" s="40"/>
      <c r="P2027" s="40"/>
      <c r="Q2027" s="40"/>
      <c r="R2027" s="40"/>
      <c r="S2027" s="40"/>
      <c r="T2027" s="40">
        <v>1</v>
      </c>
      <c r="U2027" s="40"/>
      <c r="V2027" s="40"/>
      <c r="W2027" s="40"/>
      <c r="X2027" s="40"/>
      <c r="Y2027" s="40"/>
      <c r="Z2027" s="40">
        <v>1</v>
      </c>
      <c r="AA2027" s="40"/>
      <c r="AB2027" s="40"/>
      <c r="AC2027" s="40"/>
      <c r="AD2027" s="34" t="s">
        <v>41</v>
      </c>
    </row>
    <row r="2028" spans="1:30" s="35" customFormat="1" ht="12.75" x14ac:dyDescent="0.2">
      <c r="A2028" s="39" t="s">
        <v>204</v>
      </c>
      <c r="B2028" s="41" t="s">
        <v>53</v>
      </c>
      <c r="C2028" s="41"/>
      <c r="D2028" s="42" t="s">
        <v>76</v>
      </c>
      <c r="E2028" s="43" t="s">
        <v>77</v>
      </c>
      <c r="F2028" s="44">
        <v>1</v>
      </c>
      <c r="G2028" s="45">
        <f>+VLOOKUP(D2028,'Precios Repuestos'!$B$3:$F$192,5,FALSE)*F2028</f>
        <v>2</v>
      </c>
      <c r="H2028" s="32">
        <v>1</v>
      </c>
      <c r="I2028" s="46"/>
      <c r="J2028" s="40"/>
      <c r="K2028" s="40">
        <v>1</v>
      </c>
      <c r="L2028" s="40">
        <v>1</v>
      </c>
      <c r="M2028" s="40">
        <v>1</v>
      </c>
      <c r="N2028" s="40">
        <v>1</v>
      </c>
      <c r="O2028" s="40">
        <v>1</v>
      </c>
      <c r="P2028" s="40">
        <v>1</v>
      </c>
      <c r="Q2028" s="40">
        <v>1</v>
      </c>
      <c r="R2028" s="40">
        <v>1</v>
      </c>
      <c r="S2028" s="40">
        <v>1</v>
      </c>
      <c r="T2028" s="40">
        <v>1</v>
      </c>
      <c r="U2028" s="40">
        <v>1</v>
      </c>
      <c r="V2028" s="40">
        <v>1</v>
      </c>
      <c r="W2028" s="40">
        <v>1</v>
      </c>
      <c r="X2028" s="40">
        <v>1</v>
      </c>
      <c r="Y2028" s="40">
        <v>1</v>
      </c>
      <c r="Z2028" s="40">
        <v>1</v>
      </c>
      <c r="AA2028" s="40">
        <v>1</v>
      </c>
      <c r="AB2028" s="40">
        <v>1</v>
      </c>
      <c r="AC2028" s="40">
        <v>1</v>
      </c>
      <c r="AD2028" s="34" t="s">
        <v>78</v>
      </c>
    </row>
    <row r="2029" spans="1:30" s="35" customFormat="1" ht="12.75" x14ac:dyDescent="0.2">
      <c r="A2029" s="50" t="s">
        <v>204</v>
      </c>
      <c r="B2029" s="52" t="s">
        <v>79</v>
      </c>
      <c r="C2029" s="52"/>
      <c r="D2029" s="53"/>
      <c r="E2029" s="54" t="s">
        <v>80</v>
      </c>
      <c r="F2029" s="44"/>
      <c r="G2029" s="45"/>
      <c r="H2029" s="32"/>
      <c r="I2029" s="32"/>
      <c r="J2029" s="55">
        <f>+SUMPRODUCT(J1988:J2010,$G1988:$G2010)</f>
        <v>16</v>
      </c>
      <c r="K2029" s="55">
        <f t="shared" ref="K2029:AC2029" si="211">+SUMPRODUCT(K1988:K2010,$G1988:$G2010)</f>
        <v>38</v>
      </c>
      <c r="L2029" s="55">
        <f t="shared" si="211"/>
        <v>27.5</v>
      </c>
      <c r="M2029" s="55">
        <f t="shared" si="211"/>
        <v>60.5</v>
      </c>
      <c r="N2029" s="55">
        <f t="shared" si="211"/>
        <v>58.5</v>
      </c>
      <c r="O2029" s="55">
        <f t="shared" si="211"/>
        <v>44.5</v>
      </c>
      <c r="P2029" s="55">
        <f t="shared" si="211"/>
        <v>21</v>
      </c>
      <c r="Q2029" s="55">
        <f t="shared" si="211"/>
        <v>60.5</v>
      </c>
      <c r="R2029" s="55">
        <f t="shared" si="211"/>
        <v>42.5</v>
      </c>
      <c r="S2029" s="55">
        <f t="shared" si="211"/>
        <v>53</v>
      </c>
      <c r="T2029" s="55">
        <f t="shared" si="211"/>
        <v>28.5</v>
      </c>
      <c r="U2029" s="55">
        <f t="shared" si="211"/>
        <v>67</v>
      </c>
      <c r="V2029" s="55">
        <f t="shared" si="211"/>
        <v>139.5</v>
      </c>
      <c r="W2029" s="55">
        <f t="shared" si="211"/>
        <v>38</v>
      </c>
      <c r="X2029" s="55">
        <f t="shared" si="211"/>
        <v>42.5</v>
      </c>
      <c r="Y2029" s="55">
        <f t="shared" si="211"/>
        <v>60.5</v>
      </c>
      <c r="Z2029" s="55">
        <f t="shared" si="211"/>
        <v>43.5</v>
      </c>
      <c r="AA2029" s="55">
        <f t="shared" si="211"/>
        <v>44.5</v>
      </c>
      <c r="AB2029" s="55">
        <f t="shared" si="211"/>
        <v>21</v>
      </c>
      <c r="AC2029" s="55">
        <f t="shared" si="211"/>
        <v>75.5</v>
      </c>
      <c r="AD2029" s="34"/>
    </row>
    <row r="2030" spans="1:30" s="35" customFormat="1" ht="12.75" x14ac:dyDescent="0.2">
      <c r="A2030" s="50" t="s">
        <v>204</v>
      </c>
      <c r="B2030" s="52" t="s">
        <v>81</v>
      </c>
      <c r="C2030" s="52"/>
      <c r="D2030" s="53"/>
      <c r="E2030" s="54" t="s">
        <v>82</v>
      </c>
      <c r="F2030" s="44"/>
      <c r="G2030" s="45"/>
      <c r="H2030" s="32"/>
      <c r="I2030" s="32"/>
      <c r="J2030" s="55">
        <f>+SUMPRODUCT(J2011:J2028,$G2011:$G2028)</f>
        <v>30.070192307692306</v>
      </c>
      <c r="K2030" s="55">
        <f t="shared" ref="K2030:AC2030" si="212">+SUMPRODUCT(K2011:K2028,$G2011:$G2028)</f>
        <v>44.680192307692302</v>
      </c>
      <c r="L2030" s="55">
        <f t="shared" si="212"/>
        <v>48.760192307692307</v>
      </c>
      <c r="M2030" s="55">
        <f t="shared" si="212"/>
        <v>71.635961538461544</v>
      </c>
      <c r="N2030" s="55">
        <f t="shared" si="212"/>
        <v>54.240192307692304</v>
      </c>
      <c r="O2030" s="55">
        <f t="shared" si="212"/>
        <v>60.710192307692303</v>
      </c>
      <c r="P2030" s="55">
        <f t="shared" si="212"/>
        <v>38.440192307692307</v>
      </c>
      <c r="Q2030" s="55">
        <f t="shared" si="212"/>
        <v>71.635961538461544</v>
      </c>
      <c r="R2030" s="55">
        <f t="shared" si="212"/>
        <v>53.560192307692304</v>
      </c>
      <c r="S2030" s="55">
        <f t="shared" si="212"/>
        <v>50.680192307692302</v>
      </c>
      <c r="T2030" s="55">
        <f t="shared" si="212"/>
        <v>43.440192307692307</v>
      </c>
      <c r="U2030" s="55">
        <f t="shared" si="212"/>
        <v>87.665961538461531</v>
      </c>
      <c r="V2030" s="55">
        <f t="shared" si="212"/>
        <v>142.02019230769233</v>
      </c>
      <c r="W2030" s="55">
        <f t="shared" si="212"/>
        <v>44.680192307692302</v>
      </c>
      <c r="X2030" s="55">
        <f t="shared" si="212"/>
        <v>54.760192307692307</v>
      </c>
      <c r="Y2030" s="55">
        <f t="shared" si="212"/>
        <v>71.635961538461544</v>
      </c>
      <c r="Z2030" s="55">
        <f t="shared" si="212"/>
        <v>48.240192307692304</v>
      </c>
      <c r="AA2030" s="55">
        <f t="shared" si="212"/>
        <v>60.710192307692303</v>
      </c>
      <c r="AB2030" s="55">
        <f t="shared" si="212"/>
        <v>38.440192307692307</v>
      </c>
      <c r="AC2030" s="55">
        <f t="shared" si="212"/>
        <v>77.635961538461544</v>
      </c>
      <c r="AD2030" s="34"/>
    </row>
    <row r="2031" spans="1:30" s="35" customFormat="1" ht="12.75" x14ac:dyDescent="0.2">
      <c r="A2031" s="50" t="s">
        <v>204</v>
      </c>
      <c r="B2031" s="52" t="s">
        <v>83</v>
      </c>
      <c r="C2031" s="52"/>
      <c r="D2031" s="53"/>
      <c r="E2031" s="54" t="s">
        <v>84</v>
      </c>
      <c r="F2031" s="44"/>
      <c r="G2031" s="45"/>
      <c r="H2031" s="32"/>
      <c r="I2031" s="32"/>
      <c r="J2031" s="56">
        <f>+J2030+J2029</f>
        <v>46.070192307692309</v>
      </c>
      <c r="K2031" s="56">
        <f t="shared" ref="K2031:AC2031" si="213">+K2030+K2029</f>
        <v>82.680192307692295</v>
      </c>
      <c r="L2031" s="56">
        <f t="shared" si="213"/>
        <v>76.260192307692307</v>
      </c>
      <c r="M2031" s="56">
        <f t="shared" si="213"/>
        <v>132.13596153846154</v>
      </c>
      <c r="N2031" s="56">
        <f t="shared" si="213"/>
        <v>112.7401923076923</v>
      </c>
      <c r="O2031" s="56">
        <f t="shared" si="213"/>
        <v>105.2101923076923</v>
      </c>
      <c r="P2031" s="56">
        <f t="shared" si="213"/>
        <v>59.440192307692307</v>
      </c>
      <c r="Q2031" s="56">
        <f t="shared" si="213"/>
        <v>132.13596153846154</v>
      </c>
      <c r="R2031" s="56">
        <f t="shared" si="213"/>
        <v>96.060192307692304</v>
      </c>
      <c r="S2031" s="56">
        <f t="shared" si="213"/>
        <v>103.68019230769229</v>
      </c>
      <c r="T2031" s="56">
        <f t="shared" si="213"/>
        <v>71.940192307692314</v>
      </c>
      <c r="U2031" s="56">
        <f t="shared" si="213"/>
        <v>154.66596153846154</v>
      </c>
      <c r="V2031" s="56">
        <f t="shared" si="213"/>
        <v>281.52019230769235</v>
      </c>
      <c r="W2031" s="56">
        <f t="shared" si="213"/>
        <v>82.680192307692295</v>
      </c>
      <c r="X2031" s="56">
        <f t="shared" si="213"/>
        <v>97.260192307692307</v>
      </c>
      <c r="Y2031" s="56">
        <f t="shared" si="213"/>
        <v>132.13596153846154</v>
      </c>
      <c r="Z2031" s="56">
        <f t="shared" si="213"/>
        <v>91.740192307692297</v>
      </c>
      <c r="AA2031" s="56">
        <f t="shared" si="213"/>
        <v>105.2101923076923</v>
      </c>
      <c r="AB2031" s="56">
        <f t="shared" si="213"/>
        <v>59.440192307692307</v>
      </c>
      <c r="AC2031" s="56">
        <f t="shared" si="213"/>
        <v>153.13596153846154</v>
      </c>
      <c r="AD2031" s="34"/>
    </row>
    <row r="2032" spans="1:30" s="35" customFormat="1" ht="12.75" x14ac:dyDescent="0.2">
      <c r="A2032" s="57" t="s">
        <v>204</v>
      </c>
      <c r="B2032" s="52" t="s">
        <v>85</v>
      </c>
      <c r="C2032" s="52"/>
      <c r="D2032" s="53"/>
      <c r="E2032" s="58" t="s">
        <v>86</v>
      </c>
      <c r="F2032" s="44"/>
      <c r="G2032" s="45"/>
      <c r="H2032" s="32"/>
      <c r="I2032" s="32"/>
      <c r="J2032" s="59">
        <f>+J2031*$K$2</f>
        <v>51.598615384615393</v>
      </c>
      <c r="K2032" s="59">
        <f t="shared" ref="K2032:AC2032" si="214">+K2031*$K$2</f>
        <v>92.601815384615378</v>
      </c>
      <c r="L2032" s="59">
        <f t="shared" si="214"/>
        <v>85.411415384615395</v>
      </c>
      <c r="M2032" s="59">
        <f t="shared" si="214"/>
        <v>147.99227692307693</v>
      </c>
      <c r="N2032" s="59">
        <f t="shared" si="214"/>
        <v>126.26901538461539</v>
      </c>
      <c r="O2032" s="59">
        <f t="shared" si="214"/>
        <v>117.83541538461539</v>
      </c>
      <c r="P2032" s="59">
        <f t="shared" si="214"/>
        <v>66.573015384615388</v>
      </c>
      <c r="Q2032" s="59">
        <f t="shared" si="214"/>
        <v>147.99227692307693</v>
      </c>
      <c r="R2032" s="59">
        <f t="shared" si="214"/>
        <v>107.5874153846154</v>
      </c>
      <c r="S2032" s="59">
        <f t="shared" si="214"/>
        <v>116.12181538461537</v>
      </c>
      <c r="T2032" s="59">
        <f t="shared" si="214"/>
        <v>80.573015384615402</v>
      </c>
      <c r="U2032" s="59">
        <f t="shared" si="214"/>
        <v>173.22587692307695</v>
      </c>
      <c r="V2032" s="59">
        <f t="shared" si="214"/>
        <v>315.30261538461548</v>
      </c>
      <c r="W2032" s="59">
        <f t="shared" si="214"/>
        <v>92.601815384615378</v>
      </c>
      <c r="X2032" s="59">
        <f t="shared" si="214"/>
        <v>108.93141538461539</v>
      </c>
      <c r="Y2032" s="59">
        <f t="shared" si="214"/>
        <v>147.99227692307693</v>
      </c>
      <c r="Z2032" s="59">
        <f t="shared" si="214"/>
        <v>102.74901538461538</v>
      </c>
      <c r="AA2032" s="59">
        <f t="shared" si="214"/>
        <v>117.83541538461539</v>
      </c>
      <c r="AB2032" s="59">
        <f t="shared" si="214"/>
        <v>66.573015384615388</v>
      </c>
      <c r="AC2032" s="59">
        <f t="shared" si="214"/>
        <v>171.51227692307694</v>
      </c>
      <c r="AD2032" s="34"/>
    </row>
    <row r="2033" spans="1:30" s="35" customFormat="1" ht="12.75" x14ac:dyDescent="0.2">
      <c r="A2033" s="119" t="s">
        <v>211</v>
      </c>
      <c r="B2033" s="52"/>
      <c r="C2033" s="52"/>
      <c r="D2033" s="53"/>
      <c r="E2033" s="43"/>
      <c r="F2033" s="44"/>
      <c r="G2033" s="45"/>
      <c r="H2033" s="32"/>
      <c r="I2033" s="32"/>
      <c r="J2033" s="51"/>
      <c r="K2033" s="51"/>
      <c r="L2033" s="51"/>
      <c r="M2033" s="51"/>
      <c r="N2033" s="51"/>
      <c r="O2033" s="51"/>
      <c r="P2033" s="51"/>
      <c r="Q2033" s="51"/>
      <c r="R2033" s="51"/>
      <c r="S2033" s="51"/>
      <c r="T2033" s="51"/>
      <c r="U2033" s="51"/>
      <c r="V2033" s="51"/>
      <c r="W2033" s="51"/>
      <c r="X2033" s="51"/>
      <c r="Y2033" s="51"/>
      <c r="Z2033" s="51"/>
      <c r="AA2033" s="51"/>
      <c r="AB2033" s="51"/>
      <c r="AC2033" s="51"/>
      <c r="AD2033" s="34"/>
    </row>
    <row r="2034" spans="1:30" s="35" customFormat="1" ht="12.75" x14ac:dyDescent="0.2">
      <c r="A2034" s="133" t="s">
        <v>211</v>
      </c>
      <c r="B2034" s="125" t="s">
        <v>11</v>
      </c>
      <c r="C2034" s="125"/>
      <c r="D2034" s="126"/>
      <c r="E2034" s="60" t="s">
        <v>12</v>
      </c>
      <c r="F2034" s="30">
        <v>0.7</v>
      </c>
      <c r="G2034" s="31">
        <f t="shared" ref="G2034:G2050" si="215">+F2034*$F$2</f>
        <v>21</v>
      </c>
      <c r="H2034" s="123">
        <v>1</v>
      </c>
      <c r="I2034" s="127"/>
      <c r="J2034" s="37"/>
      <c r="K2034" s="26"/>
      <c r="L2034" s="37"/>
      <c r="M2034" s="26"/>
      <c r="N2034" s="37"/>
      <c r="O2034" s="26"/>
      <c r="P2034" s="37"/>
      <c r="Q2034" s="26"/>
      <c r="R2034" s="37"/>
      <c r="S2034" s="26"/>
      <c r="T2034" s="37"/>
      <c r="U2034" s="26"/>
      <c r="V2034" s="37"/>
      <c r="W2034" s="26"/>
      <c r="X2034" s="37"/>
      <c r="Y2034" s="26"/>
      <c r="Z2034" s="37"/>
      <c r="AA2034" s="26"/>
      <c r="AB2034" s="37"/>
      <c r="AC2034" s="26"/>
      <c r="AD2034" s="34" t="s">
        <v>14</v>
      </c>
    </row>
    <row r="2035" spans="1:30" s="35" customFormat="1" ht="12.75" x14ac:dyDescent="0.2">
      <c r="A2035" s="133" t="s">
        <v>211</v>
      </c>
      <c r="B2035" s="125" t="s">
        <v>11</v>
      </c>
      <c r="C2035" s="125"/>
      <c r="D2035" s="126"/>
      <c r="E2035" s="60" t="s">
        <v>15</v>
      </c>
      <c r="F2035" s="30">
        <v>0.3</v>
      </c>
      <c r="G2035" s="31">
        <f t="shared" si="215"/>
        <v>9</v>
      </c>
      <c r="H2035" s="123">
        <v>1</v>
      </c>
      <c r="I2035" s="127"/>
      <c r="J2035" s="37"/>
      <c r="K2035" s="26"/>
      <c r="L2035" s="37"/>
      <c r="M2035" s="26"/>
      <c r="N2035" s="37"/>
      <c r="O2035" s="26"/>
      <c r="P2035" s="37"/>
      <c r="Q2035" s="26"/>
      <c r="R2035" s="37"/>
      <c r="S2035" s="26"/>
      <c r="T2035" s="37"/>
      <c r="U2035" s="26"/>
      <c r="V2035" s="37"/>
      <c r="W2035" s="26"/>
      <c r="X2035" s="37"/>
      <c r="Y2035" s="26"/>
      <c r="Z2035" s="37"/>
      <c r="AA2035" s="26"/>
      <c r="AB2035" s="37"/>
      <c r="AC2035" s="26"/>
      <c r="AD2035" s="34" t="s">
        <v>14</v>
      </c>
    </row>
    <row r="2036" spans="1:30" s="35" customFormat="1" ht="12.75" x14ac:dyDescent="0.2">
      <c r="A2036" s="133" t="s">
        <v>211</v>
      </c>
      <c r="B2036" s="125" t="s">
        <v>11</v>
      </c>
      <c r="C2036" s="125"/>
      <c r="D2036" s="126"/>
      <c r="E2036" s="60" t="s">
        <v>16</v>
      </c>
      <c r="F2036" s="30">
        <v>0.16666666666666666</v>
      </c>
      <c r="G2036" s="31">
        <f t="shared" si="215"/>
        <v>5</v>
      </c>
      <c r="H2036" s="123">
        <v>1</v>
      </c>
      <c r="I2036" s="127"/>
      <c r="J2036" s="37">
        <v>1</v>
      </c>
      <c r="K2036" s="37"/>
      <c r="L2036" s="26">
        <v>1</v>
      </c>
      <c r="M2036" s="37"/>
      <c r="N2036" s="26">
        <v>1</v>
      </c>
      <c r="O2036" s="37"/>
      <c r="P2036" s="26">
        <v>1</v>
      </c>
      <c r="Q2036" s="37"/>
      <c r="R2036" s="26">
        <v>1</v>
      </c>
      <c r="S2036" s="37"/>
      <c r="T2036" s="26">
        <v>1</v>
      </c>
      <c r="U2036" s="37"/>
      <c r="V2036" s="26">
        <v>1</v>
      </c>
      <c r="W2036" s="37"/>
      <c r="X2036" s="26">
        <v>1</v>
      </c>
      <c r="Y2036" s="37"/>
      <c r="Z2036" s="26">
        <v>1</v>
      </c>
      <c r="AA2036" s="37"/>
      <c r="AB2036" s="26">
        <v>1</v>
      </c>
      <c r="AC2036" s="37"/>
      <c r="AD2036" s="34" t="s">
        <v>212</v>
      </c>
    </row>
    <row r="2037" spans="1:30" s="35" customFormat="1" ht="12.75" x14ac:dyDescent="0.2">
      <c r="A2037" s="133" t="s">
        <v>211</v>
      </c>
      <c r="B2037" s="125" t="s">
        <v>11</v>
      </c>
      <c r="C2037" s="125"/>
      <c r="D2037" s="126"/>
      <c r="E2037" s="60" t="s">
        <v>18</v>
      </c>
      <c r="F2037" s="30">
        <v>0.5</v>
      </c>
      <c r="G2037" s="31">
        <f t="shared" si="215"/>
        <v>15</v>
      </c>
      <c r="H2037" s="123">
        <v>1</v>
      </c>
      <c r="I2037" s="127"/>
      <c r="J2037" s="37"/>
      <c r="K2037" s="37"/>
      <c r="L2037" s="37">
        <v>1</v>
      </c>
      <c r="M2037" s="37"/>
      <c r="N2037" s="37"/>
      <c r="O2037" s="26">
        <v>1</v>
      </c>
      <c r="P2037" s="37"/>
      <c r="Q2037" s="37"/>
      <c r="R2037" s="37">
        <v>1</v>
      </c>
      <c r="S2037" s="37"/>
      <c r="T2037" s="37"/>
      <c r="U2037" s="26">
        <v>1</v>
      </c>
      <c r="V2037" s="37"/>
      <c r="W2037" s="37"/>
      <c r="X2037" s="37">
        <v>1</v>
      </c>
      <c r="Y2037" s="37"/>
      <c r="Z2037" s="37"/>
      <c r="AA2037" s="26">
        <v>1</v>
      </c>
      <c r="AB2037" s="37"/>
      <c r="AC2037" s="37"/>
      <c r="AD2037" s="34" t="s">
        <v>30</v>
      </c>
    </row>
    <row r="2038" spans="1:30" s="35" customFormat="1" ht="12.75" x14ac:dyDescent="0.2">
      <c r="A2038" s="133" t="s">
        <v>211</v>
      </c>
      <c r="B2038" s="125" t="s">
        <v>11</v>
      </c>
      <c r="C2038" s="125"/>
      <c r="D2038" s="126"/>
      <c r="E2038" s="60" t="s">
        <v>22</v>
      </c>
      <c r="F2038" s="121">
        <v>0.25</v>
      </c>
      <c r="G2038" s="31">
        <f t="shared" si="215"/>
        <v>7.5</v>
      </c>
      <c r="H2038" s="123">
        <v>1</v>
      </c>
      <c r="I2038" s="127"/>
      <c r="J2038" s="37"/>
      <c r="K2038" s="37">
        <v>1</v>
      </c>
      <c r="L2038" s="37"/>
      <c r="M2038" s="37"/>
      <c r="N2038" s="37"/>
      <c r="O2038" s="37"/>
      <c r="P2038" s="37"/>
      <c r="Q2038" s="37"/>
      <c r="R2038" s="37"/>
      <c r="S2038" s="37">
        <v>1</v>
      </c>
      <c r="T2038" s="37"/>
      <c r="U2038" s="37"/>
      <c r="V2038" s="37"/>
      <c r="W2038" s="37"/>
      <c r="X2038" s="37"/>
      <c r="Y2038" s="37"/>
      <c r="Z2038" s="37"/>
      <c r="AA2038" s="37">
        <v>1</v>
      </c>
      <c r="AB2038" s="37"/>
      <c r="AC2038" s="37"/>
      <c r="AD2038" s="34" t="s">
        <v>213</v>
      </c>
    </row>
    <row r="2039" spans="1:30" s="35" customFormat="1" ht="12.75" x14ac:dyDescent="0.2">
      <c r="A2039" s="133" t="s">
        <v>211</v>
      </c>
      <c r="B2039" s="125" t="s">
        <v>11</v>
      </c>
      <c r="C2039" s="125"/>
      <c r="D2039" s="126"/>
      <c r="E2039" s="60" t="s">
        <v>120</v>
      </c>
      <c r="F2039" s="121">
        <v>0.5</v>
      </c>
      <c r="G2039" s="31">
        <f t="shared" si="215"/>
        <v>15</v>
      </c>
      <c r="H2039" s="123">
        <v>1</v>
      </c>
      <c r="I2039" s="26">
        <v>1</v>
      </c>
      <c r="J2039" s="37"/>
      <c r="K2039" s="37"/>
      <c r="L2039" s="37"/>
      <c r="M2039" s="26">
        <v>1</v>
      </c>
      <c r="N2039" s="26"/>
      <c r="O2039" s="37"/>
      <c r="P2039" s="37"/>
      <c r="Q2039" s="26">
        <v>1</v>
      </c>
      <c r="R2039" s="26"/>
      <c r="S2039" s="127"/>
      <c r="T2039" s="37"/>
      <c r="U2039" s="26">
        <v>1</v>
      </c>
      <c r="V2039" s="26"/>
      <c r="W2039" s="37"/>
      <c r="X2039" s="127"/>
      <c r="Y2039" s="26">
        <v>1</v>
      </c>
      <c r="Z2039" s="37"/>
      <c r="AA2039" s="37"/>
      <c r="AB2039" s="37"/>
      <c r="AC2039" s="26">
        <v>1</v>
      </c>
      <c r="AD2039" s="34" t="s">
        <v>214</v>
      </c>
    </row>
    <row r="2040" spans="1:30" s="35" customFormat="1" ht="12.75" x14ac:dyDescent="0.2">
      <c r="A2040" s="133" t="s">
        <v>211</v>
      </c>
      <c r="B2040" s="125" t="s">
        <v>11</v>
      </c>
      <c r="C2040" s="125"/>
      <c r="D2040" s="126"/>
      <c r="E2040" s="134" t="s">
        <v>24</v>
      </c>
      <c r="F2040" s="121">
        <v>0.35</v>
      </c>
      <c r="G2040" s="31">
        <f t="shared" si="215"/>
        <v>10.5</v>
      </c>
      <c r="H2040" s="123">
        <v>1</v>
      </c>
      <c r="I2040" s="37">
        <v>1</v>
      </c>
      <c r="J2040" s="37">
        <v>1</v>
      </c>
      <c r="K2040" s="26">
        <v>1</v>
      </c>
      <c r="L2040" s="26">
        <v>1</v>
      </c>
      <c r="M2040" s="26">
        <v>1</v>
      </c>
      <c r="N2040" s="26">
        <v>1</v>
      </c>
      <c r="O2040" s="26">
        <v>1</v>
      </c>
      <c r="P2040" s="26">
        <v>1</v>
      </c>
      <c r="Q2040" s="26">
        <v>1</v>
      </c>
      <c r="R2040" s="26">
        <v>1</v>
      </c>
      <c r="S2040" s="26">
        <v>1</v>
      </c>
      <c r="T2040" s="26">
        <v>1</v>
      </c>
      <c r="U2040" s="26">
        <v>1</v>
      </c>
      <c r="V2040" s="26">
        <v>1</v>
      </c>
      <c r="W2040" s="26">
        <v>1</v>
      </c>
      <c r="X2040" s="26">
        <v>1</v>
      </c>
      <c r="Y2040" s="26">
        <v>1</v>
      </c>
      <c r="Z2040" s="26">
        <v>1</v>
      </c>
      <c r="AA2040" s="26">
        <v>1</v>
      </c>
      <c r="AB2040" s="26">
        <v>1</v>
      </c>
      <c r="AC2040" s="26">
        <v>1</v>
      </c>
      <c r="AD2040" s="34" t="s">
        <v>215</v>
      </c>
    </row>
    <row r="2041" spans="1:30" s="35" customFormat="1" ht="12.75" x14ac:dyDescent="0.2">
      <c r="A2041" s="133" t="s">
        <v>211</v>
      </c>
      <c r="B2041" s="125" t="s">
        <v>11</v>
      </c>
      <c r="C2041" s="125"/>
      <c r="D2041" s="126"/>
      <c r="E2041" s="29" t="s">
        <v>26</v>
      </c>
      <c r="F2041" s="30">
        <v>0.9</v>
      </c>
      <c r="G2041" s="31">
        <f t="shared" si="215"/>
        <v>27</v>
      </c>
      <c r="H2041" s="123">
        <v>1</v>
      </c>
      <c r="I2041" s="127"/>
      <c r="J2041" s="37"/>
      <c r="K2041" s="26"/>
      <c r="L2041" s="26"/>
      <c r="M2041" s="26"/>
      <c r="N2041" s="26"/>
      <c r="O2041" s="26"/>
      <c r="P2041" s="26"/>
      <c r="Q2041" s="26"/>
      <c r="R2041" s="26"/>
      <c r="S2041" s="26"/>
      <c r="T2041" s="26"/>
      <c r="U2041" s="26"/>
      <c r="V2041" s="26">
        <v>1</v>
      </c>
      <c r="W2041" s="26"/>
      <c r="X2041" s="26"/>
      <c r="Y2041" s="26"/>
      <c r="Z2041" s="26"/>
      <c r="AA2041" s="26"/>
      <c r="AB2041" s="26"/>
      <c r="AC2041" s="26"/>
      <c r="AD2041" s="34" t="s">
        <v>27</v>
      </c>
    </row>
    <row r="2042" spans="1:30" s="35" customFormat="1" ht="12.75" x14ac:dyDescent="0.2">
      <c r="A2042" s="133" t="s">
        <v>211</v>
      </c>
      <c r="B2042" s="125" t="s">
        <v>11</v>
      </c>
      <c r="C2042" s="125"/>
      <c r="D2042" s="126"/>
      <c r="E2042" s="38" t="s">
        <v>89</v>
      </c>
      <c r="F2042" s="30">
        <v>0</v>
      </c>
      <c r="G2042" s="31">
        <f t="shared" si="215"/>
        <v>0</v>
      </c>
      <c r="H2042" s="123">
        <v>1</v>
      </c>
      <c r="I2042" s="127"/>
      <c r="J2042" s="37"/>
      <c r="K2042" s="26"/>
      <c r="L2042" s="26"/>
      <c r="M2042" s="26"/>
      <c r="N2042" s="26"/>
      <c r="O2042" s="26"/>
      <c r="P2042" s="26"/>
      <c r="Q2042" s="26"/>
      <c r="R2042" s="26"/>
      <c r="S2042" s="26"/>
      <c r="T2042" s="26"/>
      <c r="U2042" s="26"/>
      <c r="V2042" s="26"/>
      <c r="W2042" s="26"/>
      <c r="X2042" s="26"/>
      <c r="Y2042" s="26"/>
      <c r="Z2042" s="26"/>
      <c r="AA2042" s="26"/>
      <c r="AB2042" s="26"/>
      <c r="AC2042" s="26"/>
      <c r="AD2042" s="34" t="s">
        <v>90</v>
      </c>
    </row>
    <row r="2043" spans="1:30" s="35" customFormat="1" ht="12.75" x14ac:dyDescent="0.2">
      <c r="A2043" s="133" t="s">
        <v>211</v>
      </c>
      <c r="B2043" s="125" t="s">
        <v>11</v>
      </c>
      <c r="C2043" s="125"/>
      <c r="D2043" s="126"/>
      <c r="E2043" s="60" t="s">
        <v>29</v>
      </c>
      <c r="F2043" s="121">
        <v>0.21666666666666667</v>
      </c>
      <c r="G2043" s="31">
        <f t="shared" si="215"/>
        <v>6.5</v>
      </c>
      <c r="H2043" s="123">
        <v>1</v>
      </c>
      <c r="I2043" s="127"/>
      <c r="J2043" s="37"/>
      <c r="K2043" s="37"/>
      <c r="L2043" s="37"/>
      <c r="M2043" s="37">
        <v>1</v>
      </c>
      <c r="N2043" s="26"/>
      <c r="O2043" s="37"/>
      <c r="P2043" s="26"/>
      <c r="Q2043" s="26">
        <v>1</v>
      </c>
      <c r="R2043" s="37"/>
      <c r="S2043" s="37"/>
      <c r="T2043" s="37"/>
      <c r="U2043" s="26">
        <v>1</v>
      </c>
      <c r="V2043" s="37"/>
      <c r="W2043" s="37"/>
      <c r="X2043" s="37"/>
      <c r="Y2043" s="26">
        <v>1</v>
      </c>
      <c r="Z2043" s="37"/>
      <c r="AA2043" s="37"/>
      <c r="AB2043" s="37"/>
      <c r="AC2043" s="26">
        <v>1</v>
      </c>
      <c r="AD2043" s="34" t="s">
        <v>35</v>
      </c>
    </row>
    <row r="2044" spans="1:30" s="35" customFormat="1" ht="12.75" x14ac:dyDescent="0.2">
      <c r="A2044" s="133" t="s">
        <v>211</v>
      </c>
      <c r="B2044" s="125" t="s">
        <v>11</v>
      </c>
      <c r="C2044" s="125"/>
      <c r="D2044" s="126"/>
      <c r="E2044" s="60" t="s">
        <v>31</v>
      </c>
      <c r="F2044" s="121">
        <v>0.11666666666666667</v>
      </c>
      <c r="G2044" s="31">
        <f t="shared" si="215"/>
        <v>3.5</v>
      </c>
      <c r="H2044" s="123">
        <v>1</v>
      </c>
      <c r="I2044" s="127"/>
      <c r="J2044" s="37"/>
      <c r="K2044" s="26">
        <v>1</v>
      </c>
      <c r="L2044" s="37"/>
      <c r="M2044" s="26">
        <v>1</v>
      </c>
      <c r="N2044" s="37"/>
      <c r="O2044" s="26">
        <v>1</v>
      </c>
      <c r="P2044" s="37"/>
      <c r="Q2044" s="26">
        <v>1</v>
      </c>
      <c r="R2044" s="37"/>
      <c r="S2044" s="26">
        <v>1</v>
      </c>
      <c r="T2044" s="37"/>
      <c r="U2044" s="26">
        <v>1</v>
      </c>
      <c r="V2044" s="37"/>
      <c r="W2044" s="26">
        <v>1</v>
      </c>
      <c r="X2044" s="37"/>
      <c r="Y2044" s="26">
        <v>1</v>
      </c>
      <c r="Z2044" s="37"/>
      <c r="AA2044" s="26">
        <v>1</v>
      </c>
      <c r="AB2044" s="37"/>
      <c r="AC2044" s="26">
        <v>1</v>
      </c>
      <c r="AD2044" s="34" t="s">
        <v>13</v>
      </c>
    </row>
    <row r="2045" spans="1:30" s="35" customFormat="1" ht="12.75" x14ac:dyDescent="0.2">
      <c r="A2045" s="133" t="s">
        <v>211</v>
      </c>
      <c r="B2045" s="125" t="s">
        <v>11</v>
      </c>
      <c r="C2045" s="125"/>
      <c r="D2045" s="126"/>
      <c r="E2045" s="60" t="s">
        <v>37</v>
      </c>
      <c r="F2045" s="121">
        <v>0.5</v>
      </c>
      <c r="G2045" s="31">
        <f t="shared" si="215"/>
        <v>15</v>
      </c>
      <c r="H2045" s="123">
        <v>1</v>
      </c>
      <c r="I2045" s="127"/>
      <c r="J2045" s="37"/>
      <c r="K2045" s="37"/>
      <c r="L2045" s="37"/>
      <c r="M2045" s="37"/>
      <c r="N2045" s="37"/>
      <c r="O2045" s="26">
        <v>1</v>
      </c>
      <c r="P2045" s="37"/>
      <c r="Q2045" s="37"/>
      <c r="R2045" s="37"/>
      <c r="S2045" s="37"/>
      <c r="T2045" s="37"/>
      <c r="U2045" s="26">
        <v>1</v>
      </c>
      <c r="V2045" s="26"/>
      <c r="W2045" s="37"/>
      <c r="X2045" s="37"/>
      <c r="Y2045" s="37"/>
      <c r="Z2045" s="37"/>
      <c r="AA2045" s="26">
        <v>1</v>
      </c>
      <c r="AB2045" s="37"/>
      <c r="AC2045" s="37"/>
      <c r="AD2045" s="34" t="s">
        <v>19</v>
      </c>
    </row>
    <row r="2046" spans="1:30" s="35" customFormat="1" ht="12.75" x14ac:dyDescent="0.2">
      <c r="A2046" s="133" t="s">
        <v>211</v>
      </c>
      <c r="B2046" s="125" t="s">
        <v>11</v>
      </c>
      <c r="C2046" s="125"/>
      <c r="D2046" s="126"/>
      <c r="E2046" s="60" t="s">
        <v>38</v>
      </c>
      <c r="F2046" s="30">
        <v>0.25</v>
      </c>
      <c r="G2046" s="31">
        <f t="shared" si="215"/>
        <v>7.5</v>
      </c>
      <c r="H2046" s="123">
        <v>1</v>
      </c>
      <c r="I2046" s="127"/>
      <c r="J2046" s="37"/>
      <c r="K2046" s="37"/>
      <c r="L2046" s="37"/>
      <c r="M2046" s="37"/>
      <c r="N2046" s="37"/>
      <c r="O2046" s="37"/>
      <c r="P2046" s="37"/>
      <c r="Q2046" s="37"/>
      <c r="R2046" s="37"/>
      <c r="S2046" s="37"/>
      <c r="T2046" s="37"/>
      <c r="U2046" s="37">
        <v>1</v>
      </c>
      <c r="V2046" s="26"/>
      <c r="W2046" s="37"/>
      <c r="X2046" s="37"/>
      <c r="Y2046" s="37"/>
      <c r="Z2046" s="37"/>
      <c r="AA2046" s="37"/>
      <c r="AB2046" s="37"/>
      <c r="AC2046" s="37"/>
      <c r="AD2046" s="34" t="s">
        <v>23</v>
      </c>
    </row>
    <row r="2047" spans="1:30" s="35" customFormat="1" ht="12.75" x14ac:dyDescent="0.2">
      <c r="A2047" s="133" t="s">
        <v>211</v>
      </c>
      <c r="B2047" s="125" t="s">
        <v>11</v>
      </c>
      <c r="C2047" s="125"/>
      <c r="D2047" s="126"/>
      <c r="E2047" s="29" t="s">
        <v>42</v>
      </c>
      <c r="F2047" s="30">
        <v>2</v>
      </c>
      <c r="G2047" s="31">
        <f t="shared" si="215"/>
        <v>60</v>
      </c>
      <c r="H2047" s="123">
        <v>1</v>
      </c>
      <c r="I2047" s="127"/>
      <c r="J2047" s="37"/>
      <c r="K2047" s="37"/>
      <c r="L2047" s="37"/>
      <c r="M2047" s="37"/>
      <c r="N2047" s="37"/>
      <c r="O2047" s="37"/>
      <c r="P2047" s="37"/>
      <c r="Q2047" s="37"/>
      <c r="R2047" s="37"/>
      <c r="S2047" s="37"/>
      <c r="T2047" s="37"/>
      <c r="U2047" s="37"/>
      <c r="V2047" s="26"/>
      <c r="W2047" s="37"/>
      <c r="X2047" s="37"/>
      <c r="Y2047" s="37"/>
      <c r="Z2047" s="37"/>
      <c r="AA2047" s="37"/>
      <c r="AB2047" s="37"/>
      <c r="AC2047" s="37"/>
      <c r="AD2047" s="34" t="s">
        <v>14</v>
      </c>
    </row>
    <row r="2048" spans="1:30" s="35" customFormat="1" ht="12.75" x14ac:dyDescent="0.2">
      <c r="A2048" s="133" t="s">
        <v>211</v>
      </c>
      <c r="B2048" s="125" t="s">
        <v>11</v>
      </c>
      <c r="C2048" s="125"/>
      <c r="D2048" s="126"/>
      <c r="E2048" s="60" t="s">
        <v>45</v>
      </c>
      <c r="F2048" s="30">
        <v>0.8</v>
      </c>
      <c r="G2048" s="31">
        <f t="shared" si="215"/>
        <v>24</v>
      </c>
      <c r="H2048" s="123">
        <v>1</v>
      </c>
      <c r="I2048" s="127"/>
      <c r="J2048" s="37"/>
      <c r="K2048" s="26">
        <v>1</v>
      </c>
      <c r="L2048" s="37"/>
      <c r="M2048" s="26">
        <v>1</v>
      </c>
      <c r="N2048" s="37"/>
      <c r="O2048" s="26">
        <v>1</v>
      </c>
      <c r="P2048" s="37"/>
      <c r="Q2048" s="26">
        <v>1</v>
      </c>
      <c r="R2048" s="37"/>
      <c r="S2048" s="26">
        <v>1</v>
      </c>
      <c r="T2048" s="37"/>
      <c r="U2048" s="26">
        <v>1</v>
      </c>
      <c r="V2048" s="37"/>
      <c r="W2048" s="26">
        <v>1</v>
      </c>
      <c r="X2048" s="37"/>
      <c r="Y2048" s="26">
        <v>1</v>
      </c>
      <c r="Z2048" s="37"/>
      <c r="AA2048" s="26">
        <v>1</v>
      </c>
      <c r="AB2048" s="37"/>
      <c r="AC2048" s="26">
        <v>1</v>
      </c>
      <c r="AD2048" s="34" t="s">
        <v>13</v>
      </c>
    </row>
    <row r="2049" spans="1:30" s="35" customFormat="1" ht="12.75" x14ac:dyDescent="0.2">
      <c r="A2049" s="133" t="s">
        <v>211</v>
      </c>
      <c r="B2049" s="125" t="s">
        <v>11</v>
      </c>
      <c r="C2049" s="125"/>
      <c r="D2049" s="126"/>
      <c r="E2049" s="29" t="s">
        <v>46</v>
      </c>
      <c r="F2049" s="30">
        <v>0.5</v>
      </c>
      <c r="G2049" s="31">
        <f t="shared" si="215"/>
        <v>15</v>
      </c>
      <c r="H2049" s="123">
        <v>1</v>
      </c>
      <c r="I2049" s="127"/>
      <c r="J2049" s="37"/>
      <c r="K2049" s="26"/>
      <c r="L2049" s="37"/>
      <c r="M2049" s="26"/>
      <c r="N2049" s="37">
        <v>1</v>
      </c>
      <c r="O2049" s="26"/>
      <c r="P2049" s="37"/>
      <c r="Q2049" s="26"/>
      <c r="R2049" s="37"/>
      <c r="S2049" s="26">
        <v>1</v>
      </c>
      <c r="T2049" s="37"/>
      <c r="U2049" s="26"/>
      <c r="V2049" s="37"/>
      <c r="W2049" s="26"/>
      <c r="X2049" s="37">
        <v>1</v>
      </c>
      <c r="Y2049" s="26"/>
      <c r="Z2049" s="37"/>
      <c r="AA2049" s="26"/>
      <c r="AB2049" s="37"/>
      <c r="AC2049" s="26">
        <v>1</v>
      </c>
      <c r="AD2049" s="34" t="s">
        <v>48</v>
      </c>
    </row>
    <row r="2050" spans="1:30" s="35" customFormat="1" ht="12.75" x14ac:dyDescent="0.2">
      <c r="A2050" s="133" t="s">
        <v>211</v>
      </c>
      <c r="B2050" s="125" t="s">
        <v>11</v>
      </c>
      <c r="C2050" s="125"/>
      <c r="D2050" s="126"/>
      <c r="E2050" s="60" t="s">
        <v>49</v>
      </c>
      <c r="F2050" s="30">
        <v>0.18333333333333332</v>
      </c>
      <c r="G2050" s="31">
        <f t="shared" si="215"/>
        <v>5.5</v>
      </c>
      <c r="H2050" s="123">
        <v>1</v>
      </c>
      <c r="I2050" s="26">
        <v>1</v>
      </c>
      <c r="J2050" s="37">
        <v>1</v>
      </c>
      <c r="K2050" s="26"/>
      <c r="L2050" s="37">
        <v>1</v>
      </c>
      <c r="M2050" s="26"/>
      <c r="N2050" s="37">
        <v>1</v>
      </c>
      <c r="O2050" s="26"/>
      <c r="P2050" s="37">
        <v>1</v>
      </c>
      <c r="Q2050" s="26"/>
      <c r="R2050" s="37">
        <v>1</v>
      </c>
      <c r="S2050" s="26"/>
      <c r="T2050" s="37">
        <v>1</v>
      </c>
      <c r="U2050" s="26"/>
      <c r="V2050" s="37">
        <v>1</v>
      </c>
      <c r="W2050" s="26"/>
      <c r="X2050" s="37">
        <v>1</v>
      </c>
      <c r="Y2050" s="26"/>
      <c r="Z2050" s="37">
        <v>1</v>
      </c>
      <c r="AA2050" s="26"/>
      <c r="AB2050" s="37">
        <v>1</v>
      </c>
      <c r="AC2050" s="26"/>
      <c r="AD2050" s="34" t="s">
        <v>216</v>
      </c>
    </row>
    <row r="2051" spans="1:30" s="35" customFormat="1" ht="12.75" x14ac:dyDescent="0.2">
      <c r="A2051" s="135" t="s">
        <v>211</v>
      </c>
      <c r="B2051" s="112" t="s">
        <v>53</v>
      </c>
      <c r="C2051" s="112"/>
      <c r="D2051" s="130">
        <v>9052781</v>
      </c>
      <c r="E2051" s="47" t="s">
        <v>54</v>
      </c>
      <c r="F2051" s="113">
        <v>1</v>
      </c>
      <c r="G2051" s="45">
        <f>+VLOOKUP(D2051,'Precios Repuestos'!$B$3:$F$192,5,FALSE)*F2051</f>
        <v>5</v>
      </c>
      <c r="H2051" s="32">
        <v>1</v>
      </c>
      <c r="I2051" s="48">
        <v>1</v>
      </c>
      <c r="J2051" s="115">
        <v>1</v>
      </c>
      <c r="K2051" s="40">
        <v>1</v>
      </c>
      <c r="L2051" s="40">
        <v>1</v>
      </c>
      <c r="M2051" s="40">
        <v>1</v>
      </c>
      <c r="N2051" s="40">
        <v>1</v>
      </c>
      <c r="O2051" s="40">
        <v>1</v>
      </c>
      <c r="P2051" s="40">
        <v>1</v>
      </c>
      <c r="Q2051" s="40">
        <v>1</v>
      </c>
      <c r="R2051" s="40">
        <v>1</v>
      </c>
      <c r="S2051" s="40">
        <v>1</v>
      </c>
      <c r="T2051" s="40">
        <v>1</v>
      </c>
      <c r="U2051" s="40">
        <v>1</v>
      </c>
      <c r="V2051" s="40">
        <v>1</v>
      </c>
      <c r="W2051" s="40">
        <v>1</v>
      </c>
      <c r="X2051" s="40">
        <v>1</v>
      </c>
      <c r="Y2051" s="40">
        <v>1</v>
      </c>
      <c r="Z2051" s="40">
        <v>1</v>
      </c>
      <c r="AA2051" s="40">
        <v>1</v>
      </c>
      <c r="AB2051" s="40">
        <v>1</v>
      </c>
      <c r="AC2051" s="40">
        <v>1</v>
      </c>
      <c r="AD2051" s="34" t="s">
        <v>25</v>
      </c>
    </row>
    <row r="2052" spans="1:30" s="35" customFormat="1" ht="12.75" x14ac:dyDescent="0.2">
      <c r="A2052" s="135" t="s">
        <v>211</v>
      </c>
      <c r="B2052" s="112" t="s">
        <v>53</v>
      </c>
      <c r="C2052" s="112"/>
      <c r="D2052" s="172">
        <v>2601236</v>
      </c>
      <c r="E2052" s="47" t="s">
        <v>122</v>
      </c>
      <c r="F2052" s="113">
        <v>4</v>
      </c>
      <c r="G2052" s="45">
        <f>+VLOOKUP(D2052,'Precios Repuestos'!$B$3:$F$192,5,FALSE)*F2052</f>
        <v>25.680192307692305</v>
      </c>
      <c r="H2052" s="32">
        <v>1</v>
      </c>
      <c r="I2052" s="48">
        <v>1</v>
      </c>
      <c r="J2052" s="115">
        <v>1</v>
      </c>
      <c r="K2052" s="40">
        <v>1</v>
      </c>
      <c r="L2052" s="40">
        <v>1</v>
      </c>
      <c r="M2052" s="40">
        <v>1</v>
      </c>
      <c r="N2052" s="40">
        <v>1</v>
      </c>
      <c r="O2052" s="40">
        <v>1</v>
      </c>
      <c r="P2052" s="40">
        <v>1</v>
      </c>
      <c r="Q2052" s="40">
        <v>1</v>
      </c>
      <c r="R2052" s="40">
        <v>1</v>
      </c>
      <c r="S2052" s="40">
        <v>1</v>
      </c>
      <c r="T2052" s="40">
        <v>1</v>
      </c>
      <c r="U2052" s="40">
        <v>1</v>
      </c>
      <c r="V2052" s="40">
        <v>1</v>
      </c>
      <c r="W2052" s="40">
        <v>1</v>
      </c>
      <c r="X2052" s="40">
        <v>1</v>
      </c>
      <c r="Y2052" s="40">
        <v>1</v>
      </c>
      <c r="Z2052" s="40">
        <v>1</v>
      </c>
      <c r="AA2052" s="40">
        <v>1</v>
      </c>
      <c r="AB2052" s="40">
        <v>1</v>
      </c>
      <c r="AC2052" s="40">
        <v>1</v>
      </c>
      <c r="AD2052" s="34" t="s">
        <v>56</v>
      </c>
    </row>
    <row r="2053" spans="1:30" s="35" customFormat="1" ht="12.75" x14ac:dyDescent="0.2">
      <c r="A2053" s="135" t="s">
        <v>211</v>
      </c>
      <c r="B2053" s="112" t="s">
        <v>53</v>
      </c>
      <c r="C2053" s="112"/>
      <c r="D2053" s="173">
        <v>5496962</v>
      </c>
      <c r="E2053" s="47" t="s">
        <v>57</v>
      </c>
      <c r="F2053" s="113">
        <v>1</v>
      </c>
      <c r="G2053" s="45">
        <f>+VLOOKUP(D2053,'Precios Repuestos'!$B$3:$F$192,5,FALSE)*F2053</f>
        <v>15.42</v>
      </c>
      <c r="H2053" s="32">
        <v>1</v>
      </c>
      <c r="I2053" s="114"/>
      <c r="J2053" s="115">
        <v>1</v>
      </c>
      <c r="K2053" s="115"/>
      <c r="L2053" s="40">
        <v>1</v>
      </c>
      <c r="M2053" s="115"/>
      <c r="N2053" s="40">
        <v>1</v>
      </c>
      <c r="O2053" s="115"/>
      <c r="P2053" s="40">
        <v>1</v>
      </c>
      <c r="Q2053" s="115"/>
      <c r="R2053" s="40">
        <v>1</v>
      </c>
      <c r="S2053" s="115"/>
      <c r="T2053" s="40">
        <v>1</v>
      </c>
      <c r="U2053" s="115"/>
      <c r="V2053" s="40">
        <v>1</v>
      </c>
      <c r="W2053" s="115"/>
      <c r="X2053" s="40">
        <v>1</v>
      </c>
      <c r="Y2053" s="115"/>
      <c r="Z2053" s="40">
        <v>1</v>
      </c>
      <c r="AA2053" s="115"/>
      <c r="AB2053" s="40">
        <v>1</v>
      </c>
      <c r="AC2053" s="115"/>
      <c r="AD2053" s="34" t="s">
        <v>212</v>
      </c>
    </row>
    <row r="2054" spans="1:30" s="35" customFormat="1" ht="12.75" x14ac:dyDescent="0.2">
      <c r="A2054" s="135" t="s">
        <v>211</v>
      </c>
      <c r="B2054" s="112" t="s">
        <v>53</v>
      </c>
      <c r="C2054" s="112"/>
      <c r="D2054" s="173">
        <v>24512521</v>
      </c>
      <c r="E2054" s="47" t="s">
        <v>58</v>
      </c>
      <c r="F2054" s="113">
        <v>1</v>
      </c>
      <c r="G2054" s="45">
        <f>+VLOOKUP(D2054,'Precios Repuestos'!$B$3:$F$192,5,FALSE)*F2054</f>
        <v>9.6</v>
      </c>
      <c r="H2054" s="32">
        <v>1</v>
      </c>
      <c r="I2054" s="114"/>
      <c r="J2054" s="115"/>
      <c r="K2054" s="40">
        <v>1</v>
      </c>
      <c r="L2054" s="115"/>
      <c r="M2054" s="40">
        <v>1</v>
      </c>
      <c r="N2054" s="115"/>
      <c r="O2054" s="40">
        <v>1</v>
      </c>
      <c r="P2054" s="115"/>
      <c r="Q2054" s="40">
        <v>1</v>
      </c>
      <c r="R2054" s="115"/>
      <c r="S2054" s="40">
        <v>1</v>
      </c>
      <c r="T2054" s="115"/>
      <c r="U2054" s="40">
        <v>1</v>
      </c>
      <c r="V2054" s="115"/>
      <c r="W2054" s="40">
        <v>1</v>
      </c>
      <c r="X2054" s="115"/>
      <c r="Y2054" s="40">
        <v>1</v>
      </c>
      <c r="Z2054" s="115"/>
      <c r="AA2054" s="40">
        <v>1</v>
      </c>
      <c r="AB2054" s="115"/>
      <c r="AC2054" s="40">
        <v>1</v>
      </c>
      <c r="AD2054" s="34" t="s">
        <v>13</v>
      </c>
    </row>
    <row r="2055" spans="1:30" s="35" customFormat="1" ht="12.75" x14ac:dyDescent="0.2">
      <c r="A2055" s="135" t="s">
        <v>211</v>
      </c>
      <c r="B2055" s="112" t="s">
        <v>53</v>
      </c>
      <c r="C2055" s="112"/>
      <c r="D2055" s="174" t="s">
        <v>61</v>
      </c>
      <c r="E2055" s="60" t="s">
        <v>62</v>
      </c>
      <c r="F2055" s="113">
        <v>1</v>
      </c>
      <c r="G2055" s="45">
        <f>+VLOOKUP(D2055,'Precios Repuestos'!$B$3:$F$192,5,FALSE)*F2055</f>
        <v>4</v>
      </c>
      <c r="H2055" s="32">
        <v>1</v>
      </c>
      <c r="I2055" s="114"/>
      <c r="J2055" s="115"/>
      <c r="K2055" s="115"/>
      <c r="L2055" s="115"/>
      <c r="M2055" s="115"/>
      <c r="N2055" s="115"/>
      <c r="O2055" s="40">
        <v>1</v>
      </c>
      <c r="P2055" s="115"/>
      <c r="Q2055" s="115"/>
      <c r="R2055" s="115"/>
      <c r="S2055" s="115"/>
      <c r="T2055" s="115"/>
      <c r="U2055" s="40">
        <v>1</v>
      </c>
      <c r="V2055" s="40"/>
      <c r="W2055" s="115"/>
      <c r="X2055" s="115"/>
      <c r="Y2055" s="115"/>
      <c r="Z2055" s="115"/>
      <c r="AA2055" s="40">
        <v>1</v>
      </c>
      <c r="AB2055" s="115"/>
      <c r="AC2055" s="115"/>
      <c r="AD2055" s="34" t="s">
        <v>19</v>
      </c>
    </row>
    <row r="2056" spans="1:30" s="35" customFormat="1" ht="12.75" x14ac:dyDescent="0.2">
      <c r="A2056" s="135" t="s">
        <v>211</v>
      </c>
      <c r="B2056" s="112" t="s">
        <v>53</v>
      </c>
      <c r="C2056" s="112"/>
      <c r="D2056" s="130">
        <v>24521479</v>
      </c>
      <c r="E2056" s="60" t="s">
        <v>60</v>
      </c>
      <c r="F2056" s="113">
        <v>1</v>
      </c>
      <c r="G2056" s="45">
        <f>+VLOOKUP(D2056,'Precios Repuestos'!$B$3:$F$192,5,FALSE)*F2056</f>
        <v>13.66</v>
      </c>
      <c r="H2056" s="32">
        <v>1</v>
      </c>
      <c r="I2056" s="114"/>
      <c r="J2056" s="115"/>
      <c r="K2056" s="115"/>
      <c r="L2056" s="115"/>
      <c r="M2056" s="115"/>
      <c r="N2056" s="115"/>
      <c r="O2056" s="115"/>
      <c r="P2056" s="115"/>
      <c r="Q2056" s="115"/>
      <c r="R2056" s="115"/>
      <c r="S2056" s="115"/>
      <c r="T2056" s="115"/>
      <c r="U2056" s="115">
        <v>1</v>
      </c>
      <c r="V2056" s="40"/>
      <c r="W2056" s="115"/>
      <c r="X2056" s="115"/>
      <c r="Y2056" s="115"/>
      <c r="Z2056" s="115"/>
      <c r="AA2056" s="115"/>
      <c r="AB2056" s="115"/>
      <c r="AC2056" s="115"/>
      <c r="AD2056" s="34" t="s">
        <v>23</v>
      </c>
    </row>
    <row r="2057" spans="1:30" s="35" customFormat="1" ht="12.75" x14ac:dyDescent="0.2">
      <c r="A2057" s="135" t="s">
        <v>211</v>
      </c>
      <c r="B2057" s="112" t="s">
        <v>53</v>
      </c>
      <c r="C2057" s="112"/>
      <c r="D2057" s="130">
        <v>9051950</v>
      </c>
      <c r="E2057" s="60" t="s">
        <v>91</v>
      </c>
      <c r="F2057" s="113">
        <v>1</v>
      </c>
      <c r="G2057" s="45">
        <f>+VLOOKUP(D2057,'Precios Repuestos'!$B$3:$F$192,5,FALSE)*F2057</f>
        <v>9.14</v>
      </c>
      <c r="H2057" s="32">
        <v>1</v>
      </c>
      <c r="I2057" s="114"/>
      <c r="J2057" s="115"/>
      <c r="K2057" s="115"/>
      <c r="L2057" s="115"/>
      <c r="M2057" s="115"/>
      <c r="N2057" s="115"/>
      <c r="O2057" s="115"/>
      <c r="P2057" s="115"/>
      <c r="Q2057" s="115"/>
      <c r="R2057" s="115"/>
      <c r="S2057" s="115"/>
      <c r="T2057" s="115"/>
      <c r="U2057" s="115"/>
      <c r="V2057" s="40">
        <v>1</v>
      </c>
      <c r="W2057" s="115"/>
      <c r="X2057" s="115"/>
      <c r="Y2057" s="115"/>
      <c r="Z2057" s="115"/>
      <c r="AA2057" s="115"/>
      <c r="AB2057" s="115"/>
      <c r="AC2057" s="115"/>
      <c r="AD2057" s="34" t="s">
        <v>27</v>
      </c>
    </row>
    <row r="2058" spans="1:30" s="35" customFormat="1" ht="12.75" x14ac:dyDescent="0.2">
      <c r="A2058" s="135" t="s">
        <v>211</v>
      </c>
      <c r="B2058" s="112" t="s">
        <v>53</v>
      </c>
      <c r="C2058" s="112"/>
      <c r="D2058" s="130">
        <v>9051951</v>
      </c>
      <c r="E2058" s="60" t="s">
        <v>92</v>
      </c>
      <c r="F2058" s="113">
        <v>1</v>
      </c>
      <c r="G2058" s="45">
        <f>+VLOOKUP(D2058,'Precios Repuestos'!$B$3:$F$192,5,FALSE)*F2058</f>
        <v>13.17</v>
      </c>
      <c r="H2058" s="32">
        <v>1</v>
      </c>
      <c r="I2058" s="114"/>
      <c r="J2058" s="115"/>
      <c r="K2058" s="115"/>
      <c r="L2058" s="115"/>
      <c r="M2058" s="115"/>
      <c r="N2058" s="115"/>
      <c r="O2058" s="115"/>
      <c r="P2058" s="115"/>
      <c r="Q2058" s="115"/>
      <c r="R2058" s="115"/>
      <c r="S2058" s="115"/>
      <c r="T2058" s="115"/>
      <c r="U2058" s="115"/>
      <c r="V2058" s="40">
        <v>1</v>
      </c>
      <c r="W2058" s="115"/>
      <c r="X2058" s="115"/>
      <c r="Y2058" s="115"/>
      <c r="Z2058" s="115"/>
      <c r="AA2058" s="115"/>
      <c r="AB2058" s="115"/>
      <c r="AC2058" s="115"/>
      <c r="AD2058" s="34" t="s">
        <v>27</v>
      </c>
    </row>
    <row r="2059" spans="1:30" s="35" customFormat="1" ht="12.75" x14ac:dyDescent="0.2">
      <c r="A2059" s="135" t="s">
        <v>211</v>
      </c>
      <c r="B2059" s="112" t="s">
        <v>53</v>
      </c>
      <c r="C2059" s="112"/>
      <c r="D2059" s="173">
        <v>9002811</v>
      </c>
      <c r="E2059" s="47" t="s">
        <v>64</v>
      </c>
      <c r="F2059" s="113">
        <v>4</v>
      </c>
      <c r="G2059" s="45">
        <f>+VLOOKUP(D2059,'Precios Repuestos'!$B$3:$F$192,5,FALSE)*F2059</f>
        <v>24.32</v>
      </c>
      <c r="H2059" s="32">
        <v>1</v>
      </c>
      <c r="I2059" s="114"/>
      <c r="J2059" s="115"/>
      <c r="K2059" s="115"/>
      <c r="L2059" s="40"/>
      <c r="M2059" s="115">
        <v>1</v>
      </c>
      <c r="N2059" s="40"/>
      <c r="O2059" s="115"/>
      <c r="P2059" s="40"/>
      <c r="Q2059" s="40">
        <v>1</v>
      </c>
      <c r="R2059" s="40"/>
      <c r="S2059" s="115"/>
      <c r="T2059" s="40"/>
      <c r="U2059" s="40">
        <v>1</v>
      </c>
      <c r="V2059" s="40"/>
      <c r="W2059" s="115"/>
      <c r="X2059" s="40"/>
      <c r="Y2059" s="40">
        <v>1</v>
      </c>
      <c r="Z2059" s="40"/>
      <c r="AA2059" s="115"/>
      <c r="AB2059" s="40"/>
      <c r="AC2059" s="40">
        <v>1</v>
      </c>
      <c r="AD2059" s="34" t="s">
        <v>65</v>
      </c>
    </row>
    <row r="2060" spans="1:30" s="35" customFormat="1" ht="12.75" x14ac:dyDescent="0.2">
      <c r="A2060" s="135" t="s">
        <v>211</v>
      </c>
      <c r="B2060" s="112" t="s">
        <v>53</v>
      </c>
      <c r="C2060" s="112"/>
      <c r="D2060" s="42">
        <v>2601230</v>
      </c>
      <c r="E2060" s="43" t="s">
        <v>113</v>
      </c>
      <c r="F2060" s="113">
        <v>2</v>
      </c>
      <c r="G2060" s="45">
        <f>+VLOOKUP(D2060,'Precios Repuestos'!$B$3:$F$192,5,FALSE)*F2060</f>
        <v>13.477884615384616</v>
      </c>
      <c r="H2060" s="32">
        <v>1</v>
      </c>
      <c r="I2060" s="114"/>
      <c r="J2060" s="115"/>
      <c r="K2060" s="115">
        <v>1</v>
      </c>
      <c r="L2060" s="115"/>
      <c r="M2060" s="115"/>
      <c r="N2060" s="115"/>
      <c r="O2060" s="115"/>
      <c r="P2060" s="115"/>
      <c r="Q2060" s="115"/>
      <c r="R2060" s="115"/>
      <c r="S2060" s="115">
        <v>1</v>
      </c>
      <c r="T2060" s="115"/>
      <c r="U2060" s="115"/>
      <c r="V2060" s="115"/>
      <c r="W2060" s="115"/>
      <c r="X2060" s="115"/>
      <c r="Y2060" s="115"/>
      <c r="Z2060" s="115"/>
      <c r="AA2060" s="115">
        <v>1</v>
      </c>
      <c r="AB2060" s="115"/>
      <c r="AC2060" s="115"/>
      <c r="AD2060" s="34" t="s">
        <v>67</v>
      </c>
    </row>
    <row r="2061" spans="1:30" s="35" customFormat="1" ht="12.75" x14ac:dyDescent="0.2">
      <c r="A2061" s="135" t="s">
        <v>211</v>
      </c>
      <c r="B2061" s="112" t="s">
        <v>53</v>
      </c>
      <c r="C2061" s="112"/>
      <c r="D2061" s="42">
        <v>2601230</v>
      </c>
      <c r="E2061" s="43" t="s">
        <v>113</v>
      </c>
      <c r="F2061" s="113">
        <v>2</v>
      </c>
      <c r="G2061" s="45">
        <f>+VLOOKUP(D2061,'Precios Repuestos'!$B$3:$F$192,5,FALSE)*F2061</f>
        <v>13.477884615384616</v>
      </c>
      <c r="H2061" s="32">
        <v>1</v>
      </c>
      <c r="I2061" s="40">
        <v>1</v>
      </c>
      <c r="J2061" s="115"/>
      <c r="K2061" s="115"/>
      <c r="L2061" s="115"/>
      <c r="M2061" s="40">
        <v>1</v>
      </c>
      <c r="N2061" s="115"/>
      <c r="O2061" s="115"/>
      <c r="P2061" s="115"/>
      <c r="Q2061" s="40">
        <v>1</v>
      </c>
      <c r="R2061" s="115"/>
      <c r="S2061" s="115"/>
      <c r="T2061" s="115"/>
      <c r="U2061" s="40">
        <v>1</v>
      </c>
      <c r="V2061" s="115"/>
      <c r="W2061" s="115"/>
      <c r="X2061" s="115"/>
      <c r="Y2061" s="40">
        <v>1</v>
      </c>
      <c r="Z2061" s="115"/>
      <c r="AA2061" s="115"/>
      <c r="AB2061" s="115"/>
      <c r="AC2061" s="40">
        <v>1</v>
      </c>
      <c r="AD2061" s="34" t="s">
        <v>131</v>
      </c>
    </row>
    <row r="2062" spans="1:30" s="35" customFormat="1" ht="12.75" x14ac:dyDescent="0.2">
      <c r="A2062" s="135" t="s">
        <v>211</v>
      </c>
      <c r="B2062" s="112" t="s">
        <v>53</v>
      </c>
      <c r="C2062" s="112"/>
      <c r="D2062" s="156" t="s">
        <v>68</v>
      </c>
      <c r="E2062" s="47" t="s">
        <v>69</v>
      </c>
      <c r="F2062" s="113">
        <v>2</v>
      </c>
      <c r="G2062" s="45">
        <f>+VLOOKUP(D2062,'Precios Repuestos'!$B$3:$F$192,5,FALSE)*F2062</f>
        <v>4.8</v>
      </c>
      <c r="H2062" s="32">
        <v>1</v>
      </c>
      <c r="I2062" s="114"/>
      <c r="J2062" s="115"/>
      <c r="K2062" s="115"/>
      <c r="L2062" s="115">
        <v>1</v>
      </c>
      <c r="M2062" s="115"/>
      <c r="N2062" s="115"/>
      <c r="O2062" s="40">
        <v>1</v>
      </c>
      <c r="P2062" s="115"/>
      <c r="Q2062" s="115"/>
      <c r="R2062" s="115">
        <v>1</v>
      </c>
      <c r="S2062" s="115"/>
      <c r="T2062" s="115"/>
      <c r="U2062" s="40">
        <v>1</v>
      </c>
      <c r="V2062" s="115"/>
      <c r="W2062" s="115"/>
      <c r="X2062" s="115">
        <v>1</v>
      </c>
      <c r="Y2062" s="115"/>
      <c r="Z2062" s="115"/>
      <c r="AA2062" s="40">
        <v>1</v>
      </c>
      <c r="AB2062" s="115"/>
      <c r="AC2062" s="115"/>
      <c r="AD2062" s="34" t="s">
        <v>30</v>
      </c>
    </row>
    <row r="2063" spans="1:30" s="35" customFormat="1" ht="12.75" x14ac:dyDescent="0.2">
      <c r="A2063" s="135" t="s">
        <v>211</v>
      </c>
      <c r="B2063" s="112" t="s">
        <v>53</v>
      </c>
      <c r="C2063" s="112"/>
      <c r="D2063" s="42" t="s">
        <v>71</v>
      </c>
      <c r="E2063" s="43" t="s">
        <v>72</v>
      </c>
      <c r="F2063" s="113">
        <v>1</v>
      </c>
      <c r="G2063" s="45">
        <f>+VLOOKUP(D2063,'Precios Repuestos'!$B$3:$F$192,5,FALSE)*F2063</f>
        <v>6</v>
      </c>
      <c r="H2063" s="32">
        <v>1</v>
      </c>
      <c r="I2063" s="114"/>
      <c r="J2063" s="115"/>
      <c r="K2063" s="115"/>
      <c r="L2063" s="115"/>
      <c r="M2063" s="115"/>
      <c r="N2063" s="115">
        <v>1</v>
      </c>
      <c r="O2063" s="40"/>
      <c r="P2063" s="115"/>
      <c r="Q2063" s="115"/>
      <c r="R2063" s="115"/>
      <c r="S2063" s="115">
        <v>1</v>
      </c>
      <c r="T2063" s="115"/>
      <c r="U2063" s="40"/>
      <c r="V2063" s="115"/>
      <c r="W2063" s="115"/>
      <c r="X2063" s="115">
        <v>1</v>
      </c>
      <c r="Y2063" s="115"/>
      <c r="Z2063" s="115"/>
      <c r="AA2063" s="40"/>
      <c r="AB2063" s="115"/>
      <c r="AC2063" s="115">
        <v>1</v>
      </c>
      <c r="AD2063" s="34" t="s">
        <v>47</v>
      </c>
    </row>
    <row r="2064" spans="1:30" s="35" customFormat="1" ht="12.75" x14ac:dyDescent="0.2">
      <c r="A2064" s="135" t="s">
        <v>211</v>
      </c>
      <c r="B2064" s="112" t="s">
        <v>53</v>
      </c>
      <c r="C2064" s="112"/>
      <c r="D2064" s="42">
        <v>88900181</v>
      </c>
      <c r="E2064" s="47" t="s">
        <v>73</v>
      </c>
      <c r="F2064" s="113">
        <v>1</v>
      </c>
      <c r="G2064" s="45">
        <f>+VLOOKUP(D2064,'Precios Repuestos'!$B$3:$F$192,5,FALSE)*F2064</f>
        <v>6.18</v>
      </c>
      <c r="H2064" s="32">
        <v>1</v>
      </c>
      <c r="I2064" s="114"/>
      <c r="J2064" s="115"/>
      <c r="K2064" s="40">
        <v>1</v>
      </c>
      <c r="L2064" s="115"/>
      <c r="M2064" s="40">
        <v>1</v>
      </c>
      <c r="N2064" s="115"/>
      <c r="O2064" s="40">
        <v>1</v>
      </c>
      <c r="P2064" s="115"/>
      <c r="Q2064" s="40">
        <v>1</v>
      </c>
      <c r="R2064" s="115"/>
      <c r="S2064" s="40">
        <v>1</v>
      </c>
      <c r="T2064" s="115"/>
      <c r="U2064" s="40">
        <v>1</v>
      </c>
      <c r="V2064" s="115"/>
      <c r="W2064" s="40">
        <v>1</v>
      </c>
      <c r="X2064" s="115"/>
      <c r="Y2064" s="40">
        <v>1</v>
      </c>
      <c r="Z2064" s="115"/>
      <c r="AA2064" s="40">
        <v>1</v>
      </c>
      <c r="AB2064" s="115"/>
      <c r="AC2064" s="40">
        <v>1</v>
      </c>
      <c r="AD2064" s="34" t="s">
        <v>13</v>
      </c>
    </row>
    <row r="2065" spans="1:30" s="35" customFormat="1" ht="12.75" x14ac:dyDescent="0.2">
      <c r="A2065" s="135" t="s">
        <v>211</v>
      </c>
      <c r="B2065" s="112" t="s">
        <v>53</v>
      </c>
      <c r="C2065" s="112"/>
      <c r="D2065" s="42" t="s">
        <v>76</v>
      </c>
      <c r="E2065" s="43" t="s">
        <v>77</v>
      </c>
      <c r="F2065" s="44">
        <v>1</v>
      </c>
      <c r="G2065" s="45">
        <f>+VLOOKUP(D2065,'Precios Repuestos'!$B$3:$F$192,5,FALSE)*F2065</f>
        <v>2</v>
      </c>
      <c r="H2065" s="32">
        <v>1</v>
      </c>
      <c r="I2065" s="46"/>
      <c r="J2065" s="40"/>
      <c r="K2065" s="40">
        <v>1</v>
      </c>
      <c r="L2065" s="40">
        <v>1</v>
      </c>
      <c r="M2065" s="40">
        <v>1</v>
      </c>
      <c r="N2065" s="40">
        <v>1</v>
      </c>
      <c r="O2065" s="40">
        <v>1</v>
      </c>
      <c r="P2065" s="40">
        <v>1</v>
      </c>
      <c r="Q2065" s="40">
        <v>1</v>
      </c>
      <c r="R2065" s="40">
        <v>1</v>
      </c>
      <c r="S2065" s="40">
        <v>1</v>
      </c>
      <c r="T2065" s="40">
        <v>1</v>
      </c>
      <c r="U2065" s="40">
        <v>1</v>
      </c>
      <c r="V2065" s="40">
        <v>1</v>
      </c>
      <c r="W2065" s="40">
        <v>1</v>
      </c>
      <c r="X2065" s="40">
        <v>1</v>
      </c>
      <c r="Y2065" s="40">
        <v>1</v>
      </c>
      <c r="Z2065" s="40">
        <v>1</v>
      </c>
      <c r="AA2065" s="40">
        <v>1</v>
      </c>
      <c r="AB2065" s="40">
        <v>1</v>
      </c>
      <c r="AC2065" s="40">
        <v>1</v>
      </c>
      <c r="AD2065" s="34" t="s">
        <v>78</v>
      </c>
    </row>
    <row r="2066" spans="1:30" s="35" customFormat="1" ht="12.75" x14ac:dyDescent="0.2">
      <c r="A2066" s="50" t="s">
        <v>211</v>
      </c>
      <c r="B2066" s="52" t="s">
        <v>79</v>
      </c>
      <c r="C2066" s="52"/>
      <c r="D2066" s="67"/>
      <c r="E2066" s="54" t="s">
        <v>80</v>
      </c>
      <c r="F2066" s="30"/>
      <c r="G2066" s="29"/>
      <c r="H2066" s="32"/>
      <c r="I2066" s="55">
        <f>+SUMPRODUCT(I2034:I2050,$G2034:$G2050)</f>
        <v>31</v>
      </c>
      <c r="J2066" s="55">
        <f t="shared" ref="J2066:AC2066" si="216">+SUMPRODUCT(J2034:J2050,$G2034:$G2050)</f>
        <v>21</v>
      </c>
      <c r="K2066" s="55">
        <f t="shared" si="216"/>
        <v>45.5</v>
      </c>
      <c r="L2066" s="55">
        <f t="shared" si="216"/>
        <v>36</v>
      </c>
      <c r="M2066" s="55">
        <f t="shared" si="216"/>
        <v>59.5</v>
      </c>
      <c r="N2066" s="55">
        <f t="shared" si="216"/>
        <v>36</v>
      </c>
      <c r="O2066" s="55">
        <f t="shared" si="216"/>
        <v>68</v>
      </c>
      <c r="P2066" s="55">
        <f t="shared" si="216"/>
        <v>21</v>
      </c>
      <c r="Q2066" s="55">
        <f t="shared" si="216"/>
        <v>59.5</v>
      </c>
      <c r="R2066" s="55">
        <f t="shared" si="216"/>
        <v>36</v>
      </c>
      <c r="S2066" s="55">
        <f t="shared" si="216"/>
        <v>60.5</v>
      </c>
      <c r="T2066" s="55">
        <f t="shared" si="216"/>
        <v>21</v>
      </c>
      <c r="U2066" s="55">
        <f t="shared" si="216"/>
        <v>97</v>
      </c>
      <c r="V2066" s="55">
        <f t="shared" si="216"/>
        <v>48</v>
      </c>
      <c r="W2066" s="55">
        <f t="shared" si="216"/>
        <v>38</v>
      </c>
      <c r="X2066" s="55">
        <f t="shared" si="216"/>
        <v>51</v>
      </c>
      <c r="Y2066" s="55">
        <f t="shared" si="216"/>
        <v>59.5</v>
      </c>
      <c r="Z2066" s="55">
        <f t="shared" si="216"/>
        <v>21</v>
      </c>
      <c r="AA2066" s="55">
        <f t="shared" si="216"/>
        <v>75.5</v>
      </c>
      <c r="AB2066" s="55">
        <f t="shared" si="216"/>
        <v>21</v>
      </c>
      <c r="AC2066" s="55">
        <f t="shared" si="216"/>
        <v>74.5</v>
      </c>
      <c r="AD2066" s="34"/>
    </row>
    <row r="2067" spans="1:30" s="35" customFormat="1" ht="12.75" x14ac:dyDescent="0.2">
      <c r="A2067" s="50" t="s">
        <v>211</v>
      </c>
      <c r="B2067" s="52" t="s">
        <v>81</v>
      </c>
      <c r="C2067" s="52"/>
      <c r="D2067" s="67"/>
      <c r="E2067" s="54" t="s">
        <v>82</v>
      </c>
      <c r="F2067" s="30"/>
      <c r="G2067" s="29"/>
      <c r="H2067" s="32"/>
      <c r="I2067" s="55">
        <f>+SUMPRODUCT(I2051:I2065,$G2051:$G2065)</f>
        <v>44.158076923076919</v>
      </c>
      <c r="J2067" s="55">
        <f t="shared" ref="J2067:AC2067" si="217">+SUMPRODUCT(J2051:J2065,$G2051:$G2065)</f>
        <v>46.100192307692303</v>
      </c>
      <c r="K2067" s="55">
        <f t="shared" si="217"/>
        <v>61.93807692307692</v>
      </c>
      <c r="L2067" s="55">
        <f t="shared" si="217"/>
        <v>52.900192307692301</v>
      </c>
      <c r="M2067" s="55">
        <f t="shared" si="217"/>
        <v>86.258076923076914</v>
      </c>
      <c r="N2067" s="55">
        <f t="shared" si="217"/>
        <v>54.100192307692303</v>
      </c>
      <c r="O2067" s="55">
        <f t="shared" si="217"/>
        <v>57.2601923076923</v>
      </c>
      <c r="P2067" s="55">
        <f t="shared" si="217"/>
        <v>48.100192307692303</v>
      </c>
      <c r="Q2067" s="55">
        <f t="shared" si="217"/>
        <v>86.258076923076914</v>
      </c>
      <c r="R2067" s="55">
        <f t="shared" si="217"/>
        <v>52.900192307692301</v>
      </c>
      <c r="S2067" s="55">
        <f t="shared" si="217"/>
        <v>67.93807692307692</v>
      </c>
      <c r="T2067" s="55">
        <f t="shared" si="217"/>
        <v>48.100192307692303</v>
      </c>
      <c r="U2067" s="55">
        <f t="shared" si="217"/>
        <v>108.71807692307692</v>
      </c>
      <c r="V2067" s="55">
        <f t="shared" si="217"/>
        <v>70.410192307692299</v>
      </c>
      <c r="W2067" s="55">
        <f t="shared" si="217"/>
        <v>48.460192307692303</v>
      </c>
      <c r="X2067" s="55">
        <f t="shared" si="217"/>
        <v>58.900192307692301</v>
      </c>
      <c r="Y2067" s="55">
        <f t="shared" si="217"/>
        <v>86.258076923076914</v>
      </c>
      <c r="Z2067" s="55">
        <f t="shared" si="217"/>
        <v>48.100192307692303</v>
      </c>
      <c r="AA2067" s="55">
        <f t="shared" si="217"/>
        <v>70.738076923076918</v>
      </c>
      <c r="AB2067" s="55">
        <f t="shared" si="217"/>
        <v>48.100192307692303</v>
      </c>
      <c r="AC2067" s="55">
        <f t="shared" si="217"/>
        <v>92.258076923076914</v>
      </c>
      <c r="AD2067" s="34"/>
    </row>
    <row r="2068" spans="1:30" s="35" customFormat="1" ht="12.75" x14ac:dyDescent="0.2">
      <c r="A2068" s="50" t="s">
        <v>211</v>
      </c>
      <c r="B2068" s="52" t="s">
        <v>83</v>
      </c>
      <c r="C2068" s="52"/>
      <c r="D2068" s="67"/>
      <c r="E2068" s="54" t="s">
        <v>84</v>
      </c>
      <c r="F2068" s="30"/>
      <c r="G2068" s="29"/>
      <c r="H2068" s="32"/>
      <c r="I2068" s="56">
        <f>+I2067+I2066</f>
        <v>75.158076923076919</v>
      </c>
      <c r="J2068" s="56">
        <f t="shared" ref="J2068:AC2068" si="218">+J2067+J2066</f>
        <v>67.100192307692311</v>
      </c>
      <c r="K2068" s="56">
        <f t="shared" si="218"/>
        <v>107.43807692307692</v>
      </c>
      <c r="L2068" s="56">
        <f t="shared" si="218"/>
        <v>88.900192307692294</v>
      </c>
      <c r="M2068" s="56">
        <f t="shared" si="218"/>
        <v>145.75807692307691</v>
      </c>
      <c r="N2068" s="56">
        <f t="shared" si="218"/>
        <v>90.100192307692311</v>
      </c>
      <c r="O2068" s="56">
        <f t="shared" si="218"/>
        <v>125.26019230769231</v>
      </c>
      <c r="P2068" s="56">
        <f t="shared" si="218"/>
        <v>69.100192307692311</v>
      </c>
      <c r="Q2068" s="56">
        <f t="shared" si="218"/>
        <v>145.75807692307691</v>
      </c>
      <c r="R2068" s="56">
        <f t="shared" si="218"/>
        <v>88.900192307692294</v>
      </c>
      <c r="S2068" s="56">
        <f t="shared" si="218"/>
        <v>128.43807692307692</v>
      </c>
      <c r="T2068" s="56">
        <f t="shared" si="218"/>
        <v>69.100192307692311</v>
      </c>
      <c r="U2068" s="56">
        <f t="shared" si="218"/>
        <v>205.71807692307692</v>
      </c>
      <c r="V2068" s="56">
        <f t="shared" si="218"/>
        <v>118.4101923076923</v>
      </c>
      <c r="W2068" s="56">
        <f t="shared" si="218"/>
        <v>86.460192307692296</v>
      </c>
      <c r="X2068" s="56">
        <f t="shared" si="218"/>
        <v>109.90019230769229</v>
      </c>
      <c r="Y2068" s="56">
        <f t="shared" si="218"/>
        <v>145.75807692307691</v>
      </c>
      <c r="Z2068" s="56">
        <f t="shared" si="218"/>
        <v>69.100192307692311</v>
      </c>
      <c r="AA2068" s="56">
        <f t="shared" si="218"/>
        <v>146.2380769230769</v>
      </c>
      <c r="AB2068" s="56">
        <f t="shared" si="218"/>
        <v>69.100192307692311</v>
      </c>
      <c r="AC2068" s="56">
        <f t="shared" si="218"/>
        <v>166.75807692307691</v>
      </c>
      <c r="AD2068" s="34"/>
    </row>
    <row r="2069" spans="1:30" s="35" customFormat="1" ht="12.75" x14ac:dyDescent="0.2">
      <c r="A2069" s="57" t="s">
        <v>211</v>
      </c>
      <c r="B2069" s="52" t="s">
        <v>85</v>
      </c>
      <c r="C2069" s="52"/>
      <c r="D2069" s="67"/>
      <c r="E2069" s="58" t="s">
        <v>86</v>
      </c>
      <c r="F2069" s="30"/>
      <c r="G2069" s="29"/>
      <c r="H2069" s="32"/>
      <c r="I2069" s="59">
        <f>+I2068*$K$2</f>
        <v>84.177046153846163</v>
      </c>
      <c r="J2069" s="59">
        <f t="shared" ref="J2069:AC2069" si="219">+J2068*$K$2</f>
        <v>75.152215384615388</v>
      </c>
      <c r="K2069" s="59">
        <f t="shared" si="219"/>
        <v>120.33064615384616</v>
      </c>
      <c r="L2069" s="59">
        <f t="shared" si="219"/>
        <v>99.568215384615385</v>
      </c>
      <c r="M2069" s="59">
        <f t="shared" si="219"/>
        <v>163.24904615384617</v>
      </c>
      <c r="N2069" s="59">
        <f t="shared" si="219"/>
        <v>100.91221538461539</v>
      </c>
      <c r="O2069" s="59">
        <f t="shared" si="219"/>
        <v>140.29141538461539</v>
      </c>
      <c r="P2069" s="59">
        <f t="shared" si="219"/>
        <v>77.392215384615398</v>
      </c>
      <c r="Q2069" s="59">
        <f t="shared" si="219"/>
        <v>163.24904615384617</v>
      </c>
      <c r="R2069" s="59">
        <f t="shared" si="219"/>
        <v>99.568215384615385</v>
      </c>
      <c r="S2069" s="59">
        <f t="shared" si="219"/>
        <v>143.85064615384616</v>
      </c>
      <c r="T2069" s="59">
        <f t="shared" si="219"/>
        <v>77.392215384615398</v>
      </c>
      <c r="U2069" s="59">
        <f t="shared" si="219"/>
        <v>230.40424615384617</v>
      </c>
      <c r="V2069" s="59">
        <f t="shared" si="219"/>
        <v>132.61941538461539</v>
      </c>
      <c r="W2069" s="59">
        <f t="shared" si="219"/>
        <v>96.835415384615374</v>
      </c>
      <c r="X2069" s="59">
        <f t="shared" si="219"/>
        <v>123.08821538461538</v>
      </c>
      <c r="Y2069" s="59">
        <f t="shared" si="219"/>
        <v>163.24904615384617</v>
      </c>
      <c r="Z2069" s="59">
        <f t="shared" si="219"/>
        <v>77.392215384615398</v>
      </c>
      <c r="AA2069" s="59">
        <f t="shared" si="219"/>
        <v>163.78664615384614</v>
      </c>
      <c r="AB2069" s="59">
        <f t="shared" si="219"/>
        <v>77.392215384615398</v>
      </c>
      <c r="AC2069" s="59">
        <f t="shared" si="219"/>
        <v>186.76904615384615</v>
      </c>
      <c r="AD2069" s="34"/>
    </row>
    <row r="2070" spans="1:30" s="35" customFormat="1" ht="12.75" x14ac:dyDescent="0.2">
      <c r="A2070" s="119" t="s">
        <v>217</v>
      </c>
      <c r="B2070" s="52"/>
      <c r="C2070" s="52"/>
      <c r="D2070" s="53"/>
      <c r="E2070" s="43"/>
      <c r="F2070" s="44"/>
      <c r="G2070" s="45"/>
      <c r="H2070" s="32"/>
      <c r="I2070" s="32"/>
      <c r="J2070" s="51"/>
      <c r="K2070" s="51"/>
      <c r="L2070" s="51"/>
      <c r="M2070" s="51"/>
      <c r="N2070" s="51"/>
      <c r="O2070" s="51"/>
      <c r="P2070" s="51"/>
      <c r="Q2070" s="51"/>
      <c r="R2070" s="51"/>
      <c r="S2070" s="51"/>
      <c r="T2070" s="51"/>
      <c r="U2070" s="51"/>
      <c r="V2070" s="51"/>
      <c r="W2070" s="51"/>
      <c r="X2070" s="51"/>
      <c r="Y2070" s="51"/>
      <c r="Z2070" s="51"/>
      <c r="AA2070" s="51"/>
      <c r="AB2070" s="51"/>
      <c r="AC2070" s="51"/>
      <c r="AD2070" s="34"/>
    </row>
    <row r="2071" spans="1:30" s="35" customFormat="1" ht="12.75" x14ac:dyDescent="0.2">
      <c r="A2071" s="124" t="s">
        <v>217</v>
      </c>
      <c r="B2071" s="125" t="s">
        <v>11</v>
      </c>
      <c r="C2071" s="125"/>
      <c r="D2071" s="126"/>
      <c r="E2071" s="60" t="s">
        <v>12</v>
      </c>
      <c r="F2071" s="30">
        <v>0.7</v>
      </c>
      <c r="G2071" s="31">
        <f t="shared" ref="G2071:G2087" si="220">+F2071*$F$2</f>
        <v>21</v>
      </c>
      <c r="H2071" s="123">
        <v>1</v>
      </c>
      <c r="I2071" s="127"/>
      <c r="J2071" s="37"/>
      <c r="K2071" s="26"/>
      <c r="L2071" s="37"/>
      <c r="M2071" s="26"/>
      <c r="N2071" s="37"/>
      <c r="O2071" s="26"/>
      <c r="P2071" s="37"/>
      <c r="Q2071" s="26"/>
      <c r="R2071" s="37"/>
      <c r="S2071" s="26"/>
      <c r="T2071" s="37"/>
      <c r="U2071" s="26"/>
      <c r="V2071" s="37"/>
      <c r="W2071" s="26"/>
      <c r="X2071" s="37"/>
      <c r="Y2071" s="26"/>
      <c r="Z2071" s="37"/>
      <c r="AA2071" s="26"/>
      <c r="AB2071" s="37"/>
      <c r="AC2071" s="26"/>
      <c r="AD2071" s="34" t="s">
        <v>14</v>
      </c>
    </row>
    <row r="2072" spans="1:30" s="35" customFormat="1" ht="12.75" x14ac:dyDescent="0.2">
      <c r="A2072" s="124" t="s">
        <v>217</v>
      </c>
      <c r="B2072" s="125" t="s">
        <v>11</v>
      </c>
      <c r="C2072" s="125"/>
      <c r="D2072" s="126"/>
      <c r="E2072" s="60" t="s">
        <v>15</v>
      </c>
      <c r="F2072" s="30">
        <v>0.3</v>
      </c>
      <c r="G2072" s="31">
        <f t="shared" si="220"/>
        <v>9</v>
      </c>
      <c r="H2072" s="123">
        <v>1</v>
      </c>
      <c r="I2072" s="127"/>
      <c r="J2072" s="37"/>
      <c r="K2072" s="26"/>
      <c r="L2072" s="37"/>
      <c r="M2072" s="26"/>
      <c r="N2072" s="37"/>
      <c r="O2072" s="26"/>
      <c r="P2072" s="37"/>
      <c r="Q2072" s="26"/>
      <c r="R2072" s="37"/>
      <c r="S2072" s="26"/>
      <c r="T2072" s="37"/>
      <c r="U2072" s="26"/>
      <c r="V2072" s="37"/>
      <c r="W2072" s="26"/>
      <c r="X2072" s="37"/>
      <c r="Y2072" s="26"/>
      <c r="Z2072" s="37"/>
      <c r="AA2072" s="26"/>
      <c r="AB2072" s="37"/>
      <c r="AC2072" s="26"/>
      <c r="AD2072" s="34" t="s">
        <v>14</v>
      </c>
    </row>
    <row r="2073" spans="1:30" s="35" customFormat="1" ht="12.75" x14ac:dyDescent="0.2">
      <c r="A2073" s="124" t="s">
        <v>217</v>
      </c>
      <c r="B2073" s="125" t="s">
        <v>11</v>
      </c>
      <c r="C2073" s="125"/>
      <c r="D2073" s="126"/>
      <c r="E2073" s="60" t="s">
        <v>16</v>
      </c>
      <c r="F2073" s="30">
        <v>0.16666666666666666</v>
      </c>
      <c r="G2073" s="31">
        <f t="shared" si="220"/>
        <v>5</v>
      </c>
      <c r="H2073" s="123">
        <v>1</v>
      </c>
      <c r="I2073" s="127"/>
      <c r="J2073" s="37">
        <v>1</v>
      </c>
      <c r="K2073" s="37"/>
      <c r="L2073" s="26">
        <v>1</v>
      </c>
      <c r="M2073" s="37"/>
      <c r="N2073" s="26">
        <v>1</v>
      </c>
      <c r="O2073" s="37"/>
      <c r="P2073" s="26">
        <v>1</v>
      </c>
      <c r="Q2073" s="37"/>
      <c r="R2073" s="26">
        <v>1</v>
      </c>
      <c r="S2073" s="37"/>
      <c r="T2073" s="26">
        <v>1</v>
      </c>
      <c r="U2073" s="37"/>
      <c r="V2073" s="26">
        <v>1</v>
      </c>
      <c r="W2073" s="37"/>
      <c r="X2073" s="26">
        <v>1</v>
      </c>
      <c r="Y2073" s="37"/>
      <c r="Z2073" s="26">
        <v>1</v>
      </c>
      <c r="AA2073" s="37"/>
      <c r="AB2073" s="26">
        <v>1</v>
      </c>
      <c r="AC2073" s="37"/>
      <c r="AD2073" s="34" t="s">
        <v>212</v>
      </c>
    </row>
    <row r="2074" spans="1:30" s="35" customFormat="1" ht="12.75" x14ac:dyDescent="0.2">
      <c r="A2074" s="124" t="s">
        <v>217</v>
      </c>
      <c r="B2074" s="125" t="s">
        <v>11</v>
      </c>
      <c r="C2074" s="125"/>
      <c r="D2074" s="126"/>
      <c r="E2074" s="60" t="s">
        <v>18</v>
      </c>
      <c r="F2074" s="30">
        <v>0.5</v>
      </c>
      <c r="G2074" s="31">
        <f t="shared" si="220"/>
        <v>15</v>
      </c>
      <c r="H2074" s="123">
        <v>1</v>
      </c>
      <c r="I2074" s="127"/>
      <c r="J2074" s="37"/>
      <c r="K2074" s="37"/>
      <c r="L2074" s="37">
        <v>1</v>
      </c>
      <c r="M2074" s="37"/>
      <c r="N2074" s="37"/>
      <c r="O2074" s="26">
        <v>1</v>
      </c>
      <c r="P2074" s="37"/>
      <c r="Q2074" s="37"/>
      <c r="R2074" s="37">
        <v>1</v>
      </c>
      <c r="S2074" s="37"/>
      <c r="T2074" s="37"/>
      <c r="U2074" s="26">
        <v>1</v>
      </c>
      <c r="V2074" s="37"/>
      <c r="W2074" s="37"/>
      <c r="X2074" s="37">
        <v>1</v>
      </c>
      <c r="Y2074" s="37"/>
      <c r="Z2074" s="37"/>
      <c r="AA2074" s="26">
        <v>1</v>
      </c>
      <c r="AB2074" s="37"/>
      <c r="AC2074" s="37"/>
      <c r="AD2074" s="34" t="s">
        <v>30</v>
      </c>
    </row>
    <row r="2075" spans="1:30" s="35" customFormat="1" ht="12.75" x14ac:dyDescent="0.2">
      <c r="A2075" s="124" t="s">
        <v>217</v>
      </c>
      <c r="B2075" s="125" t="s">
        <v>11</v>
      </c>
      <c r="C2075" s="125"/>
      <c r="D2075" s="126"/>
      <c r="E2075" s="60" t="s">
        <v>22</v>
      </c>
      <c r="F2075" s="121">
        <v>0.25</v>
      </c>
      <c r="G2075" s="31">
        <f t="shared" si="220"/>
        <v>7.5</v>
      </c>
      <c r="H2075" s="123">
        <v>1</v>
      </c>
      <c r="I2075" s="127"/>
      <c r="J2075" s="37"/>
      <c r="K2075" s="37">
        <v>1</v>
      </c>
      <c r="L2075" s="37"/>
      <c r="M2075" s="37"/>
      <c r="N2075" s="37"/>
      <c r="O2075" s="37"/>
      <c r="P2075" s="37"/>
      <c r="Q2075" s="37"/>
      <c r="R2075" s="37"/>
      <c r="S2075" s="37">
        <v>1</v>
      </c>
      <c r="T2075" s="37"/>
      <c r="U2075" s="37"/>
      <c r="V2075" s="37"/>
      <c r="W2075" s="37"/>
      <c r="X2075" s="37"/>
      <c r="Y2075" s="37"/>
      <c r="Z2075" s="37"/>
      <c r="AA2075" s="37">
        <v>1</v>
      </c>
      <c r="AB2075" s="37"/>
      <c r="AC2075" s="37"/>
      <c r="AD2075" s="34" t="s">
        <v>213</v>
      </c>
    </row>
    <row r="2076" spans="1:30" s="35" customFormat="1" ht="12.75" x14ac:dyDescent="0.2">
      <c r="A2076" s="124" t="s">
        <v>217</v>
      </c>
      <c r="B2076" s="125" t="s">
        <v>11</v>
      </c>
      <c r="C2076" s="125"/>
      <c r="D2076" s="126"/>
      <c r="E2076" s="60" t="s">
        <v>120</v>
      </c>
      <c r="F2076" s="121">
        <v>0.5</v>
      </c>
      <c r="G2076" s="31">
        <f t="shared" si="220"/>
        <v>15</v>
      </c>
      <c r="H2076" s="123">
        <v>1</v>
      </c>
      <c r="I2076" s="26">
        <v>1</v>
      </c>
      <c r="J2076" s="37"/>
      <c r="K2076" s="37"/>
      <c r="L2076" s="37"/>
      <c r="M2076" s="26">
        <v>1</v>
      </c>
      <c r="N2076" s="26"/>
      <c r="O2076" s="37"/>
      <c r="P2076" s="37"/>
      <c r="Q2076" s="26">
        <v>1</v>
      </c>
      <c r="R2076" s="26"/>
      <c r="S2076" s="127"/>
      <c r="T2076" s="37"/>
      <c r="U2076" s="26">
        <v>1</v>
      </c>
      <c r="V2076" s="26"/>
      <c r="W2076" s="37"/>
      <c r="X2076" s="127"/>
      <c r="Y2076" s="26">
        <v>1</v>
      </c>
      <c r="Z2076" s="37"/>
      <c r="AA2076" s="37"/>
      <c r="AB2076" s="37"/>
      <c r="AC2076" s="26">
        <v>1</v>
      </c>
      <c r="AD2076" s="34" t="s">
        <v>214</v>
      </c>
    </row>
    <row r="2077" spans="1:30" s="35" customFormat="1" ht="12.75" x14ac:dyDescent="0.2">
      <c r="A2077" s="124" t="s">
        <v>217</v>
      </c>
      <c r="B2077" s="125" t="s">
        <v>11</v>
      </c>
      <c r="C2077" s="125"/>
      <c r="D2077" s="126"/>
      <c r="E2077" s="134" t="s">
        <v>24</v>
      </c>
      <c r="F2077" s="121">
        <v>0.35</v>
      </c>
      <c r="G2077" s="31">
        <f t="shared" si="220"/>
        <v>10.5</v>
      </c>
      <c r="H2077" s="123">
        <v>1</v>
      </c>
      <c r="I2077" s="37">
        <v>1</v>
      </c>
      <c r="J2077" s="37">
        <v>1</v>
      </c>
      <c r="K2077" s="26">
        <v>1</v>
      </c>
      <c r="L2077" s="26">
        <v>1</v>
      </c>
      <c r="M2077" s="26">
        <v>1</v>
      </c>
      <c r="N2077" s="26">
        <v>1</v>
      </c>
      <c r="O2077" s="26">
        <v>1</v>
      </c>
      <c r="P2077" s="26">
        <v>1</v>
      </c>
      <c r="Q2077" s="26">
        <v>1</v>
      </c>
      <c r="R2077" s="26">
        <v>1</v>
      </c>
      <c r="S2077" s="26">
        <v>1</v>
      </c>
      <c r="T2077" s="26">
        <v>1</v>
      </c>
      <c r="U2077" s="26">
        <v>1</v>
      </c>
      <c r="V2077" s="26">
        <v>1</v>
      </c>
      <c r="W2077" s="26">
        <v>1</v>
      </c>
      <c r="X2077" s="26">
        <v>1</v>
      </c>
      <c r="Y2077" s="26">
        <v>1</v>
      </c>
      <c r="Z2077" s="26">
        <v>1</v>
      </c>
      <c r="AA2077" s="26">
        <v>1</v>
      </c>
      <c r="AB2077" s="26">
        <v>1</v>
      </c>
      <c r="AC2077" s="26">
        <v>1</v>
      </c>
      <c r="AD2077" s="34" t="s">
        <v>215</v>
      </c>
    </row>
    <row r="2078" spans="1:30" s="35" customFormat="1" ht="12.75" x14ac:dyDescent="0.2">
      <c r="A2078" s="124" t="s">
        <v>217</v>
      </c>
      <c r="B2078" s="125" t="s">
        <v>11</v>
      </c>
      <c r="C2078" s="125"/>
      <c r="D2078" s="126"/>
      <c r="E2078" s="29" t="s">
        <v>26</v>
      </c>
      <c r="F2078" s="30">
        <v>0.9</v>
      </c>
      <c r="G2078" s="31">
        <f t="shared" si="220"/>
        <v>27</v>
      </c>
      <c r="H2078" s="123">
        <v>1</v>
      </c>
      <c r="I2078" s="127"/>
      <c r="J2078" s="37"/>
      <c r="K2078" s="26"/>
      <c r="L2078" s="26"/>
      <c r="M2078" s="26"/>
      <c r="N2078" s="26"/>
      <c r="O2078" s="26"/>
      <c r="P2078" s="26"/>
      <c r="Q2078" s="26"/>
      <c r="R2078" s="26"/>
      <c r="S2078" s="26"/>
      <c r="T2078" s="26"/>
      <c r="U2078" s="26"/>
      <c r="V2078" s="26">
        <v>1</v>
      </c>
      <c r="W2078" s="26"/>
      <c r="X2078" s="26"/>
      <c r="Y2078" s="26"/>
      <c r="Z2078" s="26"/>
      <c r="AA2078" s="26"/>
      <c r="AB2078" s="26"/>
      <c r="AC2078" s="26"/>
      <c r="AD2078" s="34" t="s">
        <v>27</v>
      </c>
    </row>
    <row r="2079" spans="1:30" s="35" customFormat="1" ht="12.75" x14ac:dyDescent="0.2">
      <c r="A2079" s="124" t="s">
        <v>217</v>
      </c>
      <c r="B2079" s="125" t="s">
        <v>11</v>
      </c>
      <c r="C2079" s="125"/>
      <c r="D2079" s="126"/>
      <c r="E2079" s="38" t="s">
        <v>89</v>
      </c>
      <c r="F2079" s="30">
        <v>0</v>
      </c>
      <c r="G2079" s="31">
        <f t="shared" si="220"/>
        <v>0</v>
      </c>
      <c r="H2079" s="123">
        <v>1</v>
      </c>
      <c r="I2079" s="127"/>
      <c r="J2079" s="37"/>
      <c r="K2079" s="26"/>
      <c r="L2079" s="26"/>
      <c r="M2079" s="26"/>
      <c r="N2079" s="26"/>
      <c r="O2079" s="26"/>
      <c r="P2079" s="26"/>
      <c r="Q2079" s="26"/>
      <c r="R2079" s="26"/>
      <c r="S2079" s="26"/>
      <c r="T2079" s="26"/>
      <c r="U2079" s="26"/>
      <c r="V2079" s="26"/>
      <c r="W2079" s="26"/>
      <c r="X2079" s="26"/>
      <c r="Y2079" s="26"/>
      <c r="Z2079" s="26"/>
      <c r="AA2079" s="26"/>
      <c r="AB2079" s="26"/>
      <c r="AC2079" s="26"/>
      <c r="AD2079" s="34" t="s">
        <v>90</v>
      </c>
    </row>
    <row r="2080" spans="1:30" s="35" customFormat="1" ht="12.75" x14ac:dyDescent="0.2">
      <c r="A2080" s="124" t="s">
        <v>217</v>
      </c>
      <c r="B2080" s="125" t="s">
        <v>11</v>
      </c>
      <c r="C2080" s="125"/>
      <c r="D2080" s="126"/>
      <c r="E2080" s="60" t="s">
        <v>29</v>
      </c>
      <c r="F2080" s="121">
        <v>0.21666666666666667</v>
      </c>
      <c r="G2080" s="31">
        <f t="shared" si="220"/>
        <v>6.5</v>
      </c>
      <c r="H2080" s="123">
        <v>1</v>
      </c>
      <c r="I2080" s="127"/>
      <c r="J2080" s="37"/>
      <c r="K2080" s="37"/>
      <c r="L2080" s="37"/>
      <c r="M2080" s="37">
        <v>1</v>
      </c>
      <c r="N2080" s="26"/>
      <c r="O2080" s="37"/>
      <c r="P2080" s="26"/>
      <c r="Q2080" s="26">
        <v>1</v>
      </c>
      <c r="R2080" s="37"/>
      <c r="S2080" s="37"/>
      <c r="T2080" s="37"/>
      <c r="U2080" s="26">
        <v>1</v>
      </c>
      <c r="V2080" s="37"/>
      <c r="W2080" s="37"/>
      <c r="X2080" s="37"/>
      <c r="Y2080" s="26">
        <v>1</v>
      </c>
      <c r="Z2080" s="37"/>
      <c r="AA2080" s="37"/>
      <c r="AB2080" s="37"/>
      <c r="AC2080" s="26">
        <v>1</v>
      </c>
      <c r="AD2080" s="34" t="s">
        <v>35</v>
      </c>
    </row>
    <row r="2081" spans="1:30" s="35" customFormat="1" ht="12.75" x14ac:dyDescent="0.2">
      <c r="A2081" s="124" t="s">
        <v>217</v>
      </c>
      <c r="B2081" s="125" t="s">
        <v>11</v>
      </c>
      <c r="C2081" s="125"/>
      <c r="D2081" s="126"/>
      <c r="E2081" s="60" t="s">
        <v>31</v>
      </c>
      <c r="F2081" s="121">
        <v>0.11666666666666667</v>
      </c>
      <c r="G2081" s="31">
        <f t="shared" si="220"/>
        <v>3.5</v>
      </c>
      <c r="H2081" s="123">
        <v>1</v>
      </c>
      <c r="I2081" s="127"/>
      <c r="J2081" s="37"/>
      <c r="K2081" s="26">
        <v>1</v>
      </c>
      <c r="L2081" s="37"/>
      <c r="M2081" s="26">
        <v>1</v>
      </c>
      <c r="N2081" s="37"/>
      <c r="O2081" s="26">
        <v>1</v>
      </c>
      <c r="P2081" s="37"/>
      <c r="Q2081" s="26">
        <v>1</v>
      </c>
      <c r="R2081" s="37"/>
      <c r="S2081" s="26">
        <v>1</v>
      </c>
      <c r="T2081" s="37"/>
      <c r="U2081" s="26">
        <v>1</v>
      </c>
      <c r="V2081" s="37"/>
      <c r="W2081" s="26">
        <v>1</v>
      </c>
      <c r="X2081" s="37"/>
      <c r="Y2081" s="26">
        <v>1</v>
      </c>
      <c r="Z2081" s="37"/>
      <c r="AA2081" s="26">
        <v>1</v>
      </c>
      <c r="AB2081" s="37"/>
      <c r="AC2081" s="26">
        <v>1</v>
      </c>
      <c r="AD2081" s="34" t="s">
        <v>13</v>
      </c>
    </row>
    <row r="2082" spans="1:30" s="35" customFormat="1" ht="12.75" x14ac:dyDescent="0.2">
      <c r="A2082" s="124" t="s">
        <v>217</v>
      </c>
      <c r="B2082" s="125" t="s">
        <v>11</v>
      </c>
      <c r="C2082" s="125"/>
      <c r="D2082" s="126"/>
      <c r="E2082" s="60" t="s">
        <v>37</v>
      </c>
      <c r="F2082" s="121">
        <v>0.5</v>
      </c>
      <c r="G2082" s="31">
        <f t="shared" si="220"/>
        <v>15</v>
      </c>
      <c r="H2082" s="123">
        <v>1</v>
      </c>
      <c r="I2082" s="127"/>
      <c r="J2082" s="37"/>
      <c r="K2082" s="37"/>
      <c r="L2082" s="37"/>
      <c r="M2082" s="37"/>
      <c r="N2082" s="37"/>
      <c r="O2082" s="26">
        <v>1</v>
      </c>
      <c r="P2082" s="37"/>
      <c r="Q2082" s="37"/>
      <c r="R2082" s="37"/>
      <c r="S2082" s="37"/>
      <c r="T2082" s="37"/>
      <c r="U2082" s="26">
        <v>1</v>
      </c>
      <c r="V2082" s="26"/>
      <c r="W2082" s="37"/>
      <c r="X2082" s="37"/>
      <c r="Y2082" s="37"/>
      <c r="Z2082" s="37"/>
      <c r="AA2082" s="26">
        <v>1</v>
      </c>
      <c r="AB2082" s="37"/>
      <c r="AC2082" s="37"/>
      <c r="AD2082" s="34" t="s">
        <v>19</v>
      </c>
    </row>
    <row r="2083" spans="1:30" s="35" customFormat="1" ht="12.75" x14ac:dyDescent="0.2">
      <c r="A2083" s="124" t="s">
        <v>217</v>
      </c>
      <c r="B2083" s="125" t="s">
        <v>11</v>
      </c>
      <c r="C2083" s="125"/>
      <c r="D2083" s="126"/>
      <c r="E2083" s="60" t="s">
        <v>38</v>
      </c>
      <c r="F2083" s="30">
        <v>0.25</v>
      </c>
      <c r="G2083" s="31">
        <f t="shared" si="220"/>
        <v>7.5</v>
      </c>
      <c r="H2083" s="123">
        <v>1</v>
      </c>
      <c r="I2083" s="127"/>
      <c r="J2083" s="37"/>
      <c r="K2083" s="37"/>
      <c r="L2083" s="37"/>
      <c r="M2083" s="37"/>
      <c r="N2083" s="37"/>
      <c r="O2083" s="37"/>
      <c r="P2083" s="37"/>
      <c r="Q2083" s="37"/>
      <c r="R2083" s="37"/>
      <c r="S2083" s="37"/>
      <c r="T2083" s="37"/>
      <c r="U2083" s="37">
        <v>1</v>
      </c>
      <c r="V2083" s="26"/>
      <c r="W2083" s="37"/>
      <c r="X2083" s="37"/>
      <c r="Y2083" s="37"/>
      <c r="Z2083" s="37"/>
      <c r="AA2083" s="37"/>
      <c r="AB2083" s="37"/>
      <c r="AC2083" s="37"/>
      <c r="AD2083" s="34" t="s">
        <v>23</v>
      </c>
    </row>
    <row r="2084" spans="1:30" s="35" customFormat="1" ht="12.75" x14ac:dyDescent="0.2">
      <c r="A2084" s="124" t="s">
        <v>217</v>
      </c>
      <c r="B2084" s="125" t="s">
        <v>11</v>
      </c>
      <c r="C2084" s="125"/>
      <c r="D2084" s="126"/>
      <c r="E2084" s="29" t="s">
        <v>42</v>
      </c>
      <c r="F2084" s="30">
        <v>2</v>
      </c>
      <c r="G2084" s="31">
        <f t="shared" si="220"/>
        <v>60</v>
      </c>
      <c r="H2084" s="123">
        <v>1</v>
      </c>
      <c r="I2084" s="127"/>
      <c r="J2084" s="37"/>
      <c r="K2084" s="37"/>
      <c r="L2084" s="37"/>
      <c r="M2084" s="37"/>
      <c r="N2084" s="37"/>
      <c r="O2084" s="37"/>
      <c r="P2084" s="37"/>
      <c r="Q2084" s="37"/>
      <c r="R2084" s="37"/>
      <c r="S2084" s="37"/>
      <c r="T2084" s="37"/>
      <c r="U2084" s="37"/>
      <c r="V2084" s="26"/>
      <c r="W2084" s="37"/>
      <c r="X2084" s="37"/>
      <c r="Y2084" s="37"/>
      <c r="Z2084" s="37"/>
      <c r="AA2084" s="37"/>
      <c r="AB2084" s="37"/>
      <c r="AC2084" s="37"/>
      <c r="AD2084" s="34" t="s">
        <v>14</v>
      </c>
    </row>
    <row r="2085" spans="1:30" s="35" customFormat="1" ht="12.75" x14ac:dyDescent="0.2">
      <c r="A2085" s="124" t="s">
        <v>217</v>
      </c>
      <c r="B2085" s="125" t="s">
        <v>11</v>
      </c>
      <c r="C2085" s="125"/>
      <c r="D2085" s="126"/>
      <c r="E2085" s="60" t="s">
        <v>45</v>
      </c>
      <c r="F2085" s="30">
        <v>0.8</v>
      </c>
      <c r="G2085" s="31">
        <f t="shared" si="220"/>
        <v>24</v>
      </c>
      <c r="H2085" s="123">
        <v>1</v>
      </c>
      <c r="I2085" s="127"/>
      <c r="J2085" s="37"/>
      <c r="K2085" s="26">
        <v>1</v>
      </c>
      <c r="L2085" s="37"/>
      <c r="M2085" s="26">
        <v>1</v>
      </c>
      <c r="N2085" s="37"/>
      <c r="O2085" s="26">
        <v>1</v>
      </c>
      <c r="P2085" s="37"/>
      <c r="Q2085" s="26">
        <v>1</v>
      </c>
      <c r="R2085" s="37"/>
      <c r="S2085" s="26">
        <v>1</v>
      </c>
      <c r="T2085" s="37"/>
      <c r="U2085" s="26">
        <v>1</v>
      </c>
      <c r="V2085" s="37"/>
      <c r="W2085" s="26">
        <v>1</v>
      </c>
      <c r="X2085" s="37"/>
      <c r="Y2085" s="26">
        <v>1</v>
      </c>
      <c r="Z2085" s="37"/>
      <c r="AA2085" s="26">
        <v>1</v>
      </c>
      <c r="AB2085" s="37"/>
      <c r="AC2085" s="26">
        <v>1</v>
      </c>
      <c r="AD2085" s="34" t="s">
        <v>13</v>
      </c>
    </row>
    <row r="2086" spans="1:30" s="35" customFormat="1" ht="12.75" x14ac:dyDescent="0.2">
      <c r="A2086" s="124" t="s">
        <v>217</v>
      </c>
      <c r="B2086" s="125" t="s">
        <v>11</v>
      </c>
      <c r="C2086" s="125"/>
      <c r="D2086" s="126"/>
      <c r="E2086" s="29" t="s">
        <v>46</v>
      </c>
      <c r="F2086" s="30">
        <v>0.5</v>
      </c>
      <c r="G2086" s="31">
        <f t="shared" si="220"/>
        <v>15</v>
      </c>
      <c r="H2086" s="123">
        <v>1</v>
      </c>
      <c r="I2086" s="127"/>
      <c r="J2086" s="37"/>
      <c r="K2086" s="26"/>
      <c r="L2086" s="37"/>
      <c r="M2086" s="26"/>
      <c r="N2086" s="37">
        <v>1</v>
      </c>
      <c r="O2086" s="26"/>
      <c r="P2086" s="37"/>
      <c r="Q2086" s="26"/>
      <c r="R2086" s="37"/>
      <c r="S2086" s="26">
        <v>1</v>
      </c>
      <c r="T2086" s="37"/>
      <c r="U2086" s="26"/>
      <c r="V2086" s="37"/>
      <c r="W2086" s="26"/>
      <c r="X2086" s="37">
        <v>1</v>
      </c>
      <c r="Y2086" s="26"/>
      <c r="Z2086" s="37"/>
      <c r="AA2086" s="26"/>
      <c r="AB2086" s="37"/>
      <c r="AC2086" s="26">
        <v>1</v>
      </c>
      <c r="AD2086" s="34" t="s">
        <v>48</v>
      </c>
    </row>
    <row r="2087" spans="1:30" s="35" customFormat="1" ht="12.75" x14ac:dyDescent="0.2">
      <c r="A2087" s="124" t="s">
        <v>217</v>
      </c>
      <c r="B2087" s="125" t="s">
        <v>11</v>
      </c>
      <c r="C2087" s="125"/>
      <c r="D2087" s="126"/>
      <c r="E2087" s="60" t="s">
        <v>49</v>
      </c>
      <c r="F2087" s="30">
        <v>0.18333333333333332</v>
      </c>
      <c r="G2087" s="31">
        <f t="shared" si="220"/>
        <v>5.5</v>
      </c>
      <c r="H2087" s="123">
        <v>1</v>
      </c>
      <c r="I2087" s="26">
        <v>1</v>
      </c>
      <c r="J2087" s="37">
        <v>1</v>
      </c>
      <c r="K2087" s="26"/>
      <c r="L2087" s="37">
        <v>1</v>
      </c>
      <c r="M2087" s="26"/>
      <c r="N2087" s="37">
        <v>1</v>
      </c>
      <c r="O2087" s="26"/>
      <c r="P2087" s="37">
        <v>1</v>
      </c>
      <c r="Q2087" s="26"/>
      <c r="R2087" s="37">
        <v>1</v>
      </c>
      <c r="S2087" s="26"/>
      <c r="T2087" s="37">
        <v>1</v>
      </c>
      <c r="U2087" s="26"/>
      <c r="V2087" s="37">
        <v>1</v>
      </c>
      <c r="W2087" s="26"/>
      <c r="X2087" s="37">
        <v>1</v>
      </c>
      <c r="Y2087" s="26"/>
      <c r="Z2087" s="37">
        <v>1</v>
      </c>
      <c r="AA2087" s="26"/>
      <c r="AB2087" s="37">
        <v>1</v>
      </c>
      <c r="AC2087" s="26"/>
      <c r="AD2087" s="34" t="s">
        <v>216</v>
      </c>
    </row>
    <row r="2088" spans="1:30" s="35" customFormat="1" ht="12.75" x14ac:dyDescent="0.2">
      <c r="A2088" s="136" t="s">
        <v>217</v>
      </c>
      <c r="B2088" s="112" t="s">
        <v>53</v>
      </c>
      <c r="C2088" s="112"/>
      <c r="D2088" s="130">
        <v>9052781</v>
      </c>
      <c r="E2088" s="47" t="s">
        <v>54</v>
      </c>
      <c r="F2088" s="113">
        <v>1</v>
      </c>
      <c r="G2088" s="45">
        <f>+VLOOKUP(D2088,'Precios Repuestos'!$B$3:$F$192,5,FALSE)*F2088</f>
        <v>5</v>
      </c>
      <c r="H2088" s="32">
        <v>1</v>
      </c>
      <c r="I2088" s="48">
        <v>1</v>
      </c>
      <c r="J2088" s="115">
        <v>1</v>
      </c>
      <c r="K2088" s="40">
        <v>1</v>
      </c>
      <c r="L2088" s="40">
        <v>1</v>
      </c>
      <c r="M2088" s="40">
        <v>1</v>
      </c>
      <c r="N2088" s="40">
        <v>1</v>
      </c>
      <c r="O2088" s="40">
        <v>1</v>
      </c>
      <c r="P2088" s="40">
        <v>1</v>
      </c>
      <c r="Q2088" s="40">
        <v>1</v>
      </c>
      <c r="R2088" s="40">
        <v>1</v>
      </c>
      <c r="S2088" s="40">
        <v>1</v>
      </c>
      <c r="T2088" s="40">
        <v>1</v>
      </c>
      <c r="U2088" s="40">
        <v>1</v>
      </c>
      <c r="V2088" s="40">
        <v>1</v>
      </c>
      <c r="W2088" s="40">
        <v>1</v>
      </c>
      <c r="X2088" s="40">
        <v>1</v>
      </c>
      <c r="Y2088" s="40">
        <v>1</v>
      </c>
      <c r="Z2088" s="40">
        <v>1</v>
      </c>
      <c r="AA2088" s="40">
        <v>1</v>
      </c>
      <c r="AB2088" s="40">
        <v>1</v>
      </c>
      <c r="AC2088" s="40">
        <v>1</v>
      </c>
      <c r="AD2088" s="34" t="s">
        <v>25</v>
      </c>
    </row>
    <row r="2089" spans="1:30" s="35" customFormat="1" ht="12.75" x14ac:dyDescent="0.2">
      <c r="A2089" s="136" t="s">
        <v>217</v>
      </c>
      <c r="B2089" s="112" t="s">
        <v>53</v>
      </c>
      <c r="C2089" s="112"/>
      <c r="D2089" s="172">
        <v>2601236</v>
      </c>
      <c r="E2089" s="47" t="s">
        <v>122</v>
      </c>
      <c r="F2089" s="113">
        <v>4</v>
      </c>
      <c r="G2089" s="45">
        <f>+VLOOKUP(D2089,'Precios Repuestos'!$B$3:$F$192,5,FALSE)*F2089</f>
        <v>25.680192307692305</v>
      </c>
      <c r="H2089" s="32">
        <v>1</v>
      </c>
      <c r="I2089" s="48">
        <v>1</v>
      </c>
      <c r="J2089" s="115">
        <v>1</v>
      </c>
      <c r="K2089" s="40">
        <v>1</v>
      </c>
      <c r="L2089" s="40">
        <v>1</v>
      </c>
      <c r="M2089" s="40">
        <v>1</v>
      </c>
      <c r="N2089" s="40">
        <v>1</v>
      </c>
      <c r="O2089" s="40">
        <v>1</v>
      </c>
      <c r="P2089" s="40">
        <v>1</v>
      </c>
      <c r="Q2089" s="40">
        <v>1</v>
      </c>
      <c r="R2089" s="40">
        <v>1</v>
      </c>
      <c r="S2089" s="40">
        <v>1</v>
      </c>
      <c r="T2089" s="40">
        <v>1</v>
      </c>
      <c r="U2089" s="40">
        <v>1</v>
      </c>
      <c r="V2089" s="40">
        <v>1</v>
      </c>
      <c r="W2089" s="40">
        <v>1</v>
      </c>
      <c r="X2089" s="40">
        <v>1</v>
      </c>
      <c r="Y2089" s="40">
        <v>1</v>
      </c>
      <c r="Z2089" s="40">
        <v>1</v>
      </c>
      <c r="AA2089" s="40">
        <v>1</v>
      </c>
      <c r="AB2089" s="40">
        <v>1</v>
      </c>
      <c r="AC2089" s="40">
        <v>1</v>
      </c>
      <c r="AD2089" s="34" t="s">
        <v>56</v>
      </c>
    </row>
    <row r="2090" spans="1:30" s="35" customFormat="1" ht="12.75" x14ac:dyDescent="0.2">
      <c r="A2090" s="136" t="s">
        <v>217</v>
      </c>
      <c r="B2090" s="112" t="s">
        <v>53</v>
      </c>
      <c r="C2090" s="112"/>
      <c r="D2090" s="173">
        <v>5496962</v>
      </c>
      <c r="E2090" s="47" t="s">
        <v>57</v>
      </c>
      <c r="F2090" s="113">
        <v>1</v>
      </c>
      <c r="G2090" s="45">
        <f>+VLOOKUP(D2090,'Precios Repuestos'!$B$3:$F$192,5,FALSE)*F2090</f>
        <v>15.42</v>
      </c>
      <c r="H2090" s="32">
        <v>1</v>
      </c>
      <c r="I2090" s="114"/>
      <c r="J2090" s="115">
        <v>1</v>
      </c>
      <c r="K2090" s="115"/>
      <c r="L2090" s="40">
        <v>1</v>
      </c>
      <c r="M2090" s="115"/>
      <c r="N2090" s="40">
        <v>1</v>
      </c>
      <c r="O2090" s="115"/>
      <c r="P2090" s="40">
        <v>1</v>
      </c>
      <c r="Q2090" s="115"/>
      <c r="R2090" s="40">
        <v>1</v>
      </c>
      <c r="S2090" s="115"/>
      <c r="T2090" s="40">
        <v>1</v>
      </c>
      <c r="U2090" s="115"/>
      <c r="V2090" s="40">
        <v>1</v>
      </c>
      <c r="W2090" s="115"/>
      <c r="X2090" s="40">
        <v>1</v>
      </c>
      <c r="Y2090" s="115"/>
      <c r="Z2090" s="40">
        <v>1</v>
      </c>
      <c r="AA2090" s="115"/>
      <c r="AB2090" s="40">
        <v>1</v>
      </c>
      <c r="AC2090" s="115"/>
      <c r="AD2090" s="34" t="s">
        <v>212</v>
      </c>
    </row>
    <row r="2091" spans="1:30" s="35" customFormat="1" ht="12.75" x14ac:dyDescent="0.2">
      <c r="A2091" s="136" t="s">
        <v>217</v>
      </c>
      <c r="B2091" s="112" t="s">
        <v>53</v>
      </c>
      <c r="C2091" s="112"/>
      <c r="D2091" s="173">
        <v>24512521</v>
      </c>
      <c r="E2091" s="47" t="s">
        <v>58</v>
      </c>
      <c r="F2091" s="113">
        <v>1</v>
      </c>
      <c r="G2091" s="45">
        <f>+VLOOKUP(D2091,'Precios Repuestos'!$B$3:$F$192,5,FALSE)*F2091</f>
        <v>9.6</v>
      </c>
      <c r="H2091" s="32">
        <v>1</v>
      </c>
      <c r="I2091" s="114"/>
      <c r="J2091" s="115"/>
      <c r="K2091" s="40">
        <v>1</v>
      </c>
      <c r="L2091" s="115"/>
      <c r="M2091" s="40">
        <v>1</v>
      </c>
      <c r="N2091" s="115"/>
      <c r="O2091" s="40">
        <v>1</v>
      </c>
      <c r="P2091" s="115"/>
      <c r="Q2091" s="40">
        <v>1</v>
      </c>
      <c r="R2091" s="115"/>
      <c r="S2091" s="40">
        <v>1</v>
      </c>
      <c r="T2091" s="115"/>
      <c r="U2091" s="40">
        <v>1</v>
      </c>
      <c r="V2091" s="115"/>
      <c r="W2091" s="40">
        <v>1</v>
      </c>
      <c r="X2091" s="115"/>
      <c r="Y2091" s="40">
        <v>1</v>
      </c>
      <c r="Z2091" s="115"/>
      <c r="AA2091" s="40">
        <v>1</v>
      </c>
      <c r="AB2091" s="115"/>
      <c r="AC2091" s="40">
        <v>1</v>
      </c>
      <c r="AD2091" s="34" t="s">
        <v>13</v>
      </c>
    </row>
    <row r="2092" spans="1:30" s="35" customFormat="1" ht="12.75" x14ac:dyDescent="0.2">
      <c r="A2092" s="136" t="s">
        <v>217</v>
      </c>
      <c r="B2092" s="112" t="s">
        <v>53</v>
      </c>
      <c r="C2092" s="112"/>
      <c r="D2092" s="174" t="s">
        <v>61</v>
      </c>
      <c r="E2092" s="60" t="s">
        <v>62</v>
      </c>
      <c r="F2092" s="113">
        <v>1</v>
      </c>
      <c r="G2092" s="45">
        <f>+VLOOKUP(D2092,'Precios Repuestos'!$B$3:$F$192,5,FALSE)*F2092</f>
        <v>4</v>
      </c>
      <c r="H2092" s="32">
        <v>1</v>
      </c>
      <c r="I2092" s="114"/>
      <c r="J2092" s="115"/>
      <c r="K2092" s="115"/>
      <c r="L2092" s="115"/>
      <c r="M2092" s="115"/>
      <c r="N2092" s="115"/>
      <c r="O2092" s="40">
        <v>1</v>
      </c>
      <c r="P2092" s="115"/>
      <c r="Q2092" s="115"/>
      <c r="R2092" s="115"/>
      <c r="S2092" s="115"/>
      <c r="T2092" s="115"/>
      <c r="U2092" s="40">
        <v>1</v>
      </c>
      <c r="V2092" s="40"/>
      <c r="W2092" s="115"/>
      <c r="X2092" s="115"/>
      <c r="Y2092" s="115"/>
      <c r="Z2092" s="115"/>
      <c r="AA2092" s="40">
        <v>1</v>
      </c>
      <c r="AB2092" s="115"/>
      <c r="AC2092" s="115"/>
      <c r="AD2092" s="34" t="s">
        <v>19</v>
      </c>
    </row>
    <row r="2093" spans="1:30" s="35" customFormat="1" ht="12.75" x14ac:dyDescent="0.2">
      <c r="A2093" s="136" t="s">
        <v>217</v>
      </c>
      <c r="B2093" s="112" t="s">
        <v>53</v>
      </c>
      <c r="C2093" s="112"/>
      <c r="D2093" s="130">
        <v>24521479</v>
      </c>
      <c r="E2093" s="60" t="s">
        <v>60</v>
      </c>
      <c r="F2093" s="113">
        <v>1</v>
      </c>
      <c r="G2093" s="45">
        <f>+VLOOKUP(D2093,'Precios Repuestos'!$B$3:$F$192,5,FALSE)*F2093</f>
        <v>13.66</v>
      </c>
      <c r="H2093" s="32">
        <v>1</v>
      </c>
      <c r="I2093" s="114"/>
      <c r="J2093" s="115"/>
      <c r="K2093" s="115"/>
      <c r="L2093" s="115"/>
      <c r="M2093" s="115"/>
      <c r="N2093" s="115"/>
      <c r="O2093" s="115"/>
      <c r="P2093" s="115"/>
      <c r="Q2093" s="115"/>
      <c r="R2093" s="115"/>
      <c r="S2093" s="115"/>
      <c r="T2093" s="115"/>
      <c r="U2093" s="115">
        <v>1</v>
      </c>
      <c r="V2093" s="40"/>
      <c r="W2093" s="115"/>
      <c r="X2093" s="115"/>
      <c r="Y2093" s="115"/>
      <c r="Z2093" s="115"/>
      <c r="AA2093" s="115"/>
      <c r="AB2093" s="115"/>
      <c r="AC2093" s="115"/>
      <c r="AD2093" s="34" t="s">
        <v>23</v>
      </c>
    </row>
    <row r="2094" spans="1:30" s="35" customFormat="1" ht="12.75" x14ac:dyDescent="0.2">
      <c r="A2094" s="136" t="s">
        <v>217</v>
      </c>
      <c r="B2094" s="112" t="s">
        <v>53</v>
      </c>
      <c r="C2094" s="112"/>
      <c r="D2094" s="130">
        <v>9051950</v>
      </c>
      <c r="E2094" s="60" t="s">
        <v>91</v>
      </c>
      <c r="F2094" s="113">
        <v>1</v>
      </c>
      <c r="G2094" s="45">
        <f>+VLOOKUP(D2094,'Precios Repuestos'!$B$3:$F$192,5,FALSE)*F2094</f>
        <v>9.14</v>
      </c>
      <c r="H2094" s="32">
        <v>1</v>
      </c>
      <c r="I2094" s="114"/>
      <c r="J2094" s="115"/>
      <c r="K2094" s="115"/>
      <c r="L2094" s="115"/>
      <c r="M2094" s="115"/>
      <c r="N2094" s="115"/>
      <c r="O2094" s="115"/>
      <c r="P2094" s="115"/>
      <c r="Q2094" s="115"/>
      <c r="R2094" s="115"/>
      <c r="S2094" s="115"/>
      <c r="T2094" s="115"/>
      <c r="U2094" s="115"/>
      <c r="V2094" s="40">
        <v>1</v>
      </c>
      <c r="W2094" s="115"/>
      <c r="X2094" s="115"/>
      <c r="Y2094" s="115"/>
      <c r="Z2094" s="115"/>
      <c r="AA2094" s="115"/>
      <c r="AB2094" s="115"/>
      <c r="AC2094" s="115"/>
      <c r="AD2094" s="34" t="s">
        <v>27</v>
      </c>
    </row>
    <row r="2095" spans="1:30" s="35" customFormat="1" ht="12.75" x14ac:dyDescent="0.2">
      <c r="A2095" s="136" t="s">
        <v>217</v>
      </c>
      <c r="B2095" s="112" t="s">
        <v>53</v>
      </c>
      <c r="C2095" s="112"/>
      <c r="D2095" s="130">
        <v>9051951</v>
      </c>
      <c r="E2095" s="60" t="s">
        <v>92</v>
      </c>
      <c r="F2095" s="113">
        <v>1</v>
      </c>
      <c r="G2095" s="45">
        <f>+VLOOKUP(D2095,'Precios Repuestos'!$B$3:$F$192,5,FALSE)*F2095</f>
        <v>13.17</v>
      </c>
      <c r="H2095" s="32">
        <v>1</v>
      </c>
      <c r="I2095" s="114"/>
      <c r="J2095" s="115"/>
      <c r="K2095" s="115"/>
      <c r="L2095" s="115"/>
      <c r="M2095" s="115"/>
      <c r="N2095" s="115"/>
      <c r="O2095" s="115"/>
      <c r="P2095" s="115"/>
      <c r="Q2095" s="115"/>
      <c r="R2095" s="115"/>
      <c r="S2095" s="115"/>
      <c r="T2095" s="115"/>
      <c r="U2095" s="115"/>
      <c r="V2095" s="40">
        <v>1</v>
      </c>
      <c r="W2095" s="115"/>
      <c r="X2095" s="115"/>
      <c r="Y2095" s="115"/>
      <c r="Z2095" s="115"/>
      <c r="AA2095" s="115"/>
      <c r="AB2095" s="115"/>
      <c r="AC2095" s="115"/>
      <c r="AD2095" s="34" t="s">
        <v>27</v>
      </c>
    </row>
    <row r="2096" spans="1:30" s="35" customFormat="1" ht="12.75" x14ac:dyDescent="0.2">
      <c r="A2096" s="136" t="s">
        <v>217</v>
      </c>
      <c r="B2096" s="112" t="s">
        <v>53</v>
      </c>
      <c r="C2096" s="112"/>
      <c r="D2096" s="173">
        <v>9002811</v>
      </c>
      <c r="E2096" s="47" t="s">
        <v>64</v>
      </c>
      <c r="F2096" s="113">
        <v>4</v>
      </c>
      <c r="G2096" s="45">
        <f>+VLOOKUP(D2096,'Precios Repuestos'!$B$3:$F$192,5,FALSE)*F2096</f>
        <v>24.32</v>
      </c>
      <c r="H2096" s="32">
        <v>1</v>
      </c>
      <c r="I2096" s="114"/>
      <c r="J2096" s="115"/>
      <c r="K2096" s="115"/>
      <c r="L2096" s="40"/>
      <c r="M2096" s="115">
        <v>1</v>
      </c>
      <c r="N2096" s="40"/>
      <c r="O2096" s="115"/>
      <c r="P2096" s="40"/>
      <c r="Q2096" s="40">
        <v>1</v>
      </c>
      <c r="R2096" s="40"/>
      <c r="S2096" s="115"/>
      <c r="T2096" s="40"/>
      <c r="U2096" s="40">
        <v>1</v>
      </c>
      <c r="V2096" s="40"/>
      <c r="W2096" s="115"/>
      <c r="X2096" s="40"/>
      <c r="Y2096" s="40">
        <v>1</v>
      </c>
      <c r="Z2096" s="40"/>
      <c r="AA2096" s="115"/>
      <c r="AB2096" s="40"/>
      <c r="AC2096" s="40">
        <v>1</v>
      </c>
      <c r="AD2096" s="34" t="s">
        <v>65</v>
      </c>
    </row>
    <row r="2097" spans="1:30" s="35" customFormat="1" ht="12.75" x14ac:dyDescent="0.2">
      <c r="A2097" s="136" t="s">
        <v>217</v>
      </c>
      <c r="B2097" s="112" t="s">
        <v>53</v>
      </c>
      <c r="C2097" s="112"/>
      <c r="D2097" s="42">
        <v>2601230</v>
      </c>
      <c r="E2097" s="43" t="s">
        <v>113</v>
      </c>
      <c r="F2097" s="113">
        <v>2</v>
      </c>
      <c r="G2097" s="45">
        <f>+VLOOKUP(D2097,'Precios Repuestos'!$B$3:$F$192,5,FALSE)*F2097</f>
        <v>13.477884615384616</v>
      </c>
      <c r="H2097" s="32">
        <v>1</v>
      </c>
      <c r="I2097" s="114"/>
      <c r="J2097" s="115"/>
      <c r="K2097" s="115">
        <v>1</v>
      </c>
      <c r="L2097" s="115"/>
      <c r="M2097" s="115"/>
      <c r="N2097" s="115"/>
      <c r="O2097" s="115"/>
      <c r="P2097" s="115"/>
      <c r="Q2097" s="115"/>
      <c r="R2097" s="115"/>
      <c r="S2097" s="115">
        <v>1</v>
      </c>
      <c r="T2097" s="115"/>
      <c r="U2097" s="115"/>
      <c r="V2097" s="115"/>
      <c r="W2097" s="115"/>
      <c r="X2097" s="115"/>
      <c r="Y2097" s="115"/>
      <c r="Z2097" s="115"/>
      <c r="AA2097" s="115">
        <v>1</v>
      </c>
      <c r="AB2097" s="115"/>
      <c r="AC2097" s="115"/>
      <c r="AD2097" s="34" t="s">
        <v>67</v>
      </c>
    </row>
    <row r="2098" spans="1:30" s="35" customFormat="1" ht="12.75" x14ac:dyDescent="0.2">
      <c r="A2098" s="136" t="s">
        <v>217</v>
      </c>
      <c r="B2098" s="112" t="s">
        <v>53</v>
      </c>
      <c r="C2098" s="112"/>
      <c r="D2098" s="42">
        <v>2601230</v>
      </c>
      <c r="E2098" s="43" t="s">
        <v>113</v>
      </c>
      <c r="F2098" s="113">
        <v>2</v>
      </c>
      <c r="G2098" s="45">
        <f>+VLOOKUP(D2098,'Precios Repuestos'!$B$3:$F$192,5,FALSE)*F2098</f>
        <v>13.477884615384616</v>
      </c>
      <c r="H2098" s="32">
        <v>1</v>
      </c>
      <c r="I2098" s="40">
        <v>1</v>
      </c>
      <c r="J2098" s="115"/>
      <c r="K2098" s="115"/>
      <c r="L2098" s="115"/>
      <c r="M2098" s="40">
        <v>1</v>
      </c>
      <c r="N2098" s="115"/>
      <c r="O2098" s="115"/>
      <c r="P2098" s="115"/>
      <c r="Q2098" s="40">
        <v>1</v>
      </c>
      <c r="R2098" s="115"/>
      <c r="S2098" s="115"/>
      <c r="T2098" s="115"/>
      <c r="U2098" s="40">
        <v>1</v>
      </c>
      <c r="V2098" s="115"/>
      <c r="W2098" s="115"/>
      <c r="X2098" s="115"/>
      <c r="Y2098" s="40">
        <v>1</v>
      </c>
      <c r="Z2098" s="115"/>
      <c r="AA2098" s="115"/>
      <c r="AB2098" s="115"/>
      <c r="AC2098" s="40">
        <v>1</v>
      </c>
      <c r="AD2098" s="34" t="s">
        <v>131</v>
      </c>
    </row>
    <row r="2099" spans="1:30" s="35" customFormat="1" ht="12.75" x14ac:dyDescent="0.2">
      <c r="A2099" s="136" t="s">
        <v>217</v>
      </c>
      <c r="B2099" s="112" t="s">
        <v>53</v>
      </c>
      <c r="C2099" s="112"/>
      <c r="D2099" s="156" t="s">
        <v>68</v>
      </c>
      <c r="E2099" s="47" t="s">
        <v>69</v>
      </c>
      <c r="F2099" s="113">
        <v>2</v>
      </c>
      <c r="G2099" s="45">
        <f>+VLOOKUP(D2099,'Precios Repuestos'!$B$3:$F$192,5,FALSE)*F2099</f>
        <v>4.8</v>
      </c>
      <c r="H2099" s="32">
        <v>1</v>
      </c>
      <c r="I2099" s="114"/>
      <c r="J2099" s="115"/>
      <c r="K2099" s="115"/>
      <c r="L2099" s="115">
        <v>1</v>
      </c>
      <c r="M2099" s="115"/>
      <c r="N2099" s="115"/>
      <c r="O2099" s="40">
        <v>1</v>
      </c>
      <c r="P2099" s="115"/>
      <c r="Q2099" s="115"/>
      <c r="R2099" s="115">
        <v>1</v>
      </c>
      <c r="S2099" s="115"/>
      <c r="T2099" s="115"/>
      <c r="U2099" s="40">
        <v>1</v>
      </c>
      <c r="V2099" s="115"/>
      <c r="W2099" s="115"/>
      <c r="X2099" s="115">
        <v>1</v>
      </c>
      <c r="Y2099" s="115"/>
      <c r="Z2099" s="115"/>
      <c r="AA2099" s="40">
        <v>1</v>
      </c>
      <c r="AB2099" s="115"/>
      <c r="AC2099" s="115"/>
      <c r="AD2099" s="34" t="s">
        <v>30</v>
      </c>
    </row>
    <row r="2100" spans="1:30" s="35" customFormat="1" ht="12.75" x14ac:dyDescent="0.2">
      <c r="A2100" s="136" t="s">
        <v>217</v>
      </c>
      <c r="B2100" s="112" t="s">
        <v>53</v>
      </c>
      <c r="C2100" s="112"/>
      <c r="D2100" s="42" t="s">
        <v>71</v>
      </c>
      <c r="E2100" s="43" t="s">
        <v>72</v>
      </c>
      <c r="F2100" s="113">
        <v>1</v>
      </c>
      <c r="G2100" s="45">
        <f>+VLOOKUP(D2100,'Precios Repuestos'!$B$3:$F$192,5,FALSE)*F2100</f>
        <v>6</v>
      </c>
      <c r="H2100" s="32">
        <v>1</v>
      </c>
      <c r="I2100" s="114"/>
      <c r="J2100" s="115"/>
      <c r="K2100" s="115"/>
      <c r="L2100" s="115"/>
      <c r="M2100" s="115"/>
      <c r="N2100" s="115">
        <v>1</v>
      </c>
      <c r="O2100" s="40"/>
      <c r="P2100" s="115"/>
      <c r="Q2100" s="115"/>
      <c r="R2100" s="115"/>
      <c r="S2100" s="115">
        <v>1</v>
      </c>
      <c r="T2100" s="115"/>
      <c r="U2100" s="40"/>
      <c r="V2100" s="115"/>
      <c r="W2100" s="115"/>
      <c r="X2100" s="115">
        <v>1</v>
      </c>
      <c r="Y2100" s="115"/>
      <c r="Z2100" s="115"/>
      <c r="AA2100" s="40"/>
      <c r="AB2100" s="115"/>
      <c r="AC2100" s="115">
        <v>1</v>
      </c>
      <c r="AD2100" s="34" t="s">
        <v>47</v>
      </c>
    </row>
    <row r="2101" spans="1:30" s="35" customFormat="1" ht="12.75" x14ac:dyDescent="0.2">
      <c r="A2101" s="136" t="s">
        <v>217</v>
      </c>
      <c r="B2101" s="112" t="s">
        <v>53</v>
      </c>
      <c r="C2101" s="112"/>
      <c r="D2101" s="42">
        <v>88900181</v>
      </c>
      <c r="E2101" s="47" t="s">
        <v>73</v>
      </c>
      <c r="F2101" s="113">
        <v>1</v>
      </c>
      <c r="G2101" s="45">
        <f>+VLOOKUP(D2101,'Precios Repuestos'!$B$3:$F$192,5,FALSE)*F2101</f>
        <v>6.18</v>
      </c>
      <c r="H2101" s="32">
        <v>1</v>
      </c>
      <c r="I2101" s="114"/>
      <c r="J2101" s="115"/>
      <c r="K2101" s="40">
        <v>1</v>
      </c>
      <c r="L2101" s="115"/>
      <c r="M2101" s="40">
        <v>1</v>
      </c>
      <c r="N2101" s="115"/>
      <c r="O2101" s="40">
        <v>1</v>
      </c>
      <c r="P2101" s="115"/>
      <c r="Q2101" s="40">
        <v>1</v>
      </c>
      <c r="R2101" s="115"/>
      <c r="S2101" s="40">
        <v>1</v>
      </c>
      <c r="T2101" s="115"/>
      <c r="U2101" s="40">
        <v>1</v>
      </c>
      <c r="V2101" s="115"/>
      <c r="W2101" s="40">
        <v>1</v>
      </c>
      <c r="X2101" s="115"/>
      <c r="Y2101" s="40">
        <v>1</v>
      </c>
      <c r="Z2101" s="115"/>
      <c r="AA2101" s="40">
        <v>1</v>
      </c>
      <c r="AB2101" s="115"/>
      <c r="AC2101" s="40">
        <v>1</v>
      </c>
      <c r="AD2101" s="34" t="s">
        <v>13</v>
      </c>
    </row>
    <row r="2102" spans="1:30" s="35" customFormat="1" ht="12.75" x14ac:dyDescent="0.2">
      <c r="A2102" s="136" t="s">
        <v>217</v>
      </c>
      <c r="B2102" s="112" t="s">
        <v>53</v>
      </c>
      <c r="C2102" s="112"/>
      <c r="D2102" s="42" t="s">
        <v>76</v>
      </c>
      <c r="E2102" s="43" t="s">
        <v>77</v>
      </c>
      <c r="F2102" s="44">
        <v>1</v>
      </c>
      <c r="G2102" s="45">
        <f>+VLOOKUP(D2102,'Precios Repuestos'!$B$3:$F$192,5,FALSE)*F2102</f>
        <v>2</v>
      </c>
      <c r="H2102" s="32">
        <v>1</v>
      </c>
      <c r="I2102" s="46"/>
      <c r="J2102" s="40"/>
      <c r="K2102" s="40">
        <v>1</v>
      </c>
      <c r="L2102" s="40">
        <v>1</v>
      </c>
      <c r="M2102" s="40">
        <v>1</v>
      </c>
      <c r="N2102" s="40">
        <v>1</v>
      </c>
      <c r="O2102" s="40">
        <v>1</v>
      </c>
      <c r="P2102" s="40">
        <v>1</v>
      </c>
      <c r="Q2102" s="40">
        <v>1</v>
      </c>
      <c r="R2102" s="40">
        <v>1</v>
      </c>
      <c r="S2102" s="40">
        <v>1</v>
      </c>
      <c r="T2102" s="40">
        <v>1</v>
      </c>
      <c r="U2102" s="40">
        <v>1</v>
      </c>
      <c r="V2102" s="40">
        <v>1</v>
      </c>
      <c r="W2102" s="40">
        <v>1</v>
      </c>
      <c r="X2102" s="40">
        <v>1</v>
      </c>
      <c r="Y2102" s="40">
        <v>1</v>
      </c>
      <c r="Z2102" s="40">
        <v>1</v>
      </c>
      <c r="AA2102" s="40">
        <v>1</v>
      </c>
      <c r="AB2102" s="40">
        <v>1</v>
      </c>
      <c r="AC2102" s="40">
        <v>1</v>
      </c>
      <c r="AD2102" s="34" t="s">
        <v>78</v>
      </c>
    </row>
    <row r="2103" spans="1:30" s="35" customFormat="1" ht="12.75" x14ac:dyDescent="0.2">
      <c r="A2103" s="119" t="s">
        <v>217</v>
      </c>
      <c r="B2103" s="52" t="s">
        <v>79</v>
      </c>
      <c r="C2103" s="52"/>
      <c r="D2103" s="67"/>
      <c r="E2103" s="54" t="s">
        <v>80</v>
      </c>
      <c r="F2103" s="30"/>
      <c r="G2103" s="29"/>
      <c r="H2103" s="32"/>
      <c r="I2103" s="55">
        <f>+SUMPRODUCT(I2071:I2087,$G2071:$G2087)</f>
        <v>31</v>
      </c>
      <c r="J2103" s="55">
        <f t="shared" ref="J2103:AC2103" si="221">+SUMPRODUCT(J2071:J2087,$G2071:$G2087)</f>
        <v>21</v>
      </c>
      <c r="K2103" s="55">
        <f t="shared" si="221"/>
        <v>45.5</v>
      </c>
      <c r="L2103" s="55">
        <f t="shared" si="221"/>
        <v>36</v>
      </c>
      <c r="M2103" s="55">
        <f t="shared" si="221"/>
        <v>59.5</v>
      </c>
      <c r="N2103" s="55">
        <f t="shared" si="221"/>
        <v>36</v>
      </c>
      <c r="O2103" s="55">
        <f t="shared" si="221"/>
        <v>68</v>
      </c>
      <c r="P2103" s="55">
        <f t="shared" si="221"/>
        <v>21</v>
      </c>
      <c r="Q2103" s="55">
        <f t="shared" si="221"/>
        <v>59.5</v>
      </c>
      <c r="R2103" s="55">
        <f t="shared" si="221"/>
        <v>36</v>
      </c>
      <c r="S2103" s="55">
        <f t="shared" si="221"/>
        <v>60.5</v>
      </c>
      <c r="T2103" s="55">
        <f t="shared" si="221"/>
        <v>21</v>
      </c>
      <c r="U2103" s="55">
        <f t="shared" si="221"/>
        <v>97</v>
      </c>
      <c r="V2103" s="55">
        <f t="shared" si="221"/>
        <v>48</v>
      </c>
      <c r="W2103" s="55">
        <f t="shared" si="221"/>
        <v>38</v>
      </c>
      <c r="X2103" s="55">
        <f t="shared" si="221"/>
        <v>51</v>
      </c>
      <c r="Y2103" s="55">
        <f t="shared" si="221"/>
        <v>59.5</v>
      </c>
      <c r="Z2103" s="55">
        <f t="shared" si="221"/>
        <v>21</v>
      </c>
      <c r="AA2103" s="55">
        <f t="shared" si="221"/>
        <v>75.5</v>
      </c>
      <c r="AB2103" s="55">
        <f t="shared" si="221"/>
        <v>21</v>
      </c>
      <c r="AC2103" s="55">
        <f t="shared" si="221"/>
        <v>74.5</v>
      </c>
      <c r="AD2103" s="34"/>
    </row>
    <row r="2104" spans="1:30" s="35" customFormat="1" ht="12.75" x14ac:dyDescent="0.2">
      <c r="A2104" s="119" t="s">
        <v>217</v>
      </c>
      <c r="B2104" s="52" t="s">
        <v>81</v>
      </c>
      <c r="C2104" s="52"/>
      <c r="D2104" s="67"/>
      <c r="E2104" s="54" t="s">
        <v>82</v>
      </c>
      <c r="F2104" s="30"/>
      <c r="G2104" s="29"/>
      <c r="H2104" s="32"/>
      <c r="I2104" s="55">
        <f>+SUMPRODUCT(I2088:I2102,$G2088:$G2102)</f>
        <v>44.158076923076919</v>
      </c>
      <c r="J2104" s="55">
        <f t="shared" ref="J2104:AC2104" si="222">+SUMPRODUCT(J2088:J2102,$G2088:$G2102)</f>
        <v>46.100192307692303</v>
      </c>
      <c r="K2104" s="55">
        <f t="shared" si="222"/>
        <v>61.93807692307692</v>
      </c>
      <c r="L2104" s="55">
        <f t="shared" si="222"/>
        <v>52.900192307692301</v>
      </c>
      <c r="M2104" s="55">
        <f t="shared" si="222"/>
        <v>86.258076923076914</v>
      </c>
      <c r="N2104" s="55">
        <f t="shared" si="222"/>
        <v>54.100192307692303</v>
      </c>
      <c r="O2104" s="55">
        <f t="shared" si="222"/>
        <v>57.2601923076923</v>
      </c>
      <c r="P2104" s="55">
        <f t="shared" si="222"/>
        <v>48.100192307692303</v>
      </c>
      <c r="Q2104" s="55">
        <f t="shared" si="222"/>
        <v>86.258076923076914</v>
      </c>
      <c r="R2104" s="55">
        <f t="shared" si="222"/>
        <v>52.900192307692301</v>
      </c>
      <c r="S2104" s="55">
        <f t="shared" si="222"/>
        <v>67.93807692307692</v>
      </c>
      <c r="T2104" s="55">
        <f t="shared" si="222"/>
        <v>48.100192307692303</v>
      </c>
      <c r="U2104" s="55">
        <f t="shared" si="222"/>
        <v>108.71807692307692</v>
      </c>
      <c r="V2104" s="55">
        <f t="shared" si="222"/>
        <v>70.410192307692299</v>
      </c>
      <c r="W2104" s="55">
        <f t="shared" si="222"/>
        <v>48.460192307692303</v>
      </c>
      <c r="X2104" s="55">
        <f t="shared" si="222"/>
        <v>58.900192307692301</v>
      </c>
      <c r="Y2104" s="55">
        <f t="shared" si="222"/>
        <v>86.258076923076914</v>
      </c>
      <c r="Z2104" s="55">
        <f t="shared" si="222"/>
        <v>48.100192307692303</v>
      </c>
      <c r="AA2104" s="55">
        <f t="shared" si="222"/>
        <v>70.738076923076918</v>
      </c>
      <c r="AB2104" s="55">
        <f t="shared" si="222"/>
        <v>48.100192307692303</v>
      </c>
      <c r="AC2104" s="55">
        <f t="shared" si="222"/>
        <v>92.258076923076914</v>
      </c>
      <c r="AD2104" s="34"/>
    </row>
    <row r="2105" spans="1:30" s="35" customFormat="1" ht="12.75" x14ac:dyDescent="0.2">
      <c r="A2105" s="119" t="s">
        <v>217</v>
      </c>
      <c r="B2105" s="52" t="s">
        <v>83</v>
      </c>
      <c r="C2105" s="52"/>
      <c r="D2105" s="67"/>
      <c r="E2105" s="54" t="s">
        <v>84</v>
      </c>
      <c r="F2105" s="30"/>
      <c r="G2105" s="29"/>
      <c r="H2105" s="32"/>
      <c r="I2105" s="56">
        <f>+I2104+I2103</f>
        <v>75.158076923076919</v>
      </c>
      <c r="J2105" s="56">
        <f t="shared" ref="J2105:AC2105" si="223">+J2104+J2103</f>
        <v>67.100192307692311</v>
      </c>
      <c r="K2105" s="56">
        <f t="shared" si="223"/>
        <v>107.43807692307692</v>
      </c>
      <c r="L2105" s="56">
        <f t="shared" si="223"/>
        <v>88.900192307692294</v>
      </c>
      <c r="M2105" s="56">
        <f t="shared" si="223"/>
        <v>145.75807692307691</v>
      </c>
      <c r="N2105" s="56">
        <f t="shared" si="223"/>
        <v>90.100192307692311</v>
      </c>
      <c r="O2105" s="56">
        <f t="shared" si="223"/>
        <v>125.26019230769231</v>
      </c>
      <c r="P2105" s="56">
        <f t="shared" si="223"/>
        <v>69.100192307692311</v>
      </c>
      <c r="Q2105" s="56">
        <f t="shared" si="223"/>
        <v>145.75807692307691</v>
      </c>
      <c r="R2105" s="56">
        <f t="shared" si="223"/>
        <v>88.900192307692294</v>
      </c>
      <c r="S2105" s="56">
        <f t="shared" si="223"/>
        <v>128.43807692307692</v>
      </c>
      <c r="T2105" s="56">
        <f t="shared" si="223"/>
        <v>69.100192307692311</v>
      </c>
      <c r="U2105" s="56">
        <f t="shared" si="223"/>
        <v>205.71807692307692</v>
      </c>
      <c r="V2105" s="56">
        <f t="shared" si="223"/>
        <v>118.4101923076923</v>
      </c>
      <c r="W2105" s="56">
        <f t="shared" si="223"/>
        <v>86.460192307692296</v>
      </c>
      <c r="X2105" s="56">
        <f t="shared" si="223"/>
        <v>109.90019230769229</v>
      </c>
      <c r="Y2105" s="56">
        <f t="shared" si="223"/>
        <v>145.75807692307691</v>
      </c>
      <c r="Z2105" s="56">
        <f t="shared" si="223"/>
        <v>69.100192307692311</v>
      </c>
      <c r="AA2105" s="56">
        <f t="shared" si="223"/>
        <v>146.2380769230769</v>
      </c>
      <c r="AB2105" s="56">
        <f t="shared" si="223"/>
        <v>69.100192307692311</v>
      </c>
      <c r="AC2105" s="56">
        <f t="shared" si="223"/>
        <v>166.75807692307691</v>
      </c>
      <c r="AD2105" s="34"/>
    </row>
    <row r="2106" spans="1:30" s="35" customFormat="1" ht="12.75" x14ac:dyDescent="0.2">
      <c r="A2106" s="57" t="s">
        <v>217</v>
      </c>
      <c r="B2106" s="52" t="s">
        <v>85</v>
      </c>
      <c r="C2106" s="52"/>
      <c r="D2106" s="67"/>
      <c r="E2106" s="58" t="s">
        <v>86</v>
      </c>
      <c r="F2106" s="30"/>
      <c r="G2106" s="29"/>
      <c r="H2106" s="32"/>
      <c r="I2106" s="59">
        <f>+I2105*$K$2</f>
        <v>84.177046153846163</v>
      </c>
      <c r="J2106" s="59">
        <f t="shared" ref="J2106:AC2106" si="224">+J2105*$K$2</f>
        <v>75.152215384615388</v>
      </c>
      <c r="K2106" s="59">
        <f t="shared" si="224"/>
        <v>120.33064615384616</v>
      </c>
      <c r="L2106" s="59">
        <f t="shared" si="224"/>
        <v>99.568215384615385</v>
      </c>
      <c r="M2106" s="59">
        <f t="shared" si="224"/>
        <v>163.24904615384617</v>
      </c>
      <c r="N2106" s="59">
        <f t="shared" si="224"/>
        <v>100.91221538461539</v>
      </c>
      <c r="O2106" s="59">
        <f t="shared" si="224"/>
        <v>140.29141538461539</v>
      </c>
      <c r="P2106" s="59">
        <f t="shared" si="224"/>
        <v>77.392215384615398</v>
      </c>
      <c r="Q2106" s="59">
        <f t="shared" si="224"/>
        <v>163.24904615384617</v>
      </c>
      <c r="R2106" s="59">
        <f t="shared" si="224"/>
        <v>99.568215384615385</v>
      </c>
      <c r="S2106" s="59">
        <f t="shared" si="224"/>
        <v>143.85064615384616</v>
      </c>
      <c r="T2106" s="59">
        <f t="shared" si="224"/>
        <v>77.392215384615398</v>
      </c>
      <c r="U2106" s="59">
        <f t="shared" si="224"/>
        <v>230.40424615384617</v>
      </c>
      <c r="V2106" s="59">
        <f t="shared" si="224"/>
        <v>132.61941538461539</v>
      </c>
      <c r="W2106" s="59">
        <f t="shared" si="224"/>
        <v>96.835415384615374</v>
      </c>
      <c r="X2106" s="59">
        <f t="shared" si="224"/>
        <v>123.08821538461538</v>
      </c>
      <c r="Y2106" s="59">
        <f t="shared" si="224"/>
        <v>163.24904615384617</v>
      </c>
      <c r="Z2106" s="59">
        <f t="shared" si="224"/>
        <v>77.392215384615398</v>
      </c>
      <c r="AA2106" s="59">
        <f t="shared" si="224"/>
        <v>163.78664615384614</v>
      </c>
      <c r="AB2106" s="59">
        <f t="shared" si="224"/>
        <v>77.392215384615398</v>
      </c>
      <c r="AC2106" s="59">
        <f t="shared" si="224"/>
        <v>186.76904615384615</v>
      </c>
      <c r="AD2106" s="34"/>
    </row>
    <row r="2107" spans="1:30" s="35" customFormat="1" x14ac:dyDescent="0.2">
      <c r="A2107" s="34" t="s">
        <v>258</v>
      </c>
      <c r="D2107" s="137"/>
      <c r="F2107" s="138"/>
      <c r="G2107" s="139"/>
      <c r="H2107" s="140"/>
      <c r="I2107" s="105"/>
      <c r="J2107" s="82"/>
      <c r="K2107" s="82"/>
      <c r="L2107" s="82"/>
      <c r="M2107" s="82"/>
      <c r="N2107" s="82"/>
      <c r="O2107" s="82"/>
      <c r="P2107" s="82"/>
      <c r="Q2107" s="82"/>
      <c r="R2107" s="82"/>
      <c r="S2107" s="82"/>
      <c r="T2107" s="82"/>
      <c r="U2107" s="82"/>
      <c r="V2107" s="82"/>
      <c r="W2107" s="82"/>
      <c r="X2107" s="82"/>
      <c r="Y2107" s="82"/>
      <c r="Z2107" s="82"/>
      <c r="AA2107" s="82"/>
      <c r="AB2107" s="82"/>
      <c r="AC2107" s="82"/>
      <c r="AD2107" s="34"/>
    </row>
    <row r="2108" spans="1:30" s="35" customFormat="1" ht="12.75" x14ac:dyDescent="0.2">
      <c r="A2108" s="25" t="s">
        <v>258</v>
      </c>
      <c r="B2108" s="27" t="s">
        <v>11</v>
      </c>
      <c r="C2108" s="27"/>
      <c r="D2108" s="28"/>
      <c r="E2108" s="29" t="s">
        <v>12</v>
      </c>
      <c r="F2108" s="30">
        <v>0.7</v>
      </c>
      <c r="G2108" s="31">
        <f t="shared" ref="G2108:G2132" si="225">+F2108*$F$2</f>
        <v>21</v>
      </c>
      <c r="H2108" s="32">
        <v>3</v>
      </c>
      <c r="I2108" s="33"/>
      <c r="J2108" s="26"/>
      <c r="K2108" s="26"/>
      <c r="L2108" s="26"/>
      <c r="M2108" s="26"/>
      <c r="N2108" s="26"/>
      <c r="O2108" s="26"/>
      <c r="P2108" s="26"/>
      <c r="Q2108" s="26"/>
      <c r="R2108" s="26"/>
      <c r="S2108" s="26"/>
      <c r="T2108" s="26"/>
      <c r="U2108" s="26"/>
      <c r="V2108" s="26"/>
      <c r="W2108" s="26"/>
      <c r="X2108" s="26"/>
      <c r="Y2108" s="26"/>
      <c r="Z2108" s="26"/>
      <c r="AA2108" s="26"/>
      <c r="AB2108" s="26"/>
      <c r="AC2108" s="26"/>
      <c r="AD2108" s="34" t="s">
        <v>14</v>
      </c>
    </row>
    <row r="2109" spans="1:30" s="35" customFormat="1" ht="12.75" x14ac:dyDescent="0.2">
      <c r="A2109" s="25" t="s">
        <v>258</v>
      </c>
      <c r="B2109" s="27" t="s">
        <v>11</v>
      </c>
      <c r="C2109" s="27"/>
      <c r="D2109" s="28"/>
      <c r="E2109" s="29" t="s">
        <v>15</v>
      </c>
      <c r="F2109" s="30">
        <v>0.3</v>
      </c>
      <c r="G2109" s="31">
        <f t="shared" si="225"/>
        <v>9</v>
      </c>
      <c r="H2109" s="32">
        <v>3</v>
      </c>
      <c r="I2109" s="33"/>
      <c r="J2109" s="26"/>
      <c r="K2109" s="26"/>
      <c r="L2109" s="26"/>
      <c r="M2109" s="26"/>
      <c r="N2109" s="26"/>
      <c r="O2109" s="26"/>
      <c r="P2109" s="26"/>
      <c r="Q2109" s="26"/>
      <c r="R2109" s="26"/>
      <c r="S2109" s="26"/>
      <c r="T2109" s="26"/>
      <c r="U2109" s="26"/>
      <c r="V2109" s="26"/>
      <c r="W2109" s="26"/>
      <c r="X2109" s="26"/>
      <c r="Y2109" s="26"/>
      <c r="Z2109" s="26"/>
      <c r="AA2109" s="26"/>
      <c r="AB2109" s="26"/>
      <c r="AC2109" s="26"/>
      <c r="AD2109" s="34" t="s">
        <v>14</v>
      </c>
    </row>
    <row r="2110" spans="1:30" s="35" customFormat="1" ht="12.75" x14ac:dyDescent="0.2">
      <c r="A2110" s="25" t="s">
        <v>258</v>
      </c>
      <c r="B2110" s="27" t="s">
        <v>11</v>
      </c>
      <c r="C2110" s="27"/>
      <c r="D2110" s="28"/>
      <c r="E2110" s="38" t="s">
        <v>16</v>
      </c>
      <c r="F2110" s="30">
        <v>0</v>
      </c>
      <c r="G2110" s="31">
        <f t="shared" si="225"/>
        <v>0</v>
      </c>
      <c r="H2110" s="32">
        <v>3</v>
      </c>
      <c r="I2110" s="33"/>
      <c r="J2110" s="26"/>
      <c r="K2110" s="26"/>
      <c r="L2110" s="26"/>
      <c r="M2110" s="26"/>
      <c r="N2110" s="26"/>
      <c r="O2110" s="26"/>
      <c r="P2110" s="26"/>
      <c r="Q2110" s="26"/>
      <c r="R2110" s="26"/>
      <c r="S2110" s="26"/>
      <c r="T2110" s="26"/>
      <c r="U2110" s="26"/>
      <c r="V2110" s="26"/>
      <c r="W2110" s="26"/>
      <c r="X2110" s="26"/>
      <c r="Y2110" s="26"/>
      <c r="Z2110" s="26"/>
      <c r="AA2110" s="26"/>
      <c r="AB2110" s="26"/>
      <c r="AC2110" s="26"/>
      <c r="AD2110" s="34" t="s">
        <v>88</v>
      </c>
    </row>
    <row r="2111" spans="1:30" s="35" customFormat="1" ht="12.75" x14ac:dyDescent="0.2">
      <c r="A2111" s="25" t="s">
        <v>258</v>
      </c>
      <c r="B2111" s="27" t="s">
        <v>11</v>
      </c>
      <c r="C2111" s="27"/>
      <c r="D2111" s="28"/>
      <c r="E2111" s="29" t="s">
        <v>18</v>
      </c>
      <c r="F2111" s="30">
        <v>0.55000000000000004</v>
      </c>
      <c r="G2111" s="31">
        <f t="shared" si="225"/>
        <v>16.5</v>
      </c>
      <c r="H2111" s="32">
        <v>3</v>
      </c>
      <c r="I2111" s="33"/>
      <c r="J2111" s="26"/>
      <c r="K2111" s="26"/>
      <c r="L2111" s="26"/>
      <c r="M2111" s="26"/>
      <c r="N2111" s="26">
        <v>1</v>
      </c>
      <c r="O2111" s="26"/>
      <c r="P2111" s="26"/>
      <c r="Q2111" s="26"/>
      <c r="R2111" s="26">
        <v>1</v>
      </c>
      <c r="S2111" s="26"/>
      <c r="T2111" s="26"/>
      <c r="U2111" s="26"/>
      <c r="V2111" s="26">
        <v>1</v>
      </c>
      <c r="W2111" s="26"/>
      <c r="X2111" s="26"/>
      <c r="Y2111" s="26"/>
      <c r="Z2111" s="26">
        <v>1</v>
      </c>
      <c r="AA2111" s="26"/>
      <c r="AB2111" s="26"/>
      <c r="AC2111" s="26"/>
      <c r="AD2111" s="34" t="s">
        <v>21</v>
      </c>
    </row>
    <row r="2112" spans="1:30" s="35" customFormat="1" ht="12.75" x14ac:dyDescent="0.2">
      <c r="A2112" s="25" t="s">
        <v>258</v>
      </c>
      <c r="B2112" s="27" t="s">
        <v>11</v>
      </c>
      <c r="C2112" s="27"/>
      <c r="D2112" s="28"/>
      <c r="E2112" s="29" t="s">
        <v>116</v>
      </c>
      <c r="F2112" s="30">
        <v>1</v>
      </c>
      <c r="G2112" s="31">
        <f t="shared" si="225"/>
        <v>30</v>
      </c>
      <c r="H2112" s="32">
        <v>3</v>
      </c>
      <c r="I2112" s="33"/>
      <c r="J2112" s="26"/>
      <c r="K2112" s="26"/>
      <c r="L2112" s="26"/>
      <c r="M2112" s="26">
        <v>1</v>
      </c>
      <c r="N2112" s="26"/>
      <c r="O2112" s="26"/>
      <c r="P2112" s="26"/>
      <c r="Q2112" s="26">
        <v>1</v>
      </c>
      <c r="R2112" s="26"/>
      <c r="S2112" s="26"/>
      <c r="T2112" s="26"/>
      <c r="U2112" s="26">
        <v>1</v>
      </c>
      <c r="V2112" s="26"/>
      <c r="W2112" s="26"/>
      <c r="X2112" s="26"/>
      <c r="Y2112" s="26">
        <v>1</v>
      </c>
      <c r="Z2112" s="26"/>
      <c r="AA2112" s="26"/>
      <c r="AB2112" s="26"/>
      <c r="AC2112" s="26">
        <v>1</v>
      </c>
      <c r="AD2112" s="34" t="s">
        <v>35</v>
      </c>
    </row>
    <row r="2113" spans="1:30" s="35" customFormat="1" ht="12.75" x14ac:dyDescent="0.2">
      <c r="A2113" s="25" t="s">
        <v>258</v>
      </c>
      <c r="B2113" s="27" t="s">
        <v>11</v>
      </c>
      <c r="C2113" s="27"/>
      <c r="D2113" s="28"/>
      <c r="E2113" s="38" t="s">
        <v>119</v>
      </c>
      <c r="F2113" s="30">
        <v>0.33333333333333331</v>
      </c>
      <c r="G2113" s="31">
        <f t="shared" si="225"/>
        <v>10</v>
      </c>
      <c r="H2113" s="32">
        <v>3</v>
      </c>
      <c r="I2113" s="33"/>
      <c r="J2113" s="26"/>
      <c r="K2113" s="26"/>
      <c r="L2113" s="26"/>
      <c r="M2113" s="26"/>
      <c r="N2113" s="26"/>
      <c r="O2113" s="26"/>
      <c r="P2113" s="26"/>
      <c r="Q2113" s="26"/>
      <c r="R2113" s="26"/>
      <c r="S2113" s="26"/>
      <c r="T2113" s="26"/>
      <c r="U2113" s="26"/>
      <c r="V2113" s="26"/>
      <c r="W2113" s="26"/>
      <c r="X2113" s="26"/>
      <c r="Y2113" s="26"/>
      <c r="Z2113" s="26"/>
      <c r="AA2113" s="26"/>
      <c r="AB2113" s="26"/>
      <c r="AC2113" s="26"/>
      <c r="AD2113" s="34" t="s">
        <v>262</v>
      </c>
    </row>
    <row r="2114" spans="1:30" s="35" customFormat="1" ht="12.75" x14ac:dyDescent="0.2">
      <c r="A2114" s="25" t="s">
        <v>258</v>
      </c>
      <c r="B2114" s="27" t="s">
        <v>11</v>
      </c>
      <c r="C2114" s="27"/>
      <c r="D2114" s="28"/>
      <c r="E2114" s="38" t="s">
        <v>120</v>
      </c>
      <c r="F2114" s="30">
        <v>0.5</v>
      </c>
      <c r="G2114" s="31">
        <f t="shared" si="225"/>
        <v>15</v>
      </c>
      <c r="H2114" s="32">
        <v>3</v>
      </c>
      <c r="I2114" s="33"/>
      <c r="J2114" s="26"/>
      <c r="K2114" s="26"/>
      <c r="L2114" s="26"/>
      <c r="M2114" s="26"/>
      <c r="N2114" s="26"/>
      <c r="O2114" s="26"/>
      <c r="P2114" s="26"/>
      <c r="Q2114" s="26"/>
      <c r="R2114" s="26"/>
      <c r="S2114" s="26"/>
      <c r="T2114" s="26"/>
      <c r="U2114" s="26"/>
      <c r="V2114" s="26"/>
      <c r="W2114" s="26"/>
      <c r="X2114" s="26"/>
      <c r="Y2114" s="26"/>
      <c r="Z2114" s="26"/>
      <c r="AA2114" s="26"/>
      <c r="AB2114" s="26"/>
      <c r="AC2114" s="26"/>
      <c r="AD2114" s="34" t="s">
        <v>262</v>
      </c>
    </row>
    <row r="2115" spans="1:30" s="35" customFormat="1" ht="12.75" x14ac:dyDescent="0.2">
      <c r="A2115" s="25" t="s">
        <v>258</v>
      </c>
      <c r="B2115" s="27" t="s">
        <v>11</v>
      </c>
      <c r="C2115" s="27"/>
      <c r="D2115" s="28"/>
      <c r="E2115" s="38" t="s">
        <v>121</v>
      </c>
      <c r="F2115" s="30">
        <v>0.33333333333333331</v>
      </c>
      <c r="G2115" s="31">
        <f t="shared" si="225"/>
        <v>10</v>
      </c>
      <c r="H2115" s="32">
        <v>3</v>
      </c>
      <c r="I2115" s="33"/>
      <c r="J2115" s="26"/>
      <c r="K2115" s="26"/>
      <c r="L2115" s="26"/>
      <c r="M2115" s="26"/>
      <c r="N2115" s="26"/>
      <c r="O2115" s="26"/>
      <c r="P2115" s="26"/>
      <c r="Q2115" s="26"/>
      <c r="R2115" s="26"/>
      <c r="S2115" s="26"/>
      <c r="T2115" s="26"/>
      <c r="U2115" s="26"/>
      <c r="V2115" s="26"/>
      <c r="W2115" s="26"/>
      <c r="X2115" s="26"/>
      <c r="Y2115" s="26"/>
      <c r="Z2115" s="26"/>
      <c r="AA2115" s="26"/>
      <c r="AB2115" s="26"/>
      <c r="AC2115" s="26"/>
      <c r="AD2115" s="34" t="s">
        <v>262</v>
      </c>
    </row>
    <row r="2116" spans="1:30" s="35" customFormat="1" ht="12.75" x14ac:dyDescent="0.2">
      <c r="A2116" s="25" t="s">
        <v>258</v>
      </c>
      <c r="B2116" s="27" t="s">
        <v>11</v>
      </c>
      <c r="C2116" s="27"/>
      <c r="D2116" s="65"/>
      <c r="E2116" s="36" t="s">
        <v>24</v>
      </c>
      <c r="F2116" s="30">
        <v>0.35</v>
      </c>
      <c r="G2116" s="31">
        <f t="shared" si="225"/>
        <v>10.5</v>
      </c>
      <c r="H2116" s="32">
        <v>3</v>
      </c>
      <c r="I2116" s="33"/>
      <c r="J2116" s="26">
        <v>1</v>
      </c>
      <c r="K2116" s="26">
        <v>1</v>
      </c>
      <c r="L2116" s="26">
        <v>1</v>
      </c>
      <c r="M2116" s="26">
        <v>1</v>
      </c>
      <c r="N2116" s="26">
        <v>1</v>
      </c>
      <c r="O2116" s="26">
        <v>1</v>
      </c>
      <c r="P2116" s="26">
        <v>1</v>
      </c>
      <c r="Q2116" s="26">
        <v>1</v>
      </c>
      <c r="R2116" s="26">
        <v>1</v>
      </c>
      <c r="S2116" s="26">
        <v>1</v>
      </c>
      <c r="T2116" s="26">
        <v>1</v>
      </c>
      <c r="U2116" s="26">
        <v>1</v>
      </c>
      <c r="V2116" s="26">
        <v>1</v>
      </c>
      <c r="W2116" s="26">
        <v>1</v>
      </c>
      <c r="X2116" s="26">
        <v>1</v>
      </c>
      <c r="Y2116" s="26">
        <v>1</v>
      </c>
      <c r="Z2116" s="26">
        <v>1</v>
      </c>
      <c r="AA2116" s="26">
        <v>1</v>
      </c>
      <c r="AB2116" s="26">
        <v>1</v>
      </c>
      <c r="AC2116" s="26">
        <v>1</v>
      </c>
      <c r="AD2116" s="34" t="s">
        <v>25</v>
      </c>
    </row>
    <row r="2117" spans="1:30" s="35" customFormat="1" ht="12.75" x14ac:dyDescent="0.2">
      <c r="A2117" s="25" t="s">
        <v>258</v>
      </c>
      <c r="B2117" s="27" t="s">
        <v>11</v>
      </c>
      <c r="C2117" s="27"/>
      <c r="D2117" s="28"/>
      <c r="E2117" s="29" t="s">
        <v>26</v>
      </c>
      <c r="F2117" s="30">
        <v>0.9900000000000001</v>
      </c>
      <c r="G2117" s="31">
        <f t="shared" si="225"/>
        <v>29.700000000000003</v>
      </c>
      <c r="H2117" s="32">
        <v>3</v>
      </c>
      <c r="I2117" s="33"/>
      <c r="J2117" s="26"/>
      <c r="K2117" s="26"/>
      <c r="L2117" s="26"/>
      <c r="M2117" s="26"/>
      <c r="N2117" s="26"/>
      <c r="O2117" s="26"/>
      <c r="P2117" s="26"/>
      <c r="Q2117" s="26"/>
      <c r="R2117" s="26"/>
      <c r="S2117" s="26"/>
      <c r="T2117" s="26"/>
      <c r="U2117" s="26"/>
      <c r="V2117" s="26">
        <v>1</v>
      </c>
      <c r="W2117" s="26"/>
      <c r="X2117" s="26"/>
      <c r="Y2117" s="26"/>
      <c r="Z2117" s="26"/>
      <c r="AA2117" s="26"/>
      <c r="AB2117" s="26"/>
      <c r="AC2117" s="26"/>
      <c r="AD2117" s="34" t="s">
        <v>27</v>
      </c>
    </row>
    <row r="2118" spans="1:30" s="35" customFormat="1" ht="12.75" x14ac:dyDescent="0.2">
      <c r="A2118" s="25" t="s">
        <v>258</v>
      </c>
      <c r="B2118" s="27" t="s">
        <v>11</v>
      </c>
      <c r="C2118" s="27"/>
      <c r="D2118" s="28"/>
      <c r="E2118" s="38" t="s">
        <v>89</v>
      </c>
      <c r="F2118" s="30">
        <v>0</v>
      </c>
      <c r="G2118" s="31">
        <f t="shared" si="225"/>
        <v>0</v>
      </c>
      <c r="H2118" s="32">
        <v>3</v>
      </c>
      <c r="I2118" s="33"/>
      <c r="J2118" s="26"/>
      <c r="K2118" s="26"/>
      <c r="L2118" s="26"/>
      <c r="M2118" s="26"/>
      <c r="N2118" s="26"/>
      <c r="O2118" s="26"/>
      <c r="P2118" s="26"/>
      <c r="Q2118" s="26"/>
      <c r="R2118" s="26"/>
      <c r="S2118" s="26"/>
      <c r="T2118" s="26"/>
      <c r="U2118" s="26"/>
      <c r="V2118" s="26"/>
      <c r="W2118" s="26"/>
      <c r="X2118" s="26"/>
      <c r="Y2118" s="26"/>
      <c r="Z2118" s="26"/>
      <c r="AA2118" s="26"/>
      <c r="AB2118" s="26"/>
      <c r="AC2118" s="26"/>
      <c r="AD2118" s="34" t="s">
        <v>90</v>
      </c>
    </row>
    <row r="2119" spans="1:30" s="35" customFormat="1" ht="12.75" x14ac:dyDescent="0.2">
      <c r="A2119" s="25" t="s">
        <v>258</v>
      </c>
      <c r="B2119" s="27" t="s">
        <v>11</v>
      </c>
      <c r="C2119" s="27"/>
      <c r="D2119" s="28"/>
      <c r="E2119" s="83" t="s">
        <v>29</v>
      </c>
      <c r="F2119" s="30">
        <v>0.23833333333333337</v>
      </c>
      <c r="G2119" s="31">
        <f t="shared" si="225"/>
        <v>7.1500000000000012</v>
      </c>
      <c r="H2119" s="32">
        <v>3</v>
      </c>
      <c r="I2119" s="33"/>
      <c r="J2119" s="26"/>
      <c r="K2119" s="26"/>
      <c r="L2119" s="26"/>
      <c r="M2119" s="26"/>
      <c r="N2119" s="26"/>
      <c r="O2119" s="26"/>
      <c r="P2119" s="26"/>
      <c r="Q2119" s="26"/>
      <c r="R2119" s="37"/>
      <c r="S2119" s="26"/>
      <c r="T2119" s="37"/>
      <c r="U2119" s="26">
        <v>1</v>
      </c>
      <c r="V2119" s="37"/>
      <c r="W2119" s="26"/>
      <c r="X2119" s="37"/>
      <c r="Y2119" s="26"/>
      <c r="Z2119" s="37"/>
      <c r="AA2119" s="26"/>
      <c r="AB2119" s="37"/>
      <c r="AC2119" s="26"/>
      <c r="AD2119" s="251" t="s">
        <v>260</v>
      </c>
    </row>
    <row r="2120" spans="1:30" s="35" customFormat="1" ht="12.75" x14ac:dyDescent="0.2">
      <c r="A2120" s="25" t="s">
        <v>258</v>
      </c>
      <c r="B2120" s="27" t="s">
        <v>11</v>
      </c>
      <c r="C2120" s="27"/>
      <c r="D2120" s="28"/>
      <c r="E2120" s="29" t="s">
        <v>31</v>
      </c>
      <c r="F2120" s="30">
        <v>0.12833333333333335</v>
      </c>
      <c r="G2120" s="31">
        <f t="shared" si="225"/>
        <v>3.8500000000000005</v>
      </c>
      <c r="H2120" s="32">
        <v>3</v>
      </c>
      <c r="I2120" s="33"/>
      <c r="J2120" s="26"/>
      <c r="K2120" s="26">
        <v>1</v>
      </c>
      <c r="L2120" s="26"/>
      <c r="M2120" s="26">
        <v>1</v>
      </c>
      <c r="N2120" s="26"/>
      <c r="O2120" s="26">
        <v>1</v>
      </c>
      <c r="P2120" s="26"/>
      <c r="Q2120" s="26">
        <v>1</v>
      </c>
      <c r="R2120" s="26"/>
      <c r="S2120" s="26">
        <v>1</v>
      </c>
      <c r="T2120" s="26"/>
      <c r="U2120" s="26">
        <v>1</v>
      </c>
      <c r="V2120" s="26"/>
      <c r="W2120" s="26">
        <v>1</v>
      </c>
      <c r="X2120" s="26"/>
      <c r="Y2120" s="26">
        <v>1</v>
      </c>
      <c r="Z2120" s="26"/>
      <c r="AA2120" s="26">
        <v>1</v>
      </c>
      <c r="AB2120" s="26"/>
      <c r="AC2120" s="26">
        <v>1</v>
      </c>
      <c r="AD2120" s="34" t="s">
        <v>13</v>
      </c>
    </row>
    <row r="2121" spans="1:30" s="35" customFormat="1" ht="12.75" x14ac:dyDescent="0.2">
      <c r="A2121" s="25" t="s">
        <v>258</v>
      </c>
      <c r="B2121" s="27" t="s">
        <v>11</v>
      </c>
      <c r="C2121" s="27"/>
      <c r="D2121" s="28"/>
      <c r="E2121" s="38" t="s">
        <v>32</v>
      </c>
      <c r="F2121" s="30">
        <v>1.1000000000000001</v>
      </c>
      <c r="G2121" s="31">
        <f t="shared" si="225"/>
        <v>33</v>
      </c>
      <c r="H2121" s="32">
        <v>3</v>
      </c>
      <c r="I2121" s="33"/>
      <c r="J2121" s="26"/>
      <c r="K2121" s="26"/>
      <c r="L2121" s="26"/>
      <c r="M2121" s="26"/>
      <c r="N2121" s="26"/>
      <c r="O2121" s="26"/>
      <c r="P2121" s="26"/>
      <c r="Q2121" s="26"/>
      <c r="R2121" s="26"/>
      <c r="S2121" s="26"/>
      <c r="T2121" s="26"/>
      <c r="U2121" s="26"/>
      <c r="V2121" s="26"/>
      <c r="W2121" s="26"/>
      <c r="X2121" s="26"/>
      <c r="Y2121" s="26"/>
      <c r="Z2121" s="26"/>
      <c r="AA2121" s="26"/>
      <c r="AB2121" s="26"/>
      <c r="AC2121" s="26"/>
      <c r="AD2121" s="34" t="s">
        <v>263</v>
      </c>
    </row>
    <row r="2122" spans="1:30" s="35" customFormat="1" ht="12.75" x14ac:dyDescent="0.2">
      <c r="A2122" s="25" t="s">
        <v>258</v>
      </c>
      <c r="B2122" s="27" t="s">
        <v>11</v>
      </c>
      <c r="C2122" s="27"/>
      <c r="D2122" s="28"/>
      <c r="E2122" s="38" t="s">
        <v>34</v>
      </c>
      <c r="F2122" s="30">
        <v>0</v>
      </c>
      <c r="G2122" s="31">
        <f t="shared" si="225"/>
        <v>0</v>
      </c>
      <c r="H2122" s="32">
        <v>3</v>
      </c>
      <c r="I2122" s="33"/>
      <c r="J2122" s="26"/>
      <c r="K2122" s="26"/>
      <c r="L2122" s="26"/>
      <c r="M2122" s="26"/>
      <c r="N2122" s="26"/>
      <c r="O2122" s="26"/>
      <c r="P2122" s="26"/>
      <c r="Q2122" s="26"/>
      <c r="R2122" s="26"/>
      <c r="S2122" s="26"/>
      <c r="T2122" s="26"/>
      <c r="U2122" s="26"/>
      <c r="V2122" s="26"/>
      <c r="W2122" s="26"/>
      <c r="X2122" s="26"/>
      <c r="Y2122" s="26"/>
      <c r="Z2122" s="26"/>
      <c r="AA2122" s="26"/>
      <c r="AB2122" s="26"/>
      <c r="AC2122" s="26"/>
      <c r="AD2122" s="34" t="s">
        <v>36</v>
      </c>
    </row>
    <row r="2123" spans="1:30" s="35" customFormat="1" ht="12.75" x14ac:dyDescent="0.2">
      <c r="A2123" s="25" t="s">
        <v>258</v>
      </c>
      <c r="B2123" s="27" t="s">
        <v>11</v>
      </c>
      <c r="C2123" s="27"/>
      <c r="D2123" s="28"/>
      <c r="E2123" s="29" t="s">
        <v>37</v>
      </c>
      <c r="F2123" s="30">
        <v>0.55000000000000004</v>
      </c>
      <c r="G2123" s="31">
        <f t="shared" si="225"/>
        <v>16.5</v>
      </c>
      <c r="H2123" s="32">
        <v>3</v>
      </c>
      <c r="I2123" s="33"/>
      <c r="J2123" s="26"/>
      <c r="K2123" s="26"/>
      <c r="L2123" s="26"/>
      <c r="M2123" s="26"/>
      <c r="N2123" s="26"/>
      <c r="O2123" s="26"/>
      <c r="P2123" s="26"/>
      <c r="Q2123" s="26"/>
      <c r="R2123" s="26"/>
      <c r="S2123" s="26"/>
      <c r="T2123" s="26"/>
      <c r="U2123" s="26"/>
      <c r="V2123" s="26">
        <v>1</v>
      </c>
      <c r="W2123" s="26"/>
      <c r="X2123" s="26"/>
      <c r="Y2123" s="26"/>
      <c r="Z2123" s="26"/>
      <c r="AA2123" s="26"/>
      <c r="AB2123" s="26"/>
      <c r="AC2123" s="26"/>
      <c r="AD2123" s="34" t="s">
        <v>27</v>
      </c>
    </row>
    <row r="2124" spans="1:30" s="35" customFormat="1" ht="12.75" x14ac:dyDescent="0.2">
      <c r="A2124" s="25" t="s">
        <v>258</v>
      </c>
      <c r="B2124" s="27" t="s">
        <v>11</v>
      </c>
      <c r="C2124" s="27"/>
      <c r="D2124" s="28"/>
      <c r="E2124" s="29" t="s">
        <v>38</v>
      </c>
      <c r="F2124" s="30">
        <v>0.5</v>
      </c>
      <c r="G2124" s="31">
        <f t="shared" si="225"/>
        <v>15</v>
      </c>
      <c r="H2124" s="32">
        <v>3</v>
      </c>
      <c r="I2124" s="33"/>
      <c r="J2124" s="26"/>
      <c r="K2124" s="26"/>
      <c r="L2124" s="26"/>
      <c r="M2124" s="26"/>
      <c r="N2124" s="26"/>
      <c r="O2124" s="26"/>
      <c r="P2124" s="26"/>
      <c r="Q2124" s="26"/>
      <c r="R2124" s="26"/>
      <c r="S2124" s="26"/>
      <c r="T2124" s="26"/>
      <c r="U2124" s="26"/>
      <c r="V2124" s="26">
        <v>1</v>
      </c>
      <c r="W2124" s="26"/>
      <c r="X2124" s="26"/>
      <c r="Y2124" s="26"/>
      <c r="Z2124" s="26"/>
      <c r="AA2124" s="26"/>
      <c r="AB2124" s="26"/>
      <c r="AC2124" s="26"/>
      <c r="AD2124" s="34" t="s">
        <v>27</v>
      </c>
    </row>
    <row r="2125" spans="1:30" s="35" customFormat="1" ht="12.75" x14ac:dyDescent="0.2">
      <c r="A2125" s="25" t="s">
        <v>258</v>
      </c>
      <c r="B2125" s="27" t="s">
        <v>11</v>
      </c>
      <c r="C2125" s="27"/>
      <c r="D2125" s="28"/>
      <c r="E2125" s="29" t="s">
        <v>39</v>
      </c>
      <c r="F2125" s="30">
        <v>0.2</v>
      </c>
      <c r="G2125" s="31">
        <f t="shared" si="225"/>
        <v>6</v>
      </c>
      <c r="H2125" s="32">
        <v>3</v>
      </c>
      <c r="I2125" s="33"/>
      <c r="J2125" s="26"/>
      <c r="K2125" s="26"/>
      <c r="L2125" s="26"/>
      <c r="M2125" s="26"/>
      <c r="N2125" s="26"/>
      <c r="O2125" s="26"/>
      <c r="P2125" s="26"/>
      <c r="Q2125" s="26"/>
      <c r="R2125" s="26"/>
      <c r="S2125" s="26"/>
      <c r="T2125" s="26"/>
      <c r="U2125" s="26"/>
      <c r="V2125" s="26"/>
      <c r="W2125" s="26"/>
      <c r="X2125" s="26"/>
      <c r="Y2125" s="26"/>
      <c r="Z2125" s="26"/>
      <c r="AA2125" s="26"/>
      <c r="AB2125" s="26"/>
      <c r="AC2125" s="26"/>
      <c r="AD2125" s="34" t="s">
        <v>14</v>
      </c>
    </row>
    <row r="2126" spans="1:30" s="35" customFormat="1" ht="12.75" x14ac:dyDescent="0.2">
      <c r="A2126" s="25" t="s">
        <v>258</v>
      </c>
      <c r="B2126" s="27" t="s">
        <v>11</v>
      </c>
      <c r="C2126" s="27"/>
      <c r="D2126" s="28"/>
      <c r="E2126" s="29" t="s">
        <v>40</v>
      </c>
      <c r="F2126" s="30">
        <v>0.27500000000000002</v>
      </c>
      <c r="G2126" s="31">
        <f t="shared" si="225"/>
        <v>8.25</v>
      </c>
      <c r="H2126" s="32">
        <v>3</v>
      </c>
      <c r="I2126" s="33"/>
      <c r="J2126" s="26"/>
      <c r="K2126" s="26"/>
      <c r="L2126" s="26"/>
      <c r="M2126" s="26"/>
      <c r="N2126" s="26">
        <v>1</v>
      </c>
      <c r="O2126" s="26"/>
      <c r="P2126" s="26"/>
      <c r="Q2126" s="26"/>
      <c r="R2126" s="26"/>
      <c r="S2126" s="26"/>
      <c r="T2126" s="26">
        <v>1</v>
      </c>
      <c r="U2126" s="26"/>
      <c r="V2126" s="26"/>
      <c r="W2126" s="26"/>
      <c r="X2126" s="26"/>
      <c r="Y2126" s="26"/>
      <c r="Z2126" s="26">
        <v>1</v>
      </c>
      <c r="AA2126" s="26"/>
      <c r="AB2126" s="26"/>
      <c r="AC2126" s="26"/>
      <c r="AD2126" s="34" t="s">
        <v>41</v>
      </c>
    </row>
    <row r="2127" spans="1:30" s="35" customFormat="1" ht="12.75" x14ac:dyDescent="0.2">
      <c r="A2127" s="25" t="s">
        <v>258</v>
      </c>
      <c r="B2127" s="27" t="s">
        <v>11</v>
      </c>
      <c r="C2127" s="27"/>
      <c r="D2127" s="28"/>
      <c r="E2127" s="29" t="s">
        <v>42</v>
      </c>
      <c r="F2127" s="30">
        <v>2</v>
      </c>
      <c r="G2127" s="31">
        <f t="shared" si="225"/>
        <v>60</v>
      </c>
      <c r="H2127" s="32">
        <v>3</v>
      </c>
      <c r="I2127" s="33"/>
      <c r="J2127" s="26"/>
      <c r="K2127" s="26"/>
      <c r="L2127" s="26"/>
      <c r="M2127" s="26"/>
      <c r="N2127" s="26"/>
      <c r="O2127" s="26"/>
      <c r="P2127" s="26"/>
      <c r="Q2127" s="26"/>
      <c r="R2127" s="26"/>
      <c r="S2127" s="26"/>
      <c r="T2127" s="26"/>
      <c r="U2127" s="26"/>
      <c r="V2127" s="26"/>
      <c r="W2127" s="26"/>
      <c r="X2127" s="26"/>
      <c r="Y2127" s="26"/>
      <c r="Z2127" s="26"/>
      <c r="AA2127" s="26"/>
      <c r="AB2127" s="26"/>
      <c r="AC2127" s="26"/>
      <c r="AD2127" s="34" t="s">
        <v>14</v>
      </c>
    </row>
    <row r="2128" spans="1:30" s="35" customFormat="1" ht="12.75" x14ac:dyDescent="0.2">
      <c r="A2128" s="25" t="s">
        <v>258</v>
      </c>
      <c r="B2128" s="27" t="s">
        <v>11</v>
      </c>
      <c r="C2128" s="27"/>
      <c r="D2128" s="28"/>
      <c r="E2128" s="29" t="s">
        <v>43</v>
      </c>
      <c r="F2128" s="30">
        <v>0</v>
      </c>
      <c r="G2128" s="31">
        <f t="shared" si="225"/>
        <v>0</v>
      </c>
      <c r="H2128" s="32">
        <v>3</v>
      </c>
      <c r="I2128" s="33"/>
      <c r="J2128" s="26"/>
      <c r="K2128" s="26">
        <v>1</v>
      </c>
      <c r="L2128" s="26"/>
      <c r="M2128" s="26">
        <v>1</v>
      </c>
      <c r="N2128" s="26"/>
      <c r="O2128" s="26">
        <v>1</v>
      </c>
      <c r="P2128" s="26"/>
      <c r="Q2128" s="26">
        <v>1</v>
      </c>
      <c r="R2128" s="26"/>
      <c r="S2128" s="26">
        <v>1</v>
      </c>
      <c r="T2128" s="26"/>
      <c r="U2128" s="26">
        <v>1</v>
      </c>
      <c r="V2128" s="26"/>
      <c r="W2128" s="26">
        <v>1</v>
      </c>
      <c r="X2128" s="26"/>
      <c r="Y2128" s="26">
        <v>1</v>
      </c>
      <c r="Z2128" s="26"/>
      <c r="AA2128" s="26">
        <v>1</v>
      </c>
      <c r="AB2128" s="26"/>
      <c r="AC2128" s="26">
        <v>1</v>
      </c>
      <c r="AD2128" s="34" t="s">
        <v>44</v>
      </c>
    </row>
    <row r="2129" spans="1:30" s="35" customFormat="1" ht="12.75" x14ac:dyDescent="0.2">
      <c r="A2129" s="25" t="s">
        <v>258</v>
      </c>
      <c r="B2129" s="27" t="s">
        <v>11</v>
      </c>
      <c r="C2129" s="27"/>
      <c r="D2129" s="28"/>
      <c r="E2129" s="29" t="s">
        <v>45</v>
      </c>
      <c r="F2129" s="30">
        <v>1.1000000000000001</v>
      </c>
      <c r="G2129" s="31">
        <f t="shared" si="225"/>
        <v>33</v>
      </c>
      <c r="H2129" s="32">
        <v>3</v>
      </c>
      <c r="I2129" s="33"/>
      <c r="J2129" s="26"/>
      <c r="K2129" s="26">
        <v>1</v>
      </c>
      <c r="L2129" s="26"/>
      <c r="M2129" s="26">
        <v>1</v>
      </c>
      <c r="N2129" s="26"/>
      <c r="O2129" s="26">
        <v>1</v>
      </c>
      <c r="P2129" s="26"/>
      <c r="Q2129" s="26">
        <v>1</v>
      </c>
      <c r="R2129" s="26"/>
      <c r="S2129" s="26">
        <v>1</v>
      </c>
      <c r="T2129" s="26"/>
      <c r="U2129" s="26">
        <v>1</v>
      </c>
      <c r="V2129" s="26"/>
      <c r="W2129" s="26">
        <v>1</v>
      </c>
      <c r="X2129" s="26"/>
      <c r="Y2129" s="26">
        <v>1</v>
      </c>
      <c r="Z2129" s="26"/>
      <c r="AA2129" s="26">
        <v>1</v>
      </c>
      <c r="AB2129" s="26"/>
      <c r="AC2129" s="26">
        <v>1</v>
      </c>
      <c r="AD2129" s="34" t="s">
        <v>13</v>
      </c>
    </row>
    <row r="2130" spans="1:30" s="35" customFormat="1" ht="12.75" x14ac:dyDescent="0.2">
      <c r="A2130" s="25" t="s">
        <v>258</v>
      </c>
      <c r="B2130" s="27" t="s">
        <v>11</v>
      </c>
      <c r="C2130" s="27"/>
      <c r="D2130" s="28"/>
      <c r="E2130" s="29" t="s">
        <v>46</v>
      </c>
      <c r="F2130" s="30">
        <v>0.5</v>
      </c>
      <c r="G2130" s="31">
        <f t="shared" si="225"/>
        <v>15</v>
      </c>
      <c r="H2130" s="32">
        <v>3</v>
      </c>
      <c r="I2130" s="33"/>
      <c r="J2130" s="26"/>
      <c r="K2130" s="26"/>
      <c r="L2130" s="26"/>
      <c r="M2130" s="26"/>
      <c r="N2130" s="26"/>
      <c r="O2130" s="26"/>
      <c r="P2130" s="26"/>
      <c r="Q2130" s="26"/>
      <c r="R2130" s="26"/>
      <c r="S2130" s="26"/>
      <c r="T2130" s="26"/>
      <c r="U2130" s="26"/>
      <c r="V2130" s="26"/>
      <c r="W2130" s="26"/>
      <c r="X2130" s="26"/>
      <c r="Y2130" s="26"/>
      <c r="Z2130" s="26"/>
      <c r="AA2130" s="26"/>
      <c r="AB2130" s="26"/>
      <c r="AC2130" s="26"/>
      <c r="AD2130" s="251" t="s">
        <v>259</v>
      </c>
    </row>
    <row r="2131" spans="1:30" s="35" customFormat="1" ht="12.75" x14ac:dyDescent="0.2">
      <c r="A2131" s="25" t="s">
        <v>258</v>
      </c>
      <c r="B2131" s="27" t="s">
        <v>11</v>
      </c>
      <c r="C2131" s="27"/>
      <c r="D2131" s="28"/>
      <c r="E2131" s="29" t="s">
        <v>49</v>
      </c>
      <c r="F2131" s="30">
        <v>0.20166666666666666</v>
      </c>
      <c r="G2131" s="31">
        <f t="shared" si="225"/>
        <v>6.05</v>
      </c>
      <c r="H2131" s="32">
        <v>3</v>
      </c>
      <c r="I2131" s="33"/>
      <c r="J2131" s="26">
        <v>1</v>
      </c>
      <c r="K2131" s="26"/>
      <c r="L2131" s="26">
        <v>1</v>
      </c>
      <c r="M2131" s="26"/>
      <c r="N2131" s="26">
        <v>1</v>
      </c>
      <c r="O2131" s="26"/>
      <c r="P2131" s="26">
        <v>1</v>
      </c>
      <c r="Q2131" s="26"/>
      <c r="R2131" s="26">
        <v>1</v>
      </c>
      <c r="S2131" s="26"/>
      <c r="T2131" s="26">
        <v>1</v>
      </c>
      <c r="U2131" s="26"/>
      <c r="V2131" s="26">
        <v>1</v>
      </c>
      <c r="W2131" s="26"/>
      <c r="X2131" s="26">
        <v>1</v>
      </c>
      <c r="Y2131" s="26"/>
      <c r="Z2131" s="26">
        <v>1</v>
      </c>
      <c r="AA2131" s="26"/>
      <c r="AB2131" s="26">
        <v>1</v>
      </c>
      <c r="AC2131" s="26"/>
      <c r="AD2131" s="252" t="s">
        <v>50</v>
      </c>
    </row>
    <row r="2132" spans="1:30" s="35" customFormat="1" ht="12.75" x14ac:dyDescent="0.2">
      <c r="A2132" s="25" t="s">
        <v>258</v>
      </c>
      <c r="B2132" s="27" t="s">
        <v>11</v>
      </c>
      <c r="C2132" s="27"/>
      <c r="D2132" s="28"/>
      <c r="E2132" s="29" t="s">
        <v>51</v>
      </c>
      <c r="F2132" s="30">
        <v>0.18333333333333335</v>
      </c>
      <c r="G2132" s="31">
        <f t="shared" si="225"/>
        <v>5.5</v>
      </c>
      <c r="H2132" s="32">
        <v>3</v>
      </c>
      <c r="I2132" s="33"/>
      <c r="J2132" s="26"/>
      <c r="K2132" s="26"/>
      <c r="L2132" s="26"/>
      <c r="M2132" s="26"/>
      <c r="N2132" s="26"/>
      <c r="O2132" s="26"/>
      <c r="P2132" s="26"/>
      <c r="Q2132" s="26"/>
      <c r="R2132" s="26"/>
      <c r="S2132" s="26"/>
      <c r="T2132" s="26"/>
      <c r="U2132" s="26"/>
      <c r="V2132" s="26"/>
      <c r="W2132" s="26"/>
      <c r="X2132" s="26"/>
      <c r="Y2132" s="26"/>
      <c r="Z2132" s="26"/>
      <c r="AA2132" s="26"/>
      <c r="AB2132" s="26"/>
      <c r="AC2132" s="26"/>
      <c r="AD2132" s="252" t="s">
        <v>14</v>
      </c>
    </row>
    <row r="2133" spans="1:30" s="35" customFormat="1" ht="12.75" x14ac:dyDescent="0.2">
      <c r="A2133" s="39" t="s">
        <v>258</v>
      </c>
      <c r="B2133" s="41" t="s">
        <v>53</v>
      </c>
      <c r="C2133" s="241"/>
      <c r="D2133" s="153">
        <v>12605566</v>
      </c>
      <c r="E2133" s="43" t="s">
        <v>54</v>
      </c>
      <c r="F2133" s="44">
        <v>1</v>
      </c>
      <c r="G2133" s="45">
        <f>+VLOOKUP(D2133,'Precios Repuestos'!$B$3:$F$192,5,FALSE)*F2133</f>
        <v>9.44</v>
      </c>
      <c r="H2133" s="32">
        <v>3</v>
      </c>
      <c r="I2133" s="46"/>
      <c r="J2133" s="40">
        <v>1</v>
      </c>
      <c r="K2133" s="40">
        <v>1</v>
      </c>
      <c r="L2133" s="40">
        <v>1</v>
      </c>
      <c r="M2133" s="40">
        <v>1</v>
      </c>
      <c r="N2133" s="40">
        <v>1</v>
      </c>
      <c r="O2133" s="40">
        <v>1</v>
      </c>
      <c r="P2133" s="40">
        <v>1</v>
      </c>
      <c r="Q2133" s="40">
        <v>1</v>
      </c>
      <c r="R2133" s="40">
        <v>1</v>
      </c>
      <c r="S2133" s="40">
        <v>1</v>
      </c>
      <c r="T2133" s="40">
        <v>1</v>
      </c>
      <c r="U2133" s="40">
        <v>1</v>
      </c>
      <c r="V2133" s="40">
        <v>1</v>
      </c>
      <c r="W2133" s="40">
        <v>1</v>
      </c>
      <c r="X2133" s="40">
        <v>1</v>
      </c>
      <c r="Y2133" s="40">
        <v>1</v>
      </c>
      <c r="Z2133" s="40">
        <v>1</v>
      </c>
      <c r="AA2133" s="40">
        <v>1</v>
      </c>
      <c r="AB2133" s="40">
        <v>1</v>
      </c>
      <c r="AC2133" s="40">
        <v>1</v>
      </c>
      <c r="AD2133" s="34" t="s">
        <v>25</v>
      </c>
    </row>
    <row r="2134" spans="1:30" s="35" customFormat="1" x14ac:dyDescent="0.2">
      <c r="A2134" s="39" t="s">
        <v>258</v>
      </c>
      <c r="B2134" s="41" t="s">
        <v>53</v>
      </c>
      <c r="C2134" s="239"/>
      <c r="D2134" s="152">
        <v>1126239</v>
      </c>
      <c r="E2134" s="107" t="s">
        <v>187</v>
      </c>
      <c r="F2134" s="108">
        <v>5</v>
      </c>
      <c r="G2134" s="45">
        <f>+VLOOKUP(D2134,'Precios Repuestos'!$B$3:$F$192,5,FALSE)*F2134</f>
        <v>87.197596153846163</v>
      </c>
      <c r="H2134" s="32">
        <v>3</v>
      </c>
      <c r="I2134" s="46"/>
      <c r="J2134" s="40">
        <v>1</v>
      </c>
      <c r="K2134" s="40">
        <v>1</v>
      </c>
      <c r="L2134" s="40">
        <v>1</v>
      </c>
      <c r="M2134" s="40">
        <v>1</v>
      </c>
      <c r="N2134" s="40">
        <v>1</v>
      </c>
      <c r="O2134" s="40">
        <v>1</v>
      </c>
      <c r="P2134" s="40">
        <v>1</v>
      </c>
      <c r="Q2134" s="40">
        <v>1</v>
      </c>
      <c r="R2134" s="40">
        <v>1</v>
      </c>
      <c r="S2134" s="40">
        <v>1</v>
      </c>
      <c r="T2134" s="40">
        <v>1</v>
      </c>
      <c r="U2134" s="40">
        <v>1</v>
      </c>
      <c r="V2134" s="40">
        <v>1</v>
      </c>
      <c r="W2134" s="40">
        <v>1</v>
      </c>
      <c r="X2134" s="40">
        <v>1</v>
      </c>
      <c r="Y2134" s="40">
        <v>1</v>
      </c>
      <c r="Z2134" s="40">
        <v>1</v>
      </c>
      <c r="AA2134" s="40">
        <v>1</v>
      </c>
      <c r="AB2134" s="40">
        <v>1</v>
      </c>
      <c r="AC2134" s="40">
        <v>1</v>
      </c>
      <c r="AD2134" s="34" t="s">
        <v>56</v>
      </c>
    </row>
    <row r="2135" spans="1:30" s="35" customFormat="1" ht="12.75" x14ac:dyDescent="0.2">
      <c r="A2135" s="39" t="s">
        <v>258</v>
      </c>
      <c r="B2135" s="41" t="s">
        <v>53</v>
      </c>
      <c r="C2135" s="242"/>
      <c r="D2135" s="154">
        <v>13272719</v>
      </c>
      <c r="E2135" s="43" t="s">
        <v>58</v>
      </c>
      <c r="F2135" s="44">
        <v>1</v>
      </c>
      <c r="G2135" s="45">
        <f>+VLOOKUP(D2135,'Precios Repuestos'!$B$3:$F$192,5,FALSE)*F2135</f>
        <v>29.1</v>
      </c>
      <c r="H2135" s="32">
        <v>3</v>
      </c>
      <c r="I2135" s="46"/>
      <c r="J2135" s="40"/>
      <c r="K2135" s="40">
        <v>1</v>
      </c>
      <c r="L2135" s="40"/>
      <c r="M2135" s="40">
        <v>1</v>
      </c>
      <c r="N2135" s="40"/>
      <c r="O2135" s="40">
        <v>1</v>
      </c>
      <c r="P2135" s="40"/>
      <c r="Q2135" s="40">
        <v>1</v>
      </c>
      <c r="R2135" s="40"/>
      <c r="S2135" s="40">
        <v>1</v>
      </c>
      <c r="T2135" s="40"/>
      <c r="U2135" s="40">
        <v>1</v>
      </c>
      <c r="V2135" s="40"/>
      <c r="W2135" s="40">
        <v>1</v>
      </c>
      <c r="X2135" s="40"/>
      <c r="Y2135" s="40">
        <v>1</v>
      </c>
      <c r="Z2135" s="40"/>
      <c r="AA2135" s="40">
        <v>1</v>
      </c>
      <c r="AB2135" s="40"/>
      <c r="AC2135" s="40">
        <v>1</v>
      </c>
      <c r="AD2135" s="34" t="s">
        <v>13</v>
      </c>
    </row>
    <row r="2136" spans="1:30" s="35" customFormat="1" ht="12.75" x14ac:dyDescent="0.2">
      <c r="A2136" s="39" t="s">
        <v>258</v>
      </c>
      <c r="B2136" s="41" t="s">
        <v>53</v>
      </c>
      <c r="C2136" s="41"/>
      <c r="D2136" s="78" t="s">
        <v>61</v>
      </c>
      <c r="E2136" s="29" t="s">
        <v>62</v>
      </c>
      <c r="F2136" s="44">
        <v>2</v>
      </c>
      <c r="G2136" s="45">
        <f>+VLOOKUP(D2136,'Precios Repuestos'!$B$3:$F$192,5,FALSE)*F2136</f>
        <v>8</v>
      </c>
      <c r="H2136" s="32">
        <v>3</v>
      </c>
      <c r="I2136" s="46"/>
      <c r="J2136" s="40"/>
      <c r="K2136" s="40"/>
      <c r="L2136" s="40"/>
      <c r="M2136" s="40"/>
      <c r="N2136" s="40"/>
      <c r="O2136" s="40"/>
      <c r="P2136" s="40"/>
      <c r="Q2136" s="40"/>
      <c r="R2136" s="40"/>
      <c r="S2136" s="40"/>
      <c r="T2136" s="40"/>
      <c r="U2136" s="40"/>
      <c r="V2136" s="40">
        <v>1</v>
      </c>
      <c r="W2136" s="40"/>
      <c r="X2136" s="40"/>
      <c r="Y2136" s="40"/>
      <c r="Z2136" s="40"/>
      <c r="AA2136" s="40"/>
      <c r="AB2136" s="40"/>
      <c r="AC2136" s="40"/>
      <c r="AD2136" s="34" t="s">
        <v>27</v>
      </c>
    </row>
    <row r="2137" spans="1:30" s="35" customFormat="1" ht="12.75" x14ac:dyDescent="0.2">
      <c r="A2137" s="39" t="s">
        <v>258</v>
      </c>
      <c r="B2137" s="41" t="s">
        <v>53</v>
      </c>
      <c r="C2137" s="241"/>
      <c r="D2137" s="155">
        <v>12634319</v>
      </c>
      <c r="E2137" s="43" t="s">
        <v>63</v>
      </c>
      <c r="F2137" s="44">
        <v>1</v>
      </c>
      <c r="G2137" s="45">
        <f>+VLOOKUP(D2137,'Precios Repuestos'!$B$3:$F$196,5,FALSE)*F2137</f>
        <v>45.17</v>
      </c>
      <c r="H2137" s="32">
        <v>3</v>
      </c>
      <c r="I2137" s="46"/>
      <c r="J2137" s="40"/>
      <c r="K2137" s="40"/>
      <c r="L2137" s="40"/>
      <c r="M2137" s="40"/>
      <c r="N2137" s="40"/>
      <c r="O2137" s="40"/>
      <c r="P2137" s="40"/>
      <c r="Q2137" s="40"/>
      <c r="R2137" s="40"/>
      <c r="S2137" s="40"/>
      <c r="T2137" s="40"/>
      <c r="U2137" s="40"/>
      <c r="V2137" s="40">
        <v>1</v>
      </c>
      <c r="W2137" s="40"/>
      <c r="X2137" s="40"/>
      <c r="Y2137" s="40"/>
      <c r="Z2137" s="40"/>
      <c r="AA2137" s="40"/>
      <c r="AB2137" s="40"/>
      <c r="AC2137" s="40"/>
      <c r="AD2137" s="34" t="s">
        <v>27</v>
      </c>
    </row>
    <row r="2138" spans="1:30" s="35" customFormat="1" ht="12.75" x14ac:dyDescent="0.2">
      <c r="A2138" s="39" t="s">
        <v>258</v>
      </c>
      <c r="B2138" s="41" t="s">
        <v>53</v>
      </c>
      <c r="C2138" s="239"/>
      <c r="D2138" s="147">
        <v>12622410</v>
      </c>
      <c r="E2138" s="43" t="s">
        <v>60</v>
      </c>
      <c r="F2138" s="44">
        <v>1</v>
      </c>
      <c r="G2138" s="45">
        <f>+VLOOKUP(D2138,'Precios Repuestos'!$B$3:$F$196,5,FALSE)*F2138</f>
        <v>227.92</v>
      </c>
      <c r="H2138" s="32">
        <v>3</v>
      </c>
      <c r="I2138" s="46"/>
      <c r="J2138" s="40"/>
      <c r="K2138" s="40"/>
      <c r="L2138" s="40"/>
      <c r="M2138" s="40"/>
      <c r="N2138" s="40"/>
      <c r="O2138" s="40"/>
      <c r="P2138" s="40"/>
      <c r="Q2138" s="40"/>
      <c r="R2138" s="40"/>
      <c r="S2138" s="40"/>
      <c r="T2138" s="40"/>
      <c r="U2138" s="40"/>
      <c r="V2138" s="40">
        <v>1</v>
      </c>
      <c r="W2138" s="40"/>
      <c r="X2138" s="40"/>
      <c r="Y2138" s="40"/>
      <c r="Z2138" s="40"/>
      <c r="AA2138" s="40"/>
      <c r="AB2138" s="40"/>
      <c r="AC2138" s="40"/>
      <c r="AD2138" s="34" t="s">
        <v>27</v>
      </c>
    </row>
    <row r="2139" spans="1:30" s="35" customFormat="1" ht="12.75" x14ac:dyDescent="0.2">
      <c r="A2139" s="39" t="s">
        <v>258</v>
      </c>
      <c r="B2139" s="41" t="s">
        <v>53</v>
      </c>
      <c r="C2139" s="242"/>
      <c r="D2139" s="154">
        <v>12620540</v>
      </c>
      <c r="E2139" s="84" t="s">
        <v>147</v>
      </c>
      <c r="F2139" s="44">
        <v>6</v>
      </c>
      <c r="G2139" s="45">
        <f>+VLOOKUP(D2139,'Precios Repuestos'!$B$3:$F$192,5,FALSE)*F2139</f>
        <v>194.82</v>
      </c>
      <c r="H2139" s="32">
        <v>3</v>
      </c>
      <c r="I2139" s="46"/>
      <c r="J2139" s="40"/>
      <c r="K2139" s="40"/>
      <c r="L2139" s="40"/>
      <c r="M2139" s="40"/>
      <c r="N2139" s="40"/>
      <c r="O2139" s="40"/>
      <c r="P2139" s="40"/>
      <c r="Q2139" s="40"/>
      <c r="R2139" s="40"/>
      <c r="S2139" s="40"/>
      <c r="T2139" s="40"/>
      <c r="U2139" s="40">
        <v>1</v>
      </c>
      <c r="V2139" s="40"/>
      <c r="W2139" s="40"/>
      <c r="X2139" s="40"/>
      <c r="Y2139" s="40"/>
      <c r="Z2139" s="40"/>
      <c r="AA2139" s="40"/>
      <c r="AB2139" s="40"/>
      <c r="AC2139" s="40"/>
      <c r="AD2139" s="34" t="s">
        <v>65</v>
      </c>
    </row>
    <row r="2140" spans="1:30" s="35" customFormat="1" x14ac:dyDescent="0.2">
      <c r="A2140" s="39" t="s">
        <v>258</v>
      </c>
      <c r="B2140" s="41" t="s">
        <v>53</v>
      </c>
      <c r="C2140" s="239"/>
      <c r="D2140" s="152">
        <v>94760356</v>
      </c>
      <c r="E2140" s="106" t="s">
        <v>183</v>
      </c>
      <c r="F2140" s="44">
        <v>6</v>
      </c>
      <c r="G2140" s="45">
        <f>+VLOOKUP(D2140,'Precios Repuestos'!$B$3:$F$192,5,FALSE)*F2140</f>
        <v>52.296346153846159</v>
      </c>
      <c r="H2140" s="32">
        <v>3</v>
      </c>
      <c r="I2140" s="46"/>
      <c r="J2140" s="40"/>
      <c r="K2140" s="40"/>
      <c r="L2140" s="40"/>
      <c r="M2140" s="40">
        <v>1</v>
      </c>
      <c r="N2140" s="40"/>
      <c r="O2140" s="40"/>
      <c r="P2140" s="40"/>
      <c r="Q2140" s="40">
        <v>1</v>
      </c>
      <c r="R2140" s="40"/>
      <c r="S2140" s="40"/>
      <c r="T2140" s="40"/>
      <c r="U2140" s="40">
        <v>1</v>
      </c>
      <c r="V2140" s="40"/>
      <c r="W2140" s="40"/>
      <c r="X2140" s="40"/>
      <c r="Y2140" s="40">
        <v>1</v>
      </c>
      <c r="Z2140" s="40"/>
      <c r="AA2140" s="40"/>
      <c r="AB2140" s="40"/>
      <c r="AC2140" s="40">
        <v>1</v>
      </c>
      <c r="AD2140" s="34" t="s">
        <v>67</v>
      </c>
    </row>
    <row r="2141" spans="1:30" s="35" customFormat="1" ht="12.75" x14ac:dyDescent="0.2">
      <c r="A2141" s="39" t="s">
        <v>258</v>
      </c>
      <c r="B2141" s="41" t="s">
        <v>53</v>
      </c>
      <c r="C2141" s="41"/>
      <c r="D2141" s="42">
        <v>2602458</v>
      </c>
      <c r="E2141" s="49" t="s">
        <v>66</v>
      </c>
      <c r="F2141" s="44">
        <v>2</v>
      </c>
      <c r="G2141" s="45">
        <f>+VLOOKUP(D2141,'Precios Repuestos'!$B$3:$F$192,5,FALSE)*F2141</f>
        <v>21.904807692307692</v>
      </c>
      <c r="H2141" s="32">
        <v>3</v>
      </c>
      <c r="I2141" s="46"/>
      <c r="J2141" s="40"/>
      <c r="K2141" s="40"/>
      <c r="L2141" s="40"/>
      <c r="M2141" s="40"/>
      <c r="N2141" s="40"/>
      <c r="O2141" s="40"/>
      <c r="P2141" s="40"/>
      <c r="Q2141" s="40">
        <v>1</v>
      </c>
      <c r="R2141" s="40"/>
      <c r="S2141" s="40"/>
      <c r="T2141" s="40"/>
      <c r="U2141" s="40"/>
      <c r="V2141" s="40"/>
      <c r="W2141" s="40"/>
      <c r="X2141" s="40"/>
      <c r="Y2141" s="40">
        <v>1</v>
      </c>
      <c r="Z2141" s="40"/>
      <c r="AA2141" s="40"/>
      <c r="AB2141" s="40"/>
      <c r="AC2141" s="40"/>
      <c r="AD2141" s="34" t="s">
        <v>130</v>
      </c>
    </row>
    <row r="2142" spans="1:30" s="35" customFormat="1" ht="12.75" x14ac:dyDescent="0.2">
      <c r="A2142" s="39" t="s">
        <v>258</v>
      </c>
      <c r="B2142" s="41" t="s">
        <v>53</v>
      </c>
      <c r="C2142" s="41"/>
      <c r="D2142" s="42">
        <v>2601230</v>
      </c>
      <c r="E2142" s="43" t="s">
        <v>113</v>
      </c>
      <c r="F2142" s="44">
        <v>3</v>
      </c>
      <c r="G2142" s="45">
        <f>+VLOOKUP(D2142,'Precios Repuestos'!$B$3:$F$192,5,FALSE)*F2142</f>
        <v>20.216826923076923</v>
      </c>
      <c r="H2142" s="32">
        <v>3</v>
      </c>
      <c r="I2142" s="46"/>
      <c r="J2142" s="40"/>
      <c r="K2142" s="40"/>
      <c r="L2142" s="40"/>
      <c r="M2142" s="40">
        <v>1</v>
      </c>
      <c r="N2142" s="40"/>
      <c r="O2142" s="40"/>
      <c r="P2142" s="40"/>
      <c r="Q2142" s="40">
        <v>1</v>
      </c>
      <c r="R2142" s="40"/>
      <c r="S2142" s="40"/>
      <c r="T2142" s="40"/>
      <c r="U2142" s="40">
        <v>1</v>
      </c>
      <c r="V2142" s="40"/>
      <c r="W2142" s="40"/>
      <c r="X2142" s="40"/>
      <c r="Y2142" s="40">
        <v>1</v>
      </c>
      <c r="Z2142" s="40"/>
      <c r="AA2142" s="40"/>
      <c r="AB2142" s="40"/>
      <c r="AC2142" s="40">
        <v>1</v>
      </c>
      <c r="AD2142" s="34" t="s">
        <v>129</v>
      </c>
    </row>
    <row r="2143" spans="1:30" s="35" customFormat="1" ht="12.75" x14ac:dyDescent="0.2">
      <c r="A2143" s="39" t="s">
        <v>258</v>
      </c>
      <c r="B2143" s="41" t="s">
        <v>53</v>
      </c>
      <c r="C2143" s="41"/>
      <c r="D2143" s="42">
        <v>2602458</v>
      </c>
      <c r="E2143" s="49" t="s">
        <v>66</v>
      </c>
      <c r="F2143" s="44">
        <v>2</v>
      </c>
      <c r="G2143" s="45">
        <f>+VLOOKUP(D2143,'Precios Repuestos'!$B$3:$F$192,5,FALSE)*F2143</f>
        <v>21.904807692307692</v>
      </c>
      <c r="H2143" s="32">
        <v>3</v>
      </c>
      <c r="I2143" s="46"/>
      <c r="J2143" s="40"/>
      <c r="K2143" s="40"/>
      <c r="L2143" s="40"/>
      <c r="M2143" s="40">
        <v>1</v>
      </c>
      <c r="N2143" s="40"/>
      <c r="O2143" s="40"/>
      <c r="P2143" s="40"/>
      <c r="Q2143" s="40">
        <v>1</v>
      </c>
      <c r="R2143" s="40"/>
      <c r="S2143" s="40"/>
      <c r="T2143" s="40"/>
      <c r="U2143" s="40">
        <v>1</v>
      </c>
      <c r="V2143" s="40"/>
      <c r="W2143" s="40"/>
      <c r="X2143" s="40"/>
      <c r="Y2143" s="40">
        <v>1</v>
      </c>
      <c r="Z2143" s="40"/>
      <c r="AA2143" s="40"/>
      <c r="AB2143" s="40"/>
      <c r="AC2143" s="40">
        <v>1</v>
      </c>
      <c r="AD2143" s="34" t="s">
        <v>131</v>
      </c>
    </row>
    <row r="2144" spans="1:30" s="35" customFormat="1" ht="12.75" x14ac:dyDescent="0.2">
      <c r="A2144" s="39" t="s">
        <v>258</v>
      </c>
      <c r="B2144" s="41" t="s">
        <v>53</v>
      </c>
      <c r="C2144" s="41"/>
      <c r="D2144" s="144" t="s">
        <v>93</v>
      </c>
      <c r="E2144" s="43" t="s">
        <v>94</v>
      </c>
      <c r="F2144" s="44">
        <v>4</v>
      </c>
      <c r="G2144" s="45">
        <f>+VLOOKUP(D2144,'Precios Repuestos'!$B$3:$F$192,5,FALSE)*F2144</f>
        <v>6.8</v>
      </c>
      <c r="H2144" s="32">
        <v>3</v>
      </c>
      <c r="I2144" s="46"/>
      <c r="J2144" s="40"/>
      <c r="K2144" s="40"/>
      <c r="L2144" s="40"/>
      <c r="M2144" s="40"/>
      <c r="N2144" s="40">
        <v>1</v>
      </c>
      <c r="O2144" s="40"/>
      <c r="P2144" s="40"/>
      <c r="Q2144" s="40"/>
      <c r="R2144" s="40">
        <v>1</v>
      </c>
      <c r="S2144" s="40"/>
      <c r="T2144" s="40"/>
      <c r="U2144" s="40"/>
      <c r="V2144" s="40">
        <v>1</v>
      </c>
      <c r="W2144" s="40"/>
      <c r="X2144" s="40"/>
      <c r="Y2144" s="40"/>
      <c r="Z2144" s="40">
        <v>1</v>
      </c>
      <c r="AA2144" s="40"/>
      <c r="AB2144" s="40"/>
      <c r="AC2144" s="40"/>
      <c r="AD2144" s="34" t="s">
        <v>19</v>
      </c>
    </row>
    <row r="2145" spans="1:30" s="35" customFormat="1" ht="12.75" x14ac:dyDescent="0.2">
      <c r="A2145" s="39" t="s">
        <v>258</v>
      </c>
      <c r="B2145" s="41" t="s">
        <v>53</v>
      </c>
      <c r="C2145" s="239"/>
      <c r="D2145" s="147">
        <v>13271191</v>
      </c>
      <c r="E2145" s="43" t="s">
        <v>70</v>
      </c>
      <c r="F2145" s="44">
        <v>1</v>
      </c>
      <c r="G2145" s="45">
        <f>+VLOOKUP(D2145,'Precios Repuestos'!$B$3:$F$192,5,FALSE)*F2145</f>
        <v>49.72</v>
      </c>
      <c r="H2145" s="32">
        <v>3</v>
      </c>
      <c r="I2145" s="46"/>
      <c r="J2145" s="40"/>
      <c r="K2145" s="40"/>
      <c r="L2145" s="40"/>
      <c r="M2145" s="40"/>
      <c r="N2145" s="40"/>
      <c r="O2145" s="40"/>
      <c r="P2145" s="40"/>
      <c r="Q2145" s="40"/>
      <c r="R2145" s="40"/>
      <c r="S2145" s="40"/>
      <c r="T2145" s="40"/>
      <c r="U2145" s="40"/>
      <c r="V2145" s="40"/>
      <c r="W2145" s="40"/>
      <c r="X2145" s="40"/>
      <c r="Y2145" s="40"/>
      <c r="Z2145" s="40"/>
      <c r="AA2145" s="40"/>
      <c r="AB2145" s="40"/>
      <c r="AC2145" s="40"/>
      <c r="AD2145" s="34" t="s">
        <v>19</v>
      </c>
    </row>
    <row r="2146" spans="1:30" s="35" customFormat="1" ht="12.75" x14ac:dyDescent="0.2">
      <c r="A2146" s="39" t="s">
        <v>258</v>
      </c>
      <c r="B2146" s="41" t="s">
        <v>53</v>
      </c>
      <c r="C2146" s="41"/>
      <c r="D2146" s="78" t="s">
        <v>71</v>
      </c>
      <c r="E2146" s="43" t="s">
        <v>72</v>
      </c>
      <c r="F2146" s="44">
        <v>2</v>
      </c>
      <c r="G2146" s="45">
        <f>+VLOOKUP(D2146,'Precios Repuestos'!$B$3:$F$192,5,FALSE)*F2146</f>
        <v>12</v>
      </c>
      <c r="H2146" s="32">
        <v>3</v>
      </c>
      <c r="I2146" s="46"/>
      <c r="J2146" s="40"/>
      <c r="K2146" s="40"/>
      <c r="L2146" s="40"/>
      <c r="M2146" s="40"/>
      <c r="N2146" s="40">
        <v>1</v>
      </c>
      <c r="O2146" s="40"/>
      <c r="P2146" s="40"/>
      <c r="Q2146" s="40"/>
      <c r="R2146" s="40"/>
      <c r="S2146" s="40">
        <v>1</v>
      </c>
      <c r="T2146" s="40"/>
      <c r="U2146" s="40"/>
      <c r="V2146" s="40"/>
      <c r="W2146" s="40"/>
      <c r="X2146" s="40">
        <v>1</v>
      </c>
      <c r="Y2146" s="40"/>
      <c r="Z2146" s="40"/>
      <c r="AA2146" s="40"/>
      <c r="AB2146" s="40"/>
      <c r="AC2146" s="40">
        <v>1</v>
      </c>
      <c r="AD2146" s="34" t="s">
        <v>47</v>
      </c>
    </row>
    <row r="2147" spans="1:30" s="35" customFormat="1" ht="12.75" x14ac:dyDescent="0.2">
      <c r="A2147" s="39" t="s">
        <v>258</v>
      </c>
      <c r="B2147" s="41" t="s">
        <v>53</v>
      </c>
      <c r="C2147" s="41"/>
      <c r="D2147" s="42">
        <v>88900181</v>
      </c>
      <c r="E2147" s="47" t="s">
        <v>73</v>
      </c>
      <c r="F2147" s="44">
        <v>1</v>
      </c>
      <c r="G2147" s="45">
        <f>+VLOOKUP(D2147,'Precios Repuestos'!$B$3:$F$192,5,FALSE)*F2147</f>
        <v>6.18</v>
      </c>
      <c r="H2147" s="32">
        <v>3</v>
      </c>
      <c r="I2147" s="46"/>
      <c r="J2147" s="40"/>
      <c r="K2147" s="40">
        <v>1</v>
      </c>
      <c r="L2147" s="40"/>
      <c r="M2147" s="40">
        <v>1</v>
      </c>
      <c r="N2147" s="40"/>
      <c r="O2147" s="40">
        <v>1</v>
      </c>
      <c r="P2147" s="40"/>
      <c r="Q2147" s="40">
        <v>1</v>
      </c>
      <c r="R2147" s="40"/>
      <c r="S2147" s="40">
        <v>1</v>
      </c>
      <c r="T2147" s="40"/>
      <c r="U2147" s="40">
        <v>1</v>
      </c>
      <c r="V2147" s="40"/>
      <c r="W2147" s="40">
        <v>1</v>
      </c>
      <c r="X2147" s="40"/>
      <c r="Y2147" s="40">
        <v>1</v>
      </c>
      <c r="Z2147" s="40"/>
      <c r="AA2147" s="40">
        <v>1</v>
      </c>
      <c r="AB2147" s="40"/>
      <c r="AC2147" s="40">
        <v>1</v>
      </c>
      <c r="AD2147" s="34" t="s">
        <v>13</v>
      </c>
    </row>
    <row r="2148" spans="1:30" s="35" customFormat="1" ht="12.75" x14ac:dyDescent="0.2">
      <c r="A2148" s="39" t="s">
        <v>258</v>
      </c>
      <c r="B2148" s="41" t="s">
        <v>53</v>
      </c>
      <c r="C2148" s="41"/>
      <c r="D2148" s="78" t="s">
        <v>74</v>
      </c>
      <c r="E2148" s="43" t="s">
        <v>75</v>
      </c>
      <c r="F2148" s="44">
        <v>1</v>
      </c>
      <c r="G2148" s="45">
        <f>+VLOOKUP(D2148,'Precios Repuestos'!$B$3:$F$192,5,FALSE)*F2148</f>
        <v>5</v>
      </c>
      <c r="H2148" s="32">
        <v>3</v>
      </c>
      <c r="I2148" s="46"/>
      <c r="J2148" s="40"/>
      <c r="K2148" s="40"/>
      <c r="L2148" s="40"/>
      <c r="M2148" s="40"/>
      <c r="N2148" s="40">
        <v>1</v>
      </c>
      <c r="O2148" s="40"/>
      <c r="P2148" s="40"/>
      <c r="Q2148" s="40"/>
      <c r="R2148" s="40"/>
      <c r="S2148" s="40"/>
      <c r="T2148" s="40">
        <v>1</v>
      </c>
      <c r="U2148" s="40"/>
      <c r="V2148" s="40"/>
      <c r="W2148" s="40"/>
      <c r="X2148" s="40"/>
      <c r="Y2148" s="40"/>
      <c r="Z2148" s="40">
        <v>1</v>
      </c>
      <c r="AA2148" s="40"/>
      <c r="AB2148" s="40"/>
      <c r="AC2148" s="40"/>
      <c r="AD2148" s="34" t="s">
        <v>41</v>
      </c>
    </row>
    <row r="2149" spans="1:30" s="35" customFormat="1" ht="12.75" x14ac:dyDescent="0.2">
      <c r="A2149" s="39" t="s">
        <v>258</v>
      </c>
      <c r="B2149" s="41" t="s">
        <v>53</v>
      </c>
      <c r="C2149" s="41"/>
      <c r="D2149" s="42" t="s">
        <v>76</v>
      </c>
      <c r="E2149" s="43" t="s">
        <v>77</v>
      </c>
      <c r="F2149" s="44">
        <v>1</v>
      </c>
      <c r="G2149" s="45">
        <f>+VLOOKUP(D2149,'Precios Repuestos'!$B$3:$F$192,5,FALSE)*F2149</f>
        <v>2</v>
      </c>
      <c r="H2149" s="32">
        <v>3</v>
      </c>
      <c r="I2149" s="46"/>
      <c r="J2149" s="40"/>
      <c r="K2149" s="40">
        <v>1</v>
      </c>
      <c r="L2149" s="40">
        <v>1</v>
      </c>
      <c r="M2149" s="40">
        <v>1</v>
      </c>
      <c r="N2149" s="40">
        <v>1</v>
      </c>
      <c r="O2149" s="40">
        <v>1</v>
      </c>
      <c r="P2149" s="40">
        <v>1</v>
      </c>
      <c r="Q2149" s="40">
        <v>1</v>
      </c>
      <c r="R2149" s="40">
        <v>1</v>
      </c>
      <c r="S2149" s="40">
        <v>1</v>
      </c>
      <c r="T2149" s="40">
        <v>1</v>
      </c>
      <c r="U2149" s="40">
        <v>1</v>
      </c>
      <c r="V2149" s="40">
        <v>1</v>
      </c>
      <c r="W2149" s="40">
        <v>1</v>
      </c>
      <c r="X2149" s="40">
        <v>1</v>
      </c>
      <c r="Y2149" s="40">
        <v>1</v>
      </c>
      <c r="Z2149" s="40">
        <v>1</v>
      </c>
      <c r="AA2149" s="40">
        <v>1</v>
      </c>
      <c r="AB2149" s="40">
        <v>1</v>
      </c>
      <c r="AC2149" s="40">
        <v>1</v>
      </c>
      <c r="AD2149" s="34" t="s">
        <v>78</v>
      </c>
    </row>
    <row r="2150" spans="1:30" s="35" customFormat="1" ht="12.75" x14ac:dyDescent="0.2">
      <c r="A2150" s="50" t="s">
        <v>258</v>
      </c>
      <c r="B2150" s="52" t="s">
        <v>79</v>
      </c>
      <c r="C2150" s="52"/>
      <c r="D2150" s="67"/>
      <c r="E2150" s="54" t="s">
        <v>80</v>
      </c>
      <c r="F2150" s="30"/>
      <c r="G2150" s="29"/>
      <c r="H2150" s="32"/>
      <c r="I2150" s="55"/>
      <c r="J2150" s="55">
        <f t="shared" ref="J2150:AC2150" si="226">+SUMPRODUCT(J2108:J2132,$G2108:$G2132)</f>
        <v>16.55</v>
      </c>
      <c r="K2150" s="55">
        <f t="shared" si="226"/>
        <v>47.35</v>
      </c>
      <c r="L2150" s="55">
        <f t="shared" si="226"/>
        <v>16.55</v>
      </c>
      <c r="M2150" s="55">
        <f t="shared" si="226"/>
        <v>77.349999999999994</v>
      </c>
      <c r="N2150" s="55">
        <f t="shared" si="226"/>
        <v>41.3</v>
      </c>
      <c r="O2150" s="55">
        <f t="shared" si="226"/>
        <v>47.35</v>
      </c>
      <c r="P2150" s="55">
        <f t="shared" si="226"/>
        <v>16.55</v>
      </c>
      <c r="Q2150" s="55">
        <f t="shared" si="226"/>
        <v>77.349999999999994</v>
      </c>
      <c r="R2150" s="55">
        <f t="shared" si="226"/>
        <v>33.049999999999997</v>
      </c>
      <c r="S2150" s="55">
        <f t="shared" si="226"/>
        <v>47.35</v>
      </c>
      <c r="T2150" s="55">
        <f t="shared" si="226"/>
        <v>24.8</v>
      </c>
      <c r="U2150" s="55">
        <f t="shared" si="226"/>
        <v>84.5</v>
      </c>
      <c r="V2150" s="55">
        <f t="shared" si="226"/>
        <v>94.25</v>
      </c>
      <c r="W2150" s="55">
        <f t="shared" si="226"/>
        <v>47.35</v>
      </c>
      <c r="X2150" s="55">
        <f t="shared" si="226"/>
        <v>16.55</v>
      </c>
      <c r="Y2150" s="55">
        <f t="shared" si="226"/>
        <v>77.349999999999994</v>
      </c>
      <c r="Z2150" s="55">
        <f t="shared" si="226"/>
        <v>41.3</v>
      </c>
      <c r="AA2150" s="55">
        <f t="shared" si="226"/>
        <v>47.35</v>
      </c>
      <c r="AB2150" s="55">
        <f t="shared" si="226"/>
        <v>16.55</v>
      </c>
      <c r="AC2150" s="55">
        <f t="shared" si="226"/>
        <v>77.349999999999994</v>
      </c>
      <c r="AD2150" s="34"/>
    </row>
    <row r="2151" spans="1:30" s="35" customFormat="1" ht="12.75" x14ac:dyDescent="0.2">
      <c r="A2151" s="50" t="s">
        <v>258</v>
      </c>
      <c r="B2151" s="52" t="s">
        <v>81</v>
      </c>
      <c r="C2151" s="52"/>
      <c r="D2151" s="67"/>
      <c r="E2151" s="54" t="s">
        <v>82</v>
      </c>
      <c r="F2151" s="30"/>
      <c r="G2151" s="29"/>
      <c r="H2151" s="32"/>
      <c r="I2151" s="55"/>
      <c r="J2151" s="55">
        <f t="shared" ref="J2151:AC2151" si="227">+SUMPRODUCT(J2133:J2149,$G2133:$G2149)</f>
        <v>96.637596153846161</v>
      </c>
      <c r="K2151" s="55">
        <f t="shared" si="227"/>
        <v>133.91759615384618</v>
      </c>
      <c r="L2151" s="55">
        <f t="shared" si="227"/>
        <v>98.637596153846161</v>
      </c>
      <c r="M2151" s="55">
        <f t="shared" si="227"/>
        <v>228.33557692307693</v>
      </c>
      <c r="N2151" s="55">
        <f t="shared" si="227"/>
        <v>122.43759615384616</v>
      </c>
      <c r="O2151" s="55">
        <f t="shared" si="227"/>
        <v>133.91759615384618</v>
      </c>
      <c r="P2151" s="55">
        <f t="shared" si="227"/>
        <v>98.637596153846161</v>
      </c>
      <c r="Q2151" s="55">
        <f t="shared" si="227"/>
        <v>250.24038461538461</v>
      </c>
      <c r="R2151" s="55">
        <f t="shared" si="227"/>
        <v>105.43759615384616</v>
      </c>
      <c r="S2151" s="55">
        <f t="shared" si="227"/>
        <v>145.91759615384618</v>
      </c>
      <c r="T2151" s="55">
        <f t="shared" si="227"/>
        <v>103.63759615384616</v>
      </c>
      <c r="U2151" s="55">
        <f t="shared" si="227"/>
        <v>423.15557692307692</v>
      </c>
      <c r="V2151" s="55">
        <f t="shared" si="227"/>
        <v>386.52759615384616</v>
      </c>
      <c r="W2151" s="55">
        <f t="shared" si="227"/>
        <v>133.91759615384618</v>
      </c>
      <c r="X2151" s="55">
        <f t="shared" si="227"/>
        <v>110.63759615384616</v>
      </c>
      <c r="Y2151" s="55">
        <f t="shared" si="227"/>
        <v>250.24038461538461</v>
      </c>
      <c r="Z2151" s="55">
        <f t="shared" si="227"/>
        <v>110.43759615384616</v>
      </c>
      <c r="AA2151" s="55">
        <f t="shared" si="227"/>
        <v>133.91759615384618</v>
      </c>
      <c r="AB2151" s="55">
        <f t="shared" si="227"/>
        <v>98.637596153846161</v>
      </c>
      <c r="AC2151" s="55">
        <f t="shared" si="227"/>
        <v>240.33557692307693</v>
      </c>
      <c r="AD2151" s="34"/>
    </row>
    <row r="2152" spans="1:30" s="35" customFormat="1" ht="12.75" x14ac:dyDescent="0.2">
      <c r="A2152" s="116" t="s">
        <v>258</v>
      </c>
      <c r="B2152" s="52" t="s">
        <v>83</v>
      </c>
      <c r="C2152" s="52"/>
      <c r="D2152" s="67"/>
      <c r="E2152" s="54" t="s">
        <v>84</v>
      </c>
      <c r="F2152" s="30"/>
      <c r="G2152" s="29"/>
      <c r="H2152" s="32"/>
      <c r="I2152" s="56"/>
      <c r="J2152" s="56">
        <f>+J2151+J2150</f>
        <v>113.18759615384616</v>
      </c>
      <c r="K2152" s="56">
        <f t="shared" ref="K2152:AC2152" si="228">+K2151+K2150</f>
        <v>181.26759615384617</v>
      </c>
      <c r="L2152" s="56">
        <f t="shared" si="228"/>
        <v>115.18759615384616</v>
      </c>
      <c r="M2152" s="56">
        <f t="shared" si="228"/>
        <v>305.68557692307695</v>
      </c>
      <c r="N2152" s="56">
        <f t="shared" si="228"/>
        <v>163.73759615384614</v>
      </c>
      <c r="O2152" s="56">
        <f t="shared" si="228"/>
        <v>181.26759615384617</v>
      </c>
      <c r="P2152" s="56">
        <f t="shared" si="228"/>
        <v>115.18759615384616</v>
      </c>
      <c r="Q2152" s="56">
        <f t="shared" si="228"/>
        <v>327.59038461538461</v>
      </c>
      <c r="R2152" s="56">
        <f t="shared" si="228"/>
        <v>138.48759615384614</v>
      </c>
      <c r="S2152" s="56">
        <f t="shared" si="228"/>
        <v>193.26759615384617</v>
      </c>
      <c r="T2152" s="56">
        <f t="shared" si="228"/>
        <v>128.43759615384616</v>
      </c>
      <c r="U2152" s="56">
        <f t="shared" si="228"/>
        <v>507.65557692307692</v>
      </c>
      <c r="V2152" s="56">
        <f t="shared" si="228"/>
        <v>480.77759615384616</v>
      </c>
      <c r="W2152" s="56">
        <f t="shared" si="228"/>
        <v>181.26759615384617</v>
      </c>
      <c r="X2152" s="56">
        <f t="shared" si="228"/>
        <v>127.18759615384616</v>
      </c>
      <c r="Y2152" s="56">
        <f t="shared" si="228"/>
        <v>327.59038461538461</v>
      </c>
      <c r="Z2152" s="56">
        <f t="shared" si="228"/>
        <v>151.73759615384614</v>
      </c>
      <c r="AA2152" s="56">
        <f t="shared" si="228"/>
        <v>181.26759615384617</v>
      </c>
      <c r="AB2152" s="56">
        <f t="shared" si="228"/>
        <v>115.18759615384616</v>
      </c>
      <c r="AC2152" s="56">
        <f t="shared" si="228"/>
        <v>317.68557692307695</v>
      </c>
      <c r="AD2152" s="34"/>
    </row>
    <row r="2153" spans="1:30" s="35" customFormat="1" ht="12.75" x14ac:dyDescent="0.2">
      <c r="A2153" s="57" t="s">
        <v>258</v>
      </c>
      <c r="B2153" s="52" t="s">
        <v>85</v>
      </c>
      <c r="C2153" s="52"/>
      <c r="D2153" s="67"/>
      <c r="E2153" s="58" t="s">
        <v>86</v>
      </c>
      <c r="F2153" s="30"/>
      <c r="G2153" s="29"/>
      <c r="H2153" s="32"/>
      <c r="I2153" s="68"/>
      <c r="J2153" s="59">
        <f>+J2152*$K$2</f>
        <v>126.7701076923077</v>
      </c>
      <c r="K2153" s="59">
        <f t="shared" ref="K2153:AC2153" si="229">+K2152*$K$2</f>
        <v>203.01970769230772</v>
      </c>
      <c r="L2153" s="59">
        <f t="shared" si="229"/>
        <v>129.01010769230771</v>
      </c>
      <c r="M2153" s="59">
        <f t="shared" si="229"/>
        <v>342.36784615384624</v>
      </c>
      <c r="N2153" s="59">
        <f t="shared" si="229"/>
        <v>183.38610769230769</v>
      </c>
      <c r="O2153" s="59">
        <f t="shared" si="229"/>
        <v>203.01970769230772</v>
      </c>
      <c r="P2153" s="59">
        <f t="shared" si="229"/>
        <v>129.01010769230771</v>
      </c>
      <c r="Q2153" s="59">
        <f t="shared" si="229"/>
        <v>366.90123076923078</v>
      </c>
      <c r="R2153" s="59">
        <f t="shared" si="229"/>
        <v>155.10610769230769</v>
      </c>
      <c r="S2153" s="59">
        <f t="shared" si="229"/>
        <v>216.45970769230775</v>
      </c>
      <c r="T2153" s="59">
        <f t="shared" si="229"/>
        <v>143.85010769230772</v>
      </c>
      <c r="U2153" s="59">
        <f t="shared" si="229"/>
        <v>568.57424615384616</v>
      </c>
      <c r="V2153" s="59">
        <f t="shared" si="229"/>
        <v>538.47090769230772</v>
      </c>
      <c r="W2153" s="59">
        <f t="shared" si="229"/>
        <v>203.01970769230772</v>
      </c>
      <c r="X2153" s="59">
        <f t="shared" si="229"/>
        <v>142.45010769230771</v>
      </c>
      <c r="Y2153" s="59">
        <f t="shared" si="229"/>
        <v>366.90123076923078</v>
      </c>
      <c r="Z2153" s="59">
        <f t="shared" si="229"/>
        <v>169.94610769230769</v>
      </c>
      <c r="AA2153" s="59">
        <f t="shared" si="229"/>
        <v>203.01970769230772</v>
      </c>
      <c r="AB2153" s="59">
        <f t="shared" si="229"/>
        <v>129.01010769230771</v>
      </c>
      <c r="AC2153" s="59">
        <f t="shared" si="229"/>
        <v>355.80784615384624</v>
      </c>
      <c r="AD2153" s="34"/>
    </row>
    <row r="2154" spans="1:30" s="35" customFormat="1" ht="12.75" x14ac:dyDescent="0.2">
      <c r="A2154" s="50" t="s">
        <v>261</v>
      </c>
      <c r="B2154" s="109"/>
      <c r="C2154" s="109"/>
      <c r="D2154" s="110"/>
      <c r="E2154" s="54"/>
      <c r="F2154" s="44"/>
      <c r="G2154" s="109"/>
      <c r="H2154" s="111"/>
      <c r="I2154" s="111"/>
      <c r="J2154" s="111"/>
      <c r="K2154" s="111"/>
      <c r="L2154" s="111"/>
      <c r="M2154" s="111"/>
      <c r="N2154" s="111"/>
      <c r="O2154" s="111"/>
      <c r="P2154" s="111"/>
      <c r="Q2154" s="111"/>
      <c r="R2154" s="111"/>
      <c r="S2154" s="111"/>
      <c r="T2154" s="111"/>
      <c r="U2154" s="111"/>
      <c r="V2154" s="111"/>
      <c r="W2154" s="111"/>
      <c r="X2154" s="111"/>
      <c r="Y2154" s="111"/>
      <c r="Z2154" s="111"/>
      <c r="AA2154" s="111"/>
      <c r="AB2154" s="111"/>
      <c r="AC2154" s="111"/>
      <c r="AD2154" s="34"/>
    </row>
    <row r="2155" spans="1:30" s="35" customFormat="1" ht="12.75" x14ac:dyDescent="0.2">
      <c r="A2155" s="25" t="s">
        <v>261</v>
      </c>
      <c r="B2155" s="27" t="s">
        <v>11</v>
      </c>
      <c r="C2155" s="27"/>
      <c r="D2155" s="28"/>
      <c r="E2155" s="29" t="s">
        <v>12</v>
      </c>
      <c r="F2155" s="30">
        <v>0.7</v>
      </c>
      <c r="G2155" s="31">
        <f t="shared" ref="G2155:G2179" si="230">+F2155*$F$2</f>
        <v>21</v>
      </c>
      <c r="H2155" s="32">
        <v>3</v>
      </c>
      <c r="I2155" s="33"/>
      <c r="J2155" s="26"/>
      <c r="K2155" s="26"/>
      <c r="L2155" s="26"/>
      <c r="M2155" s="26"/>
      <c r="N2155" s="26"/>
      <c r="O2155" s="26"/>
      <c r="P2155" s="26"/>
      <c r="Q2155" s="26"/>
      <c r="R2155" s="26"/>
      <c r="S2155" s="26"/>
      <c r="T2155" s="26"/>
      <c r="U2155" s="26"/>
      <c r="V2155" s="26"/>
      <c r="W2155" s="26"/>
      <c r="X2155" s="26"/>
      <c r="Y2155" s="26"/>
      <c r="Z2155" s="26"/>
      <c r="AA2155" s="26"/>
      <c r="AB2155" s="26"/>
      <c r="AC2155" s="26"/>
      <c r="AD2155" s="34" t="s">
        <v>14</v>
      </c>
    </row>
    <row r="2156" spans="1:30" s="35" customFormat="1" ht="12.75" x14ac:dyDescent="0.2">
      <c r="A2156" s="25" t="s">
        <v>261</v>
      </c>
      <c r="B2156" s="27" t="s">
        <v>11</v>
      </c>
      <c r="C2156" s="27"/>
      <c r="D2156" s="28"/>
      <c r="E2156" s="29" t="s">
        <v>15</v>
      </c>
      <c r="F2156" s="30">
        <v>0.3</v>
      </c>
      <c r="G2156" s="31">
        <f t="shared" si="230"/>
        <v>9</v>
      </c>
      <c r="H2156" s="32">
        <v>3</v>
      </c>
      <c r="I2156" s="33"/>
      <c r="J2156" s="26"/>
      <c r="K2156" s="26"/>
      <c r="L2156" s="26"/>
      <c r="M2156" s="26"/>
      <c r="N2156" s="26"/>
      <c r="O2156" s="26"/>
      <c r="P2156" s="26"/>
      <c r="Q2156" s="26"/>
      <c r="R2156" s="26"/>
      <c r="S2156" s="26"/>
      <c r="T2156" s="26"/>
      <c r="U2156" s="26"/>
      <c r="V2156" s="26"/>
      <c r="W2156" s="26"/>
      <c r="X2156" s="26"/>
      <c r="Y2156" s="26"/>
      <c r="Z2156" s="26"/>
      <c r="AA2156" s="26"/>
      <c r="AB2156" s="26"/>
      <c r="AC2156" s="26"/>
      <c r="AD2156" s="34" t="s">
        <v>14</v>
      </c>
    </row>
    <row r="2157" spans="1:30" s="35" customFormat="1" ht="12.75" x14ac:dyDescent="0.2">
      <c r="A2157" s="25" t="s">
        <v>261</v>
      </c>
      <c r="B2157" s="27" t="s">
        <v>11</v>
      </c>
      <c r="C2157" s="27"/>
      <c r="D2157" s="28"/>
      <c r="E2157" s="38" t="s">
        <v>16</v>
      </c>
      <c r="F2157" s="30">
        <v>0</v>
      </c>
      <c r="G2157" s="31">
        <f t="shared" si="230"/>
        <v>0</v>
      </c>
      <c r="H2157" s="32">
        <v>3</v>
      </c>
      <c r="I2157" s="33"/>
      <c r="J2157" s="26"/>
      <c r="K2157" s="26"/>
      <c r="L2157" s="26"/>
      <c r="M2157" s="26"/>
      <c r="N2157" s="26"/>
      <c r="O2157" s="26"/>
      <c r="P2157" s="26"/>
      <c r="Q2157" s="26"/>
      <c r="R2157" s="26"/>
      <c r="S2157" s="26"/>
      <c r="T2157" s="26"/>
      <c r="U2157" s="26"/>
      <c r="V2157" s="26"/>
      <c r="W2157" s="26"/>
      <c r="X2157" s="26"/>
      <c r="Y2157" s="26"/>
      <c r="Z2157" s="26"/>
      <c r="AA2157" s="26"/>
      <c r="AB2157" s="26"/>
      <c r="AC2157" s="26"/>
      <c r="AD2157" s="34" t="s">
        <v>88</v>
      </c>
    </row>
    <row r="2158" spans="1:30" s="35" customFormat="1" ht="12.75" x14ac:dyDescent="0.2">
      <c r="A2158" s="25" t="s">
        <v>261</v>
      </c>
      <c r="B2158" s="27" t="s">
        <v>11</v>
      </c>
      <c r="C2158" s="27"/>
      <c r="D2158" s="28"/>
      <c r="E2158" s="29" t="s">
        <v>18</v>
      </c>
      <c r="F2158" s="30">
        <v>0.55000000000000004</v>
      </c>
      <c r="G2158" s="31">
        <f t="shared" si="230"/>
        <v>16.5</v>
      </c>
      <c r="H2158" s="32">
        <v>3</v>
      </c>
      <c r="I2158" s="33"/>
      <c r="J2158" s="26"/>
      <c r="K2158" s="26"/>
      <c r="L2158" s="26"/>
      <c r="M2158" s="26"/>
      <c r="N2158" s="26">
        <v>1</v>
      </c>
      <c r="O2158" s="26"/>
      <c r="P2158" s="26"/>
      <c r="Q2158" s="26"/>
      <c r="R2158" s="26">
        <v>1</v>
      </c>
      <c r="S2158" s="26"/>
      <c r="T2158" s="26"/>
      <c r="U2158" s="26"/>
      <c r="V2158" s="26">
        <v>1</v>
      </c>
      <c r="W2158" s="26"/>
      <c r="X2158" s="26"/>
      <c r="Y2158" s="26"/>
      <c r="Z2158" s="26">
        <v>1</v>
      </c>
      <c r="AA2158" s="26"/>
      <c r="AB2158" s="26"/>
      <c r="AC2158" s="26"/>
      <c r="AD2158" s="34" t="s">
        <v>21</v>
      </c>
    </row>
    <row r="2159" spans="1:30" s="35" customFormat="1" ht="12.75" x14ac:dyDescent="0.2">
      <c r="A2159" s="25" t="s">
        <v>261</v>
      </c>
      <c r="B2159" s="27" t="s">
        <v>11</v>
      </c>
      <c r="C2159" s="27"/>
      <c r="D2159" s="28"/>
      <c r="E2159" s="29" t="s">
        <v>116</v>
      </c>
      <c r="F2159" s="30">
        <v>1</v>
      </c>
      <c r="G2159" s="31">
        <f t="shared" si="230"/>
        <v>30</v>
      </c>
      <c r="H2159" s="32">
        <v>3</v>
      </c>
      <c r="I2159" s="33"/>
      <c r="J2159" s="26"/>
      <c r="K2159" s="26"/>
      <c r="L2159" s="26"/>
      <c r="M2159" s="26">
        <v>1</v>
      </c>
      <c r="N2159" s="26"/>
      <c r="O2159" s="26"/>
      <c r="P2159" s="26"/>
      <c r="Q2159" s="26">
        <v>1</v>
      </c>
      <c r="R2159" s="26"/>
      <c r="S2159" s="26"/>
      <c r="T2159" s="26"/>
      <c r="U2159" s="26">
        <v>1</v>
      </c>
      <c r="V2159" s="26"/>
      <c r="W2159" s="26"/>
      <c r="X2159" s="26"/>
      <c r="Y2159" s="26">
        <v>1</v>
      </c>
      <c r="Z2159" s="26"/>
      <c r="AA2159" s="26"/>
      <c r="AB2159" s="26"/>
      <c r="AC2159" s="26">
        <v>1</v>
      </c>
      <c r="AD2159" s="34" t="s">
        <v>35</v>
      </c>
    </row>
    <row r="2160" spans="1:30" s="35" customFormat="1" ht="12.75" x14ac:dyDescent="0.2">
      <c r="A2160" s="25" t="s">
        <v>261</v>
      </c>
      <c r="B2160" s="27" t="s">
        <v>11</v>
      </c>
      <c r="C2160" s="27"/>
      <c r="D2160" s="28"/>
      <c r="E2160" s="29" t="s">
        <v>119</v>
      </c>
      <c r="F2160" s="30">
        <v>0.33333333333333331</v>
      </c>
      <c r="G2160" s="31">
        <f t="shared" si="230"/>
        <v>10</v>
      </c>
      <c r="H2160" s="32">
        <v>3</v>
      </c>
      <c r="I2160" s="33"/>
      <c r="J2160" s="26"/>
      <c r="K2160" s="26"/>
      <c r="L2160" s="26"/>
      <c r="M2160" s="26">
        <v>1</v>
      </c>
      <c r="N2160" s="26"/>
      <c r="O2160" s="26"/>
      <c r="P2160" s="26"/>
      <c r="Q2160" s="26">
        <v>1</v>
      </c>
      <c r="R2160" s="26"/>
      <c r="S2160" s="26"/>
      <c r="T2160" s="26"/>
      <c r="U2160" s="26">
        <v>1</v>
      </c>
      <c r="V2160" s="26"/>
      <c r="W2160" s="26"/>
      <c r="X2160" s="26"/>
      <c r="Y2160" s="26">
        <v>1</v>
      </c>
      <c r="Z2160" s="26"/>
      <c r="AA2160" s="26"/>
      <c r="AB2160" s="26"/>
      <c r="AC2160" s="26">
        <v>1</v>
      </c>
      <c r="AD2160" s="34" t="s">
        <v>35</v>
      </c>
    </row>
    <row r="2161" spans="1:30" s="35" customFormat="1" ht="12.75" x14ac:dyDescent="0.2">
      <c r="A2161" s="25" t="s">
        <v>261</v>
      </c>
      <c r="B2161" s="27" t="s">
        <v>11</v>
      </c>
      <c r="C2161" s="27"/>
      <c r="D2161" s="28"/>
      <c r="E2161" s="29" t="s">
        <v>120</v>
      </c>
      <c r="F2161" s="30">
        <v>0.5</v>
      </c>
      <c r="G2161" s="31">
        <f t="shared" si="230"/>
        <v>15</v>
      </c>
      <c r="H2161" s="32">
        <v>3</v>
      </c>
      <c r="I2161" s="33"/>
      <c r="J2161" s="26"/>
      <c r="K2161" s="26"/>
      <c r="L2161" s="26"/>
      <c r="M2161" s="26">
        <v>1</v>
      </c>
      <c r="N2161" s="26"/>
      <c r="O2161" s="26"/>
      <c r="P2161" s="26"/>
      <c r="Q2161" s="26">
        <v>1</v>
      </c>
      <c r="R2161" s="26"/>
      <c r="S2161" s="26"/>
      <c r="T2161" s="26"/>
      <c r="U2161" s="26">
        <v>1</v>
      </c>
      <c r="V2161" s="26"/>
      <c r="W2161" s="26"/>
      <c r="X2161" s="26"/>
      <c r="Y2161" s="26">
        <v>1</v>
      </c>
      <c r="Z2161" s="26"/>
      <c r="AA2161" s="26"/>
      <c r="AB2161" s="26"/>
      <c r="AC2161" s="26">
        <v>1</v>
      </c>
      <c r="AD2161" s="34" t="s">
        <v>35</v>
      </c>
    </row>
    <row r="2162" spans="1:30" s="35" customFormat="1" ht="12.75" x14ac:dyDescent="0.2">
      <c r="A2162" s="25" t="s">
        <v>261</v>
      </c>
      <c r="B2162" s="27" t="s">
        <v>11</v>
      </c>
      <c r="C2162" s="27"/>
      <c r="D2162" s="28"/>
      <c r="E2162" s="29" t="s">
        <v>121</v>
      </c>
      <c r="F2162" s="30">
        <v>0.33333333333333331</v>
      </c>
      <c r="G2162" s="31">
        <f t="shared" si="230"/>
        <v>10</v>
      </c>
      <c r="H2162" s="32">
        <v>3</v>
      </c>
      <c r="I2162" s="33"/>
      <c r="J2162" s="26"/>
      <c r="K2162" s="26"/>
      <c r="L2162" s="26"/>
      <c r="M2162" s="26"/>
      <c r="N2162" s="26"/>
      <c r="O2162" s="26"/>
      <c r="P2162" s="26"/>
      <c r="Q2162" s="26">
        <v>1</v>
      </c>
      <c r="R2162" s="26"/>
      <c r="S2162" s="26"/>
      <c r="T2162" s="26"/>
      <c r="U2162" s="26"/>
      <c r="V2162" s="26"/>
      <c r="W2162" s="26"/>
      <c r="X2162" s="26"/>
      <c r="Y2162" s="26">
        <v>1</v>
      </c>
      <c r="Z2162" s="26"/>
      <c r="AA2162" s="26"/>
      <c r="AB2162" s="26"/>
      <c r="AC2162" s="26"/>
      <c r="AD2162" s="34" t="s">
        <v>104</v>
      </c>
    </row>
    <row r="2163" spans="1:30" s="35" customFormat="1" ht="12.75" x14ac:dyDescent="0.2">
      <c r="A2163" s="25" t="s">
        <v>261</v>
      </c>
      <c r="B2163" s="27" t="s">
        <v>11</v>
      </c>
      <c r="C2163" s="27"/>
      <c r="D2163" s="65"/>
      <c r="E2163" s="36" t="s">
        <v>24</v>
      </c>
      <c r="F2163" s="30">
        <v>0.35</v>
      </c>
      <c r="G2163" s="31">
        <f t="shared" si="230"/>
        <v>10.5</v>
      </c>
      <c r="H2163" s="32">
        <v>3</v>
      </c>
      <c r="I2163" s="33"/>
      <c r="J2163" s="26">
        <v>1</v>
      </c>
      <c r="K2163" s="26">
        <v>1</v>
      </c>
      <c r="L2163" s="26">
        <v>1</v>
      </c>
      <c r="M2163" s="26">
        <v>1</v>
      </c>
      <c r="N2163" s="26">
        <v>1</v>
      </c>
      <c r="O2163" s="26">
        <v>1</v>
      </c>
      <c r="P2163" s="26">
        <v>1</v>
      </c>
      <c r="Q2163" s="26">
        <v>1</v>
      </c>
      <c r="R2163" s="26">
        <v>1</v>
      </c>
      <c r="S2163" s="26">
        <v>1</v>
      </c>
      <c r="T2163" s="26">
        <v>1</v>
      </c>
      <c r="U2163" s="26">
        <v>1</v>
      </c>
      <c r="V2163" s="26">
        <v>1</v>
      </c>
      <c r="W2163" s="26">
        <v>1</v>
      </c>
      <c r="X2163" s="26">
        <v>1</v>
      </c>
      <c r="Y2163" s="26">
        <v>1</v>
      </c>
      <c r="Z2163" s="26">
        <v>1</v>
      </c>
      <c r="AA2163" s="26">
        <v>1</v>
      </c>
      <c r="AB2163" s="26">
        <v>1</v>
      </c>
      <c r="AC2163" s="26">
        <v>1</v>
      </c>
      <c r="AD2163" s="34" t="s">
        <v>25</v>
      </c>
    </row>
    <row r="2164" spans="1:30" s="35" customFormat="1" ht="12.75" x14ac:dyDescent="0.2">
      <c r="A2164" s="25" t="s">
        <v>261</v>
      </c>
      <c r="B2164" s="27" t="s">
        <v>11</v>
      </c>
      <c r="C2164" s="27"/>
      <c r="D2164" s="28"/>
      <c r="E2164" s="29" t="s">
        <v>26</v>
      </c>
      <c r="F2164" s="30">
        <v>0.9900000000000001</v>
      </c>
      <c r="G2164" s="31">
        <f t="shared" si="230"/>
        <v>29.700000000000003</v>
      </c>
      <c r="H2164" s="32">
        <v>3</v>
      </c>
      <c r="I2164" s="33"/>
      <c r="J2164" s="26"/>
      <c r="K2164" s="26"/>
      <c r="L2164" s="26"/>
      <c r="M2164" s="26"/>
      <c r="N2164" s="26"/>
      <c r="O2164" s="26"/>
      <c r="P2164" s="26"/>
      <c r="Q2164" s="26"/>
      <c r="R2164" s="26"/>
      <c r="S2164" s="26"/>
      <c r="T2164" s="26"/>
      <c r="U2164" s="26"/>
      <c r="V2164" s="26">
        <v>1</v>
      </c>
      <c r="W2164" s="26"/>
      <c r="X2164" s="26"/>
      <c r="Y2164" s="26"/>
      <c r="Z2164" s="26"/>
      <c r="AA2164" s="26"/>
      <c r="AB2164" s="26"/>
      <c r="AC2164" s="26"/>
      <c r="AD2164" s="34" t="s">
        <v>27</v>
      </c>
    </row>
    <row r="2165" spans="1:30" s="35" customFormat="1" ht="12.75" x14ac:dyDescent="0.2">
      <c r="A2165" s="25" t="s">
        <v>261</v>
      </c>
      <c r="B2165" s="27" t="s">
        <v>11</v>
      </c>
      <c r="C2165" s="27"/>
      <c r="D2165" s="28"/>
      <c r="E2165" s="38" t="s">
        <v>89</v>
      </c>
      <c r="F2165" s="30">
        <v>0</v>
      </c>
      <c r="G2165" s="31">
        <f t="shared" si="230"/>
        <v>0</v>
      </c>
      <c r="H2165" s="32">
        <v>3</v>
      </c>
      <c r="I2165" s="33"/>
      <c r="J2165" s="26"/>
      <c r="K2165" s="26"/>
      <c r="L2165" s="26"/>
      <c r="M2165" s="26"/>
      <c r="N2165" s="26"/>
      <c r="O2165" s="26"/>
      <c r="P2165" s="26"/>
      <c r="Q2165" s="26"/>
      <c r="R2165" s="26"/>
      <c r="S2165" s="26"/>
      <c r="T2165" s="26"/>
      <c r="U2165" s="26"/>
      <c r="V2165" s="26"/>
      <c r="W2165" s="26"/>
      <c r="X2165" s="26"/>
      <c r="Y2165" s="26"/>
      <c r="Z2165" s="26"/>
      <c r="AA2165" s="26"/>
      <c r="AB2165" s="26"/>
      <c r="AC2165" s="26"/>
      <c r="AD2165" s="34" t="s">
        <v>90</v>
      </c>
    </row>
    <row r="2166" spans="1:30" s="35" customFormat="1" ht="12.75" x14ac:dyDescent="0.2">
      <c r="A2166" s="25" t="s">
        <v>261</v>
      </c>
      <c r="B2166" s="27" t="s">
        <v>11</v>
      </c>
      <c r="C2166" s="27"/>
      <c r="D2166" s="28"/>
      <c r="E2166" s="83" t="s">
        <v>29</v>
      </c>
      <c r="F2166" s="30">
        <v>0.23833333333333337</v>
      </c>
      <c r="G2166" s="31">
        <f t="shared" si="230"/>
        <v>7.1500000000000012</v>
      </c>
      <c r="H2166" s="32">
        <v>3</v>
      </c>
      <c r="I2166" s="33"/>
      <c r="J2166" s="26"/>
      <c r="K2166" s="26"/>
      <c r="L2166" s="26"/>
      <c r="M2166" s="26"/>
      <c r="N2166" s="26"/>
      <c r="O2166" s="26"/>
      <c r="P2166" s="26"/>
      <c r="Q2166" s="26"/>
      <c r="R2166" s="37"/>
      <c r="S2166" s="26"/>
      <c r="T2166" s="37"/>
      <c r="U2166" s="26">
        <v>1</v>
      </c>
      <c r="V2166" s="37"/>
      <c r="W2166" s="26"/>
      <c r="X2166" s="37"/>
      <c r="Y2166" s="26"/>
      <c r="Z2166" s="37"/>
      <c r="AA2166" s="26"/>
      <c r="AB2166" s="37"/>
      <c r="AC2166" s="26"/>
      <c r="AD2166" s="34" t="s">
        <v>23</v>
      </c>
    </row>
    <row r="2167" spans="1:30" s="35" customFormat="1" ht="12.75" x14ac:dyDescent="0.2">
      <c r="A2167" s="25" t="s">
        <v>261</v>
      </c>
      <c r="B2167" s="27" t="s">
        <v>11</v>
      </c>
      <c r="C2167" s="27"/>
      <c r="D2167" s="28"/>
      <c r="E2167" s="29" t="s">
        <v>31</v>
      </c>
      <c r="F2167" s="30">
        <v>0.12833333333333335</v>
      </c>
      <c r="G2167" s="31">
        <f t="shared" si="230"/>
        <v>3.8500000000000005</v>
      </c>
      <c r="H2167" s="32">
        <v>3</v>
      </c>
      <c r="I2167" s="33"/>
      <c r="J2167" s="26"/>
      <c r="K2167" s="26">
        <v>1</v>
      </c>
      <c r="L2167" s="26"/>
      <c r="M2167" s="26">
        <v>1</v>
      </c>
      <c r="N2167" s="26"/>
      <c r="O2167" s="26">
        <v>1</v>
      </c>
      <c r="P2167" s="26"/>
      <c r="Q2167" s="26">
        <v>1</v>
      </c>
      <c r="R2167" s="26"/>
      <c r="S2167" s="26">
        <v>1</v>
      </c>
      <c r="T2167" s="26"/>
      <c r="U2167" s="26">
        <v>1</v>
      </c>
      <c r="V2167" s="26"/>
      <c r="W2167" s="26">
        <v>1</v>
      </c>
      <c r="X2167" s="26"/>
      <c r="Y2167" s="26">
        <v>1</v>
      </c>
      <c r="Z2167" s="26"/>
      <c r="AA2167" s="26">
        <v>1</v>
      </c>
      <c r="AB2167" s="26"/>
      <c r="AC2167" s="26">
        <v>1</v>
      </c>
      <c r="AD2167" s="34" t="s">
        <v>13</v>
      </c>
    </row>
    <row r="2168" spans="1:30" s="35" customFormat="1" ht="12.75" x14ac:dyDescent="0.2">
      <c r="A2168" s="25" t="s">
        <v>261</v>
      </c>
      <c r="B2168" s="27" t="s">
        <v>11</v>
      </c>
      <c r="C2168" s="27"/>
      <c r="D2168" s="28"/>
      <c r="E2168" s="29" t="s">
        <v>32</v>
      </c>
      <c r="F2168" s="30">
        <v>1.1000000000000001</v>
      </c>
      <c r="G2168" s="31">
        <f t="shared" si="230"/>
        <v>33</v>
      </c>
      <c r="H2168" s="32">
        <v>3</v>
      </c>
      <c r="I2168" s="33"/>
      <c r="J2168" s="26"/>
      <c r="K2168" s="26"/>
      <c r="L2168" s="26"/>
      <c r="M2168" s="26"/>
      <c r="N2168" s="26"/>
      <c r="O2168" s="26"/>
      <c r="P2168" s="26">
        <v>1</v>
      </c>
      <c r="Q2168" s="26"/>
      <c r="R2168" s="26"/>
      <c r="S2168" s="26"/>
      <c r="T2168" s="26"/>
      <c r="U2168" s="26"/>
      <c r="V2168" s="26">
        <v>1</v>
      </c>
      <c r="W2168" s="26"/>
      <c r="X2168" s="26"/>
      <c r="Y2168" s="26"/>
      <c r="Z2168" s="26"/>
      <c r="AA2168" s="26"/>
      <c r="AB2168" s="26">
        <v>1</v>
      </c>
      <c r="AC2168" s="26"/>
      <c r="AD2168" s="34" t="s">
        <v>20</v>
      </c>
    </row>
    <row r="2169" spans="1:30" s="35" customFormat="1" ht="12.75" x14ac:dyDescent="0.2">
      <c r="A2169" s="25" t="s">
        <v>261</v>
      </c>
      <c r="B2169" s="27" t="s">
        <v>11</v>
      </c>
      <c r="C2169" s="27"/>
      <c r="D2169" s="28"/>
      <c r="E2169" s="38" t="s">
        <v>34</v>
      </c>
      <c r="F2169" s="30">
        <v>0</v>
      </c>
      <c r="G2169" s="31">
        <f t="shared" si="230"/>
        <v>0</v>
      </c>
      <c r="H2169" s="32">
        <v>3</v>
      </c>
      <c r="I2169" s="33"/>
      <c r="J2169" s="26"/>
      <c r="K2169" s="26"/>
      <c r="L2169" s="26"/>
      <c r="M2169" s="26"/>
      <c r="N2169" s="26"/>
      <c r="O2169" s="26"/>
      <c r="P2169" s="26"/>
      <c r="Q2169" s="26"/>
      <c r="R2169" s="26"/>
      <c r="S2169" s="26"/>
      <c r="T2169" s="26"/>
      <c r="U2169" s="26"/>
      <c r="V2169" s="26"/>
      <c r="W2169" s="26"/>
      <c r="X2169" s="26"/>
      <c r="Y2169" s="26"/>
      <c r="Z2169" s="26"/>
      <c r="AA2169" s="26"/>
      <c r="AB2169" s="26"/>
      <c r="AC2169" s="26"/>
      <c r="AD2169" s="34" t="s">
        <v>36</v>
      </c>
    </row>
    <row r="2170" spans="1:30" s="35" customFormat="1" ht="12.75" x14ac:dyDescent="0.2">
      <c r="A2170" s="25" t="s">
        <v>261</v>
      </c>
      <c r="B2170" s="27" t="s">
        <v>11</v>
      </c>
      <c r="C2170" s="27"/>
      <c r="D2170" s="28"/>
      <c r="E2170" s="29" t="s">
        <v>37</v>
      </c>
      <c r="F2170" s="30">
        <v>0.55000000000000004</v>
      </c>
      <c r="G2170" s="31">
        <f t="shared" si="230"/>
        <v>16.5</v>
      </c>
      <c r="H2170" s="32">
        <v>3</v>
      </c>
      <c r="I2170" s="33"/>
      <c r="J2170" s="26"/>
      <c r="K2170" s="26"/>
      <c r="L2170" s="26"/>
      <c r="M2170" s="26"/>
      <c r="N2170" s="26"/>
      <c r="O2170" s="26"/>
      <c r="P2170" s="26"/>
      <c r="Q2170" s="26"/>
      <c r="R2170" s="26"/>
      <c r="S2170" s="26"/>
      <c r="T2170" s="26"/>
      <c r="U2170" s="26"/>
      <c r="V2170" s="26">
        <v>1</v>
      </c>
      <c r="W2170" s="26"/>
      <c r="X2170" s="26"/>
      <c r="Y2170" s="26"/>
      <c r="Z2170" s="26"/>
      <c r="AA2170" s="26"/>
      <c r="AB2170" s="26"/>
      <c r="AC2170" s="26"/>
      <c r="AD2170" s="34" t="s">
        <v>27</v>
      </c>
    </row>
    <row r="2171" spans="1:30" s="35" customFormat="1" ht="12.75" x14ac:dyDescent="0.2">
      <c r="A2171" s="25" t="s">
        <v>261</v>
      </c>
      <c r="B2171" s="27" t="s">
        <v>11</v>
      </c>
      <c r="C2171" s="27"/>
      <c r="D2171" s="28"/>
      <c r="E2171" s="29" t="s">
        <v>38</v>
      </c>
      <c r="F2171" s="30">
        <v>0.5</v>
      </c>
      <c r="G2171" s="31">
        <f t="shared" si="230"/>
        <v>15</v>
      </c>
      <c r="H2171" s="32">
        <v>3</v>
      </c>
      <c r="I2171" s="33"/>
      <c r="J2171" s="26"/>
      <c r="K2171" s="26"/>
      <c r="L2171" s="26"/>
      <c r="M2171" s="26"/>
      <c r="N2171" s="26"/>
      <c r="O2171" s="26"/>
      <c r="P2171" s="26"/>
      <c r="Q2171" s="26"/>
      <c r="R2171" s="26"/>
      <c r="S2171" s="26"/>
      <c r="T2171" s="26"/>
      <c r="U2171" s="26"/>
      <c r="V2171" s="26">
        <v>1</v>
      </c>
      <c r="W2171" s="26"/>
      <c r="X2171" s="26"/>
      <c r="Y2171" s="26"/>
      <c r="Z2171" s="26"/>
      <c r="AA2171" s="26"/>
      <c r="AB2171" s="26"/>
      <c r="AC2171" s="26"/>
      <c r="AD2171" s="34" t="s">
        <v>27</v>
      </c>
    </row>
    <row r="2172" spans="1:30" s="35" customFormat="1" ht="12.75" x14ac:dyDescent="0.2">
      <c r="A2172" s="25" t="s">
        <v>261</v>
      </c>
      <c r="B2172" s="27" t="s">
        <v>11</v>
      </c>
      <c r="C2172" s="27"/>
      <c r="D2172" s="28"/>
      <c r="E2172" s="29" t="s">
        <v>39</v>
      </c>
      <c r="F2172" s="30">
        <v>0.2</v>
      </c>
      <c r="G2172" s="31">
        <f t="shared" si="230"/>
        <v>6</v>
      </c>
      <c r="H2172" s="32">
        <v>3</v>
      </c>
      <c r="I2172" s="33"/>
      <c r="J2172" s="26"/>
      <c r="K2172" s="26"/>
      <c r="L2172" s="26"/>
      <c r="M2172" s="26"/>
      <c r="N2172" s="26"/>
      <c r="O2172" s="26"/>
      <c r="P2172" s="26"/>
      <c r="Q2172" s="26"/>
      <c r="R2172" s="26"/>
      <c r="S2172" s="26"/>
      <c r="T2172" s="26"/>
      <c r="U2172" s="26"/>
      <c r="V2172" s="26"/>
      <c r="W2172" s="26"/>
      <c r="X2172" s="26"/>
      <c r="Y2172" s="26"/>
      <c r="Z2172" s="26"/>
      <c r="AA2172" s="26"/>
      <c r="AB2172" s="26"/>
      <c r="AC2172" s="26"/>
      <c r="AD2172" s="34" t="s">
        <v>14</v>
      </c>
    </row>
    <row r="2173" spans="1:30" s="35" customFormat="1" ht="12.75" x14ac:dyDescent="0.2">
      <c r="A2173" s="25" t="s">
        <v>261</v>
      </c>
      <c r="B2173" s="27" t="s">
        <v>11</v>
      </c>
      <c r="C2173" s="27"/>
      <c r="D2173" s="28"/>
      <c r="E2173" s="29" t="s">
        <v>40</v>
      </c>
      <c r="F2173" s="30">
        <v>0.27500000000000002</v>
      </c>
      <c r="G2173" s="31">
        <f t="shared" si="230"/>
        <v>8.25</v>
      </c>
      <c r="H2173" s="32">
        <v>3</v>
      </c>
      <c r="I2173" s="33"/>
      <c r="J2173" s="26"/>
      <c r="K2173" s="26"/>
      <c r="L2173" s="26"/>
      <c r="M2173" s="26"/>
      <c r="N2173" s="26">
        <v>1</v>
      </c>
      <c r="O2173" s="26"/>
      <c r="P2173" s="26"/>
      <c r="Q2173" s="26"/>
      <c r="R2173" s="26"/>
      <c r="S2173" s="26"/>
      <c r="T2173" s="26">
        <v>1</v>
      </c>
      <c r="U2173" s="26"/>
      <c r="V2173" s="26"/>
      <c r="W2173" s="26"/>
      <c r="X2173" s="26"/>
      <c r="Y2173" s="26"/>
      <c r="Z2173" s="26">
        <v>1</v>
      </c>
      <c r="AA2173" s="26"/>
      <c r="AB2173" s="26"/>
      <c r="AC2173" s="26"/>
      <c r="AD2173" s="34" t="s">
        <v>41</v>
      </c>
    </row>
    <row r="2174" spans="1:30" s="35" customFormat="1" ht="12.75" x14ac:dyDescent="0.2">
      <c r="A2174" s="25" t="s">
        <v>261</v>
      </c>
      <c r="B2174" s="27" t="s">
        <v>11</v>
      </c>
      <c r="C2174" s="27"/>
      <c r="D2174" s="28"/>
      <c r="E2174" s="29" t="s">
        <v>42</v>
      </c>
      <c r="F2174" s="30">
        <v>2</v>
      </c>
      <c r="G2174" s="31">
        <f t="shared" si="230"/>
        <v>60</v>
      </c>
      <c r="H2174" s="32">
        <v>3</v>
      </c>
      <c r="I2174" s="33"/>
      <c r="J2174" s="26"/>
      <c r="K2174" s="26"/>
      <c r="L2174" s="26"/>
      <c r="M2174" s="26"/>
      <c r="N2174" s="26"/>
      <c r="O2174" s="26"/>
      <c r="P2174" s="26"/>
      <c r="Q2174" s="26"/>
      <c r="R2174" s="26"/>
      <c r="S2174" s="26"/>
      <c r="T2174" s="26"/>
      <c r="U2174" s="26"/>
      <c r="V2174" s="26"/>
      <c r="W2174" s="26"/>
      <c r="X2174" s="26"/>
      <c r="Y2174" s="26"/>
      <c r="Z2174" s="26"/>
      <c r="AA2174" s="26"/>
      <c r="AB2174" s="26"/>
      <c r="AC2174" s="26"/>
      <c r="AD2174" s="34" t="s">
        <v>14</v>
      </c>
    </row>
    <row r="2175" spans="1:30" s="35" customFormat="1" ht="12.75" x14ac:dyDescent="0.2">
      <c r="A2175" s="25" t="s">
        <v>261</v>
      </c>
      <c r="B2175" s="27" t="s">
        <v>11</v>
      </c>
      <c r="C2175" s="27"/>
      <c r="D2175" s="28"/>
      <c r="E2175" s="29" t="s">
        <v>43</v>
      </c>
      <c r="F2175" s="30">
        <v>0</v>
      </c>
      <c r="G2175" s="31">
        <f t="shared" si="230"/>
        <v>0</v>
      </c>
      <c r="H2175" s="32">
        <v>3</v>
      </c>
      <c r="I2175" s="33"/>
      <c r="J2175" s="26"/>
      <c r="K2175" s="26">
        <v>1</v>
      </c>
      <c r="L2175" s="26"/>
      <c r="M2175" s="26">
        <v>1</v>
      </c>
      <c r="N2175" s="26"/>
      <c r="O2175" s="26">
        <v>1</v>
      </c>
      <c r="P2175" s="26"/>
      <c r="Q2175" s="26">
        <v>1</v>
      </c>
      <c r="R2175" s="26"/>
      <c r="S2175" s="26">
        <v>1</v>
      </c>
      <c r="T2175" s="26"/>
      <c r="U2175" s="26">
        <v>1</v>
      </c>
      <c r="V2175" s="26"/>
      <c r="W2175" s="26">
        <v>1</v>
      </c>
      <c r="X2175" s="26"/>
      <c r="Y2175" s="26">
        <v>1</v>
      </c>
      <c r="Z2175" s="26"/>
      <c r="AA2175" s="26">
        <v>1</v>
      </c>
      <c r="AB2175" s="26"/>
      <c r="AC2175" s="26">
        <v>1</v>
      </c>
      <c r="AD2175" s="34" t="s">
        <v>44</v>
      </c>
    </row>
    <row r="2176" spans="1:30" s="35" customFormat="1" ht="12.75" x14ac:dyDescent="0.2">
      <c r="A2176" s="25" t="s">
        <v>261</v>
      </c>
      <c r="B2176" s="27" t="s">
        <v>11</v>
      </c>
      <c r="C2176" s="27"/>
      <c r="D2176" s="28"/>
      <c r="E2176" s="29" t="s">
        <v>45</v>
      </c>
      <c r="F2176" s="30">
        <v>1.1000000000000001</v>
      </c>
      <c r="G2176" s="31">
        <f t="shared" si="230"/>
        <v>33</v>
      </c>
      <c r="H2176" s="32">
        <v>3</v>
      </c>
      <c r="I2176" s="33"/>
      <c r="J2176" s="26"/>
      <c r="K2176" s="26">
        <v>1</v>
      </c>
      <c r="L2176" s="26"/>
      <c r="M2176" s="26">
        <v>1</v>
      </c>
      <c r="N2176" s="26"/>
      <c r="O2176" s="26">
        <v>1</v>
      </c>
      <c r="P2176" s="26"/>
      <c r="Q2176" s="26">
        <v>1</v>
      </c>
      <c r="R2176" s="26"/>
      <c r="S2176" s="26">
        <v>1</v>
      </c>
      <c r="T2176" s="26"/>
      <c r="U2176" s="26">
        <v>1</v>
      </c>
      <c r="V2176" s="26"/>
      <c r="W2176" s="26">
        <v>1</v>
      </c>
      <c r="X2176" s="26"/>
      <c r="Y2176" s="26">
        <v>1</v>
      </c>
      <c r="Z2176" s="26"/>
      <c r="AA2176" s="26">
        <v>1</v>
      </c>
      <c r="AB2176" s="26"/>
      <c r="AC2176" s="26">
        <v>1</v>
      </c>
      <c r="AD2176" s="34" t="s">
        <v>13</v>
      </c>
    </row>
    <row r="2177" spans="1:30" s="35" customFormat="1" ht="12.75" x14ac:dyDescent="0.2">
      <c r="A2177" s="25" t="s">
        <v>261</v>
      </c>
      <c r="B2177" s="27" t="s">
        <v>11</v>
      </c>
      <c r="C2177" s="27"/>
      <c r="D2177" s="28"/>
      <c r="E2177" s="29" t="s">
        <v>46</v>
      </c>
      <c r="F2177" s="30">
        <v>0.5</v>
      </c>
      <c r="G2177" s="31">
        <f t="shared" si="230"/>
        <v>15</v>
      </c>
      <c r="H2177" s="32">
        <v>3</v>
      </c>
      <c r="I2177" s="33"/>
      <c r="J2177" s="26"/>
      <c r="K2177" s="26"/>
      <c r="L2177" s="26"/>
      <c r="M2177" s="26"/>
      <c r="N2177" s="26">
        <v>1</v>
      </c>
      <c r="O2177" s="26"/>
      <c r="P2177" s="26"/>
      <c r="Q2177" s="26"/>
      <c r="R2177" s="26"/>
      <c r="S2177" s="26">
        <v>1</v>
      </c>
      <c r="T2177" s="26"/>
      <c r="U2177" s="26"/>
      <c r="V2177" s="26"/>
      <c r="W2177" s="26"/>
      <c r="X2177" s="26">
        <v>1</v>
      </c>
      <c r="Y2177" s="26"/>
      <c r="Z2177" s="26"/>
      <c r="AA2177" s="26"/>
      <c r="AB2177" s="26"/>
      <c r="AC2177" s="26">
        <v>1</v>
      </c>
      <c r="AD2177" s="34" t="s">
        <v>48</v>
      </c>
    </row>
    <row r="2178" spans="1:30" s="35" customFormat="1" ht="12.75" x14ac:dyDescent="0.2">
      <c r="A2178" s="25" t="s">
        <v>261</v>
      </c>
      <c r="B2178" s="27" t="s">
        <v>11</v>
      </c>
      <c r="C2178" s="27"/>
      <c r="D2178" s="28"/>
      <c r="E2178" s="29" t="s">
        <v>49</v>
      </c>
      <c r="F2178" s="30">
        <v>0.20166666666666666</v>
      </c>
      <c r="G2178" s="31">
        <f t="shared" si="230"/>
        <v>6.05</v>
      </c>
      <c r="H2178" s="32">
        <v>3</v>
      </c>
      <c r="I2178" s="33"/>
      <c r="J2178" s="26">
        <v>1</v>
      </c>
      <c r="K2178" s="26"/>
      <c r="L2178" s="26">
        <v>1</v>
      </c>
      <c r="M2178" s="26"/>
      <c r="N2178" s="26">
        <v>1</v>
      </c>
      <c r="O2178" s="26"/>
      <c r="P2178" s="26">
        <v>1</v>
      </c>
      <c r="Q2178" s="26"/>
      <c r="R2178" s="26">
        <v>1</v>
      </c>
      <c r="S2178" s="26"/>
      <c r="T2178" s="26">
        <v>1</v>
      </c>
      <c r="U2178" s="26"/>
      <c r="V2178" s="26">
        <v>1</v>
      </c>
      <c r="W2178" s="26"/>
      <c r="X2178" s="26">
        <v>1</v>
      </c>
      <c r="Y2178" s="26"/>
      <c r="Z2178" s="26">
        <v>1</v>
      </c>
      <c r="AA2178" s="26"/>
      <c r="AB2178" s="26">
        <v>1</v>
      </c>
      <c r="AC2178" s="26"/>
      <c r="AD2178" s="34" t="s">
        <v>50</v>
      </c>
    </row>
    <row r="2179" spans="1:30" s="35" customFormat="1" ht="12.75" x14ac:dyDescent="0.2">
      <c r="A2179" s="25" t="s">
        <v>261</v>
      </c>
      <c r="B2179" s="27" t="s">
        <v>11</v>
      </c>
      <c r="C2179" s="27"/>
      <c r="D2179" s="28"/>
      <c r="E2179" s="29" t="s">
        <v>51</v>
      </c>
      <c r="F2179" s="30">
        <v>0.18333333333333335</v>
      </c>
      <c r="G2179" s="31">
        <f t="shared" si="230"/>
        <v>5.5</v>
      </c>
      <c r="H2179" s="32">
        <v>3</v>
      </c>
      <c r="I2179" s="33"/>
      <c r="J2179" s="26"/>
      <c r="K2179" s="26"/>
      <c r="L2179" s="26"/>
      <c r="M2179" s="26"/>
      <c r="N2179" s="26"/>
      <c r="O2179" s="26"/>
      <c r="P2179" s="26"/>
      <c r="Q2179" s="26"/>
      <c r="R2179" s="26"/>
      <c r="S2179" s="26"/>
      <c r="T2179" s="26"/>
      <c r="U2179" s="26"/>
      <c r="V2179" s="26"/>
      <c r="W2179" s="26"/>
      <c r="X2179" s="26"/>
      <c r="Y2179" s="26"/>
      <c r="Z2179" s="26"/>
      <c r="AA2179" s="26"/>
      <c r="AB2179" s="26"/>
      <c r="AC2179" s="26"/>
      <c r="AD2179" s="34" t="s">
        <v>14</v>
      </c>
    </row>
    <row r="2180" spans="1:30" s="35" customFormat="1" ht="12.75" x14ac:dyDescent="0.2">
      <c r="A2180" s="39" t="s">
        <v>261</v>
      </c>
      <c r="B2180" s="41" t="s">
        <v>53</v>
      </c>
      <c r="C2180" s="241"/>
      <c r="D2180" s="153">
        <v>89017525</v>
      </c>
      <c r="E2180" s="43" t="s">
        <v>54</v>
      </c>
      <c r="F2180" s="44">
        <v>1</v>
      </c>
      <c r="G2180" s="45">
        <f>+VLOOKUP(D2180,'Precios Repuestos'!$B$3:$F$192,5,FALSE)*F2180</f>
        <v>16.309999999999999</v>
      </c>
      <c r="H2180" s="32">
        <v>3</v>
      </c>
      <c r="I2180" s="46"/>
      <c r="J2180" s="40">
        <v>1</v>
      </c>
      <c r="K2180" s="40">
        <v>1</v>
      </c>
      <c r="L2180" s="40">
        <v>1</v>
      </c>
      <c r="M2180" s="40">
        <v>1</v>
      </c>
      <c r="N2180" s="40">
        <v>1</v>
      </c>
      <c r="O2180" s="40">
        <v>1</v>
      </c>
      <c r="P2180" s="40">
        <v>1</v>
      </c>
      <c r="Q2180" s="40">
        <v>1</v>
      </c>
      <c r="R2180" s="40">
        <v>1</v>
      </c>
      <c r="S2180" s="40">
        <v>1</v>
      </c>
      <c r="T2180" s="40">
        <v>1</v>
      </c>
      <c r="U2180" s="40">
        <v>1</v>
      </c>
      <c r="V2180" s="40">
        <v>1</v>
      </c>
      <c r="W2180" s="40">
        <v>1</v>
      </c>
      <c r="X2180" s="40">
        <v>1</v>
      </c>
      <c r="Y2180" s="40">
        <v>1</v>
      </c>
      <c r="Z2180" s="40">
        <v>1</v>
      </c>
      <c r="AA2180" s="40">
        <v>1</v>
      </c>
      <c r="AB2180" s="40">
        <v>1</v>
      </c>
      <c r="AC2180" s="40">
        <v>1</v>
      </c>
      <c r="AD2180" s="34" t="s">
        <v>25</v>
      </c>
    </row>
    <row r="2181" spans="1:30" s="35" customFormat="1" x14ac:dyDescent="0.2">
      <c r="A2181" s="39" t="s">
        <v>261</v>
      </c>
      <c r="B2181" s="41" t="s">
        <v>53</v>
      </c>
      <c r="C2181" s="239"/>
      <c r="D2181" s="152">
        <v>1126239</v>
      </c>
      <c r="E2181" s="107" t="s">
        <v>187</v>
      </c>
      <c r="F2181" s="108">
        <v>5</v>
      </c>
      <c r="G2181" s="45">
        <f>+VLOOKUP(D2181,'Precios Repuestos'!$B$3:$F$192,5,FALSE)*F2181</f>
        <v>87.197596153846163</v>
      </c>
      <c r="H2181" s="32">
        <v>3</v>
      </c>
      <c r="I2181" s="46"/>
      <c r="J2181" s="40">
        <v>1</v>
      </c>
      <c r="K2181" s="40">
        <v>1</v>
      </c>
      <c r="L2181" s="40">
        <v>1</v>
      </c>
      <c r="M2181" s="40">
        <v>1</v>
      </c>
      <c r="N2181" s="40">
        <v>1</v>
      </c>
      <c r="O2181" s="40">
        <v>1</v>
      </c>
      <c r="P2181" s="40">
        <v>1</v>
      </c>
      <c r="Q2181" s="40">
        <v>1</v>
      </c>
      <c r="R2181" s="40">
        <v>1</v>
      </c>
      <c r="S2181" s="40">
        <v>1</v>
      </c>
      <c r="T2181" s="40">
        <v>1</v>
      </c>
      <c r="U2181" s="40">
        <v>1</v>
      </c>
      <c r="V2181" s="40">
        <v>1</v>
      </c>
      <c r="W2181" s="40">
        <v>1</v>
      </c>
      <c r="X2181" s="40">
        <v>1</v>
      </c>
      <c r="Y2181" s="40">
        <v>1</v>
      </c>
      <c r="Z2181" s="40">
        <v>1</v>
      </c>
      <c r="AA2181" s="40">
        <v>1</v>
      </c>
      <c r="AB2181" s="40">
        <v>1</v>
      </c>
      <c r="AC2181" s="40">
        <v>1</v>
      </c>
      <c r="AD2181" s="34" t="s">
        <v>56</v>
      </c>
    </row>
    <row r="2182" spans="1:30" s="35" customFormat="1" ht="12.75" x14ac:dyDescent="0.2">
      <c r="A2182" s="39" t="s">
        <v>261</v>
      </c>
      <c r="B2182" s="41" t="s">
        <v>53</v>
      </c>
      <c r="C2182" s="242"/>
      <c r="D2182" s="154">
        <v>96815102</v>
      </c>
      <c r="E2182" s="43" t="s">
        <v>58</v>
      </c>
      <c r="F2182" s="44">
        <v>1</v>
      </c>
      <c r="G2182" s="45">
        <f>+VLOOKUP(D2182,'Precios Repuestos'!$B$3:$F$192,5,FALSE)*F2182</f>
        <v>33.72</v>
      </c>
      <c r="H2182" s="32">
        <v>3</v>
      </c>
      <c r="I2182" s="46"/>
      <c r="J2182" s="40"/>
      <c r="K2182" s="40">
        <v>1</v>
      </c>
      <c r="L2182" s="40"/>
      <c r="M2182" s="40">
        <v>1</v>
      </c>
      <c r="N2182" s="40"/>
      <c r="O2182" s="40">
        <v>1</v>
      </c>
      <c r="P2182" s="40"/>
      <c r="Q2182" s="40">
        <v>1</v>
      </c>
      <c r="R2182" s="40"/>
      <c r="S2182" s="40">
        <v>1</v>
      </c>
      <c r="T2182" s="40"/>
      <c r="U2182" s="40">
        <v>1</v>
      </c>
      <c r="V2182" s="40"/>
      <c r="W2182" s="40">
        <v>1</v>
      </c>
      <c r="X2182" s="40"/>
      <c r="Y2182" s="40">
        <v>1</v>
      </c>
      <c r="Z2182" s="40"/>
      <c r="AA2182" s="40">
        <v>1</v>
      </c>
      <c r="AB2182" s="40"/>
      <c r="AC2182" s="40">
        <v>1</v>
      </c>
      <c r="AD2182" s="34" t="s">
        <v>13</v>
      </c>
    </row>
    <row r="2183" spans="1:30" s="35" customFormat="1" ht="12.75" x14ac:dyDescent="0.2">
      <c r="A2183" s="39" t="s">
        <v>261</v>
      </c>
      <c r="B2183" s="41" t="s">
        <v>53</v>
      </c>
      <c r="C2183" s="41"/>
      <c r="D2183" s="78" t="s">
        <v>61</v>
      </c>
      <c r="E2183" s="29" t="s">
        <v>62</v>
      </c>
      <c r="F2183" s="44">
        <v>2</v>
      </c>
      <c r="G2183" s="45">
        <f>+VLOOKUP(D2183,'Precios Repuestos'!$B$3:$F$192,5,FALSE)*F2183</f>
        <v>8</v>
      </c>
      <c r="H2183" s="32">
        <v>3</v>
      </c>
      <c r="I2183" s="46"/>
      <c r="J2183" s="40"/>
      <c r="K2183" s="40"/>
      <c r="L2183" s="40"/>
      <c r="M2183" s="40"/>
      <c r="N2183" s="40"/>
      <c r="O2183" s="40"/>
      <c r="P2183" s="40"/>
      <c r="Q2183" s="40"/>
      <c r="R2183" s="40"/>
      <c r="S2183" s="40"/>
      <c r="T2183" s="40"/>
      <c r="U2183" s="40"/>
      <c r="V2183" s="40">
        <v>1</v>
      </c>
      <c r="W2183" s="40"/>
      <c r="X2183" s="40"/>
      <c r="Y2183" s="40"/>
      <c r="Z2183" s="40"/>
      <c r="AA2183" s="40"/>
      <c r="AB2183" s="40"/>
      <c r="AC2183" s="40"/>
      <c r="AD2183" s="34" t="s">
        <v>27</v>
      </c>
    </row>
    <row r="2184" spans="1:30" s="35" customFormat="1" ht="12.75" x14ac:dyDescent="0.2">
      <c r="A2184" s="39" t="s">
        <v>261</v>
      </c>
      <c r="B2184" s="41" t="s">
        <v>53</v>
      </c>
      <c r="C2184" s="241"/>
      <c r="D2184" s="155">
        <v>12636138</v>
      </c>
      <c r="E2184" s="43" t="s">
        <v>63</v>
      </c>
      <c r="F2184" s="44">
        <v>1</v>
      </c>
      <c r="G2184" s="45">
        <f>+VLOOKUP(D2184,'Precios Repuestos'!$B$3:$F$192,5,FALSE)*F2184</f>
        <v>63.79</v>
      </c>
      <c r="H2184" s="32">
        <v>3</v>
      </c>
      <c r="I2184" s="46"/>
      <c r="J2184" s="40"/>
      <c r="K2184" s="40"/>
      <c r="L2184" s="40"/>
      <c r="M2184" s="40"/>
      <c r="N2184" s="40"/>
      <c r="O2184" s="40"/>
      <c r="P2184" s="40"/>
      <c r="Q2184" s="40"/>
      <c r="R2184" s="40"/>
      <c r="S2184" s="40"/>
      <c r="T2184" s="40"/>
      <c r="U2184" s="40"/>
      <c r="V2184" s="40">
        <v>1</v>
      </c>
      <c r="W2184" s="40"/>
      <c r="X2184" s="40"/>
      <c r="Y2184" s="40"/>
      <c r="Z2184" s="40"/>
      <c r="AA2184" s="40"/>
      <c r="AB2184" s="40"/>
      <c r="AC2184" s="40"/>
      <c r="AD2184" s="34" t="s">
        <v>27</v>
      </c>
    </row>
    <row r="2185" spans="1:30" s="35" customFormat="1" ht="12.75" x14ac:dyDescent="0.2">
      <c r="A2185" s="39" t="s">
        <v>261</v>
      </c>
      <c r="B2185" s="41" t="s">
        <v>53</v>
      </c>
      <c r="C2185" s="239"/>
      <c r="D2185" s="147">
        <v>12638836</v>
      </c>
      <c r="E2185" s="43" t="s">
        <v>60</v>
      </c>
      <c r="F2185" s="44">
        <v>1</v>
      </c>
      <c r="G2185" s="45">
        <f>+VLOOKUP(D2185,'Precios Repuestos'!$B$3:$F$192,5,FALSE)*F2185</f>
        <v>146.47</v>
      </c>
      <c r="H2185" s="32">
        <v>3</v>
      </c>
      <c r="I2185" s="46"/>
      <c r="J2185" s="40"/>
      <c r="K2185" s="40"/>
      <c r="L2185" s="40"/>
      <c r="M2185" s="40"/>
      <c r="N2185" s="40"/>
      <c r="O2185" s="40"/>
      <c r="P2185" s="40"/>
      <c r="Q2185" s="40"/>
      <c r="R2185" s="40"/>
      <c r="S2185" s="40"/>
      <c r="T2185" s="40"/>
      <c r="U2185" s="40"/>
      <c r="V2185" s="40">
        <v>1</v>
      </c>
      <c r="W2185" s="40"/>
      <c r="X2185" s="40"/>
      <c r="Y2185" s="40"/>
      <c r="Z2185" s="40"/>
      <c r="AA2185" s="40"/>
      <c r="AB2185" s="40"/>
      <c r="AC2185" s="40"/>
      <c r="AD2185" s="34" t="s">
        <v>27</v>
      </c>
    </row>
    <row r="2186" spans="1:30" s="35" customFormat="1" ht="12.75" x14ac:dyDescent="0.2">
      <c r="A2186" s="39" t="s">
        <v>261</v>
      </c>
      <c r="B2186" s="41" t="s">
        <v>53</v>
      </c>
      <c r="C2186" s="242"/>
      <c r="D2186" s="154">
        <v>12622561</v>
      </c>
      <c r="E2186" s="84" t="s">
        <v>147</v>
      </c>
      <c r="F2186" s="44">
        <v>6</v>
      </c>
      <c r="G2186" s="45">
        <f>+VLOOKUP(D2186,'Precios Repuestos'!$B$3:$F$192,5,FALSE)*F2186</f>
        <v>89.4</v>
      </c>
      <c r="H2186" s="32">
        <v>3</v>
      </c>
      <c r="I2186" s="46"/>
      <c r="J2186" s="40"/>
      <c r="K2186" s="40"/>
      <c r="L2186" s="40"/>
      <c r="M2186" s="40"/>
      <c r="N2186" s="40"/>
      <c r="O2186" s="40"/>
      <c r="P2186" s="40"/>
      <c r="Q2186" s="40"/>
      <c r="R2186" s="40"/>
      <c r="S2186" s="40"/>
      <c r="T2186" s="40"/>
      <c r="U2186" s="40">
        <v>1</v>
      </c>
      <c r="V2186" s="40"/>
      <c r="W2186" s="40"/>
      <c r="X2186" s="40"/>
      <c r="Y2186" s="40"/>
      <c r="Z2186" s="40"/>
      <c r="AA2186" s="40"/>
      <c r="AB2186" s="40"/>
      <c r="AC2186" s="40"/>
      <c r="AD2186" s="34" t="s">
        <v>65</v>
      </c>
    </row>
    <row r="2187" spans="1:30" s="35" customFormat="1" x14ac:dyDescent="0.2">
      <c r="A2187" s="39" t="s">
        <v>261</v>
      </c>
      <c r="B2187" s="41" t="s">
        <v>53</v>
      </c>
      <c r="C2187" s="239"/>
      <c r="D2187" s="152">
        <v>94760356</v>
      </c>
      <c r="E2187" s="106" t="s">
        <v>183</v>
      </c>
      <c r="F2187" s="44">
        <v>6</v>
      </c>
      <c r="G2187" s="45">
        <f>+VLOOKUP(D2187,'Precios Repuestos'!$B$3:$F$192,5,FALSE)*F2187</f>
        <v>52.296346153846159</v>
      </c>
      <c r="H2187" s="32">
        <v>3</v>
      </c>
      <c r="I2187" s="46"/>
      <c r="J2187" s="40"/>
      <c r="K2187" s="40"/>
      <c r="L2187" s="40"/>
      <c r="M2187" s="40">
        <v>1</v>
      </c>
      <c r="N2187" s="40"/>
      <c r="O2187" s="40"/>
      <c r="P2187" s="40"/>
      <c r="Q2187" s="40">
        <v>1</v>
      </c>
      <c r="R2187" s="40"/>
      <c r="S2187" s="40"/>
      <c r="T2187" s="40"/>
      <c r="U2187" s="40">
        <v>1</v>
      </c>
      <c r="V2187" s="40"/>
      <c r="W2187" s="40"/>
      <c r="X2187" s="40"/>
      <c r="Y2187" s="40">
        <v>1</v>
      </c>
      <c r="Z2187" s="40"/>
      <c r="AA2187" s="40"/>
      <c r="AB2187" s="40"/>
      <c r="AC2187" s="40">
        <v>1</v>
      </c>
      <c r="AD2187" s="34" t="s">
        <v>67</v>
      </c>
    </row>
    <row r="2188" spans="1:30" s="35" customFormat="1" ht="12.75" x14ac:dyDescent="0.2">
      <c r="A2188" s="39" t="s">
        <v>261</v>
      </c>
      <c r="B2188" s="41" t="s">
        <v>53</v>
      </c>
      <c r="C2188" s="41"/>
      <c r="D2188" s="42">
        <v>2602458</v>
      </c>
      <c r="E2188" s="49" t="s">
        <v>66</v>
      </c>
      <c r="F2188" s="44">
        <v>2</v>
      </c>
      <c r="G2188" s="45">
        <f>+VLOOKUP(D2188,'Precios Repuestos'!$B$3:$F$192,5,FALSE)*F2188</f>
        <v>21.904807692307692</v>
      </c>
      <c r="H2188" s="32">
        <v>3</v>
      </c>
      <c r="I2188" s="46"/>
      <c r="J2188" s="40"/>
      <c r="K2188" s="40"/>
      <c r="L2188" s="40"/>
      <c r="M2188" s="40"/>
      <c r="N2188" s="40"/>
      <c r="O2188" s="40"/>
      <c r="P2188" s="40"/>
      <c r="Q2188" s="40">
        <v>1</v>
      </c>
      <c r="R2188" s="40"/>
      <c r="S2188" s="40"/>
      <c r="T2188" s="40"/>
      <c r="U2188" s="40"/>
      <c r="V2188" s="40"/>
      <c r="W2188" s="40"/>
      <c r="X2188" s="40"/>
      <c r="Y2188" s="40">
        <v>1</v>
      </c>
      <c r="Z2188" s="40"/>
      <c r="AA2188" s="40"/>
      <c r="AB2188" s="40"/>
      <c r="AC2188" s="40"/>
      <c r="AD2188" s="34" t="s">
        <v>130</v>
      </c>
    </row>
    <row r="2189" spans="1:30" s="35" customFormat="1" ht="12.75" x14ac:dyDescent="0.2">
      <c r="A2189" s="39" t="s">
        <v>261</v>
      </c>
      <c r="B2189" s="41" t="s">
        <v>53</v>
      </c>
      <c r="C2189" s="41"/>
      <c r="D2189" s="42">
        <v>2601230</v>
      </c>
      <c r="E2189" s="43" t="s">
        <v>113</v>
      </c>
      <c r="F2189" s="44">
        <v>3</v>
      </c>
      <c r="G2189" s="45">
        <f>+VLOOKUP(D2189,'Precios Repuestos'!$B$3:$F$192,5,FALSE)*F2189</f>
        <v>20.216826923076923</v>
      </c>
      <c r="H2189" s="32">
        <v>3</v>
      </c>
      <c r="I2189" s="46"/>
      <c r="J2189" s="40"/>
      <c r="K2189" s="40"/>
      <c r="L2189" s="40"/>
      <c r="M2189" s="40">
        <v>1</v>
      </c>
      <c r="N2189" s="40"/>
      <c r="O2189" s="40"/>
      <c r="P2189" s="40"/>
      <c r="Q2189" s="40">
        <v>1</v>
      </c>
      <c r="R2189" s="40"/>
      <c r="S2189" s="40"/>
      <c r="T2189" s="40"/>
      <c r="U2189" s="40">
        <v>1</v>
      </c>
      <c r="V2189" s="40"/>
      <c r="W2189" s="40"/>
      <c r="X2189" s="40"/>
      <c r="Y2189" s="40">
        <v>1</v>
      </c>
      <c r="Z2189" s="40"/>
      <c r="AA2189" s="40"/>
      <c r="AB2189" s="40"/>
      <c r="AC2189" s="40">
        <v>1</v>
      </c>
      <c r="AD2189" s="34" t="s">
        <v>129</v>
      </c>
    </row>
    <row r="2190" spans="1:30" s="35" customFormat="1" ht="12.75" x14ac:dyDescent="0.2">
      <c r="A2190" s="39" t="s">
        <v>261</v>
      </c>
      <c r="B2190" s="41" t="s">
        <v>53</v>
      </c>
      <c r="C2190" s="41"/>
      <c r="D2190" s="42">
        <v>2602458</v>
      </c>
      <c r="E2190" s="49" t="s">
        <v>66</v>
      </c>
      <c r="F2190" s="44">
        <v>2</v>
      </c>
      <c r="G2190" s="45">
        <f>+VLOOKUP(D2190,'Precios Repuestos'!$B$3:$F$192,5,FALSE)*F2190</f>
        <v>21.904807692307692</v>
      </c>
      <c r="H2190" s="32">
        <v>3</v>
      </c>
      <c r="I2190" s="46"/>
      <c r="J2190" s="40"/>
      <c r="K2190" s="40"/>
      <c r="L2190" s="40"/>
      <c r="M2190" s="40">
        <v>1</v>
      </c>
      <c r="N2190" s="40"/>
      <c r="O2190" s="40"/>
      <c r="P2190" s="40"/>
      <c r="Q2190" s="40">
        <v>1</v>
      </c>
      <c r="R2190" s="40"/>
      <c r="S2190" s="40"/>
      <c r="T2190" s="40"/>
      <c r="U2190" s="40">
        <v>1</v>
      </c>
      <c r="V2190" s="40"/>
      <c r="W2190" s="40"/>
      <c r="X2190" s="40"/>
      <c r="Y2190" s="40">
        <v>1</v>
      </c>
      <c r="Z2190" s="40"/>
      <c r="AA2190" s="40"/>
      <c r="AB2190" s="40"/>
      <c r="AC2190" s="40">
        <v>1</v>
      </c>
      <c r="AD2190" s="34" t="s">
        <v>131</v>
      </c>
    </row>
    <row r="2191" spans="1:30" s="35" customFormat="1" ht="12.75" x14ac:dyDescent="0.2">
      <c r="A2191" s="39" t="s">
        <v>261</v>
      </c>
      <c r="B2191" s="41" t="s">
        <v>53</v>
      </c>
      <c r="C2191" s="41"/>
      <c r="D2191" s="156" t="s">
        <v>68</v>
      </c>
      <c r="E2191" s="47" t="s">
        <v>69</v>
      </c>
      <c r="F2191" s="44">
        <v>4</v>
      </c>
      <c r="G2191" s="45">
        <f>+VLOOKUP(D2191,'Precios Repuestos'!$B$3:$F$192,5,FALSE)*F2191</f>
        <v>9.6</v>
      </c>
      <c r="H2191" s="32">
        <v>3</v>
      </c>
      <c r="I2191" s="46"/>
      <c r="J2191" s="40"/>
      <c r="K2191" s="40"/>
      <c r="L2191" s="40"/>
      <c r="M2191" s="40"/>
      <c r="N2191" s="40">
        <v>1</v>
      </c>
      <c r="O2191" s="40"/>
      <c r="P2191" s="40"/>
      <c r="Q2191" s="40"/>
      <c r="R2191" s="40">
        <v>1</v>
      </c>
      <c r="S2191" s="40"/>
      <c r="T2191" s="40"/>
      <c r="U2191" s="40"/>
      <c r="V2191" s="40">
        <v>1</v>
      </c>
      <c r="W2191" s="40"/>
      <c r="X2191" s="40"/>
      <c r="Y2191" s="40"/>
      <c r="Z2191" s="40">
        <v>1</v>
      </c>
      <c r="AA2191" s="40"/>
      <c r="AB2191" s="40"/>
      <c r="AC2191" s="40"/>
      <c r="AD2191" s="34" t="s">
        <v>19</v>
      </c>
    </row>
    <row r="2192" spans="1:30" s="35" customFormat="1" ht="12.75" x14ac:dyDescent="0.2">
      <c r="A2192" s="39" t="s">
        <v>261</v>
      </c>
      <c r="B2192" s="41" t="s">
        <v>53</v>
      </c>
      <c r="C2192" s="239"/>
      <c r="D2192" s="147">
        <v>20901295</v>
      </c>
      <c r="E2192" s="43" t="s">
        <v>70</v>
      </c>
      <c r="F2192" s="44">
        <v>1</v>
      </c>
      <c r="G2192" s="45">
        <f>+VLOOKUP(D2192,'Precios Repuestos'!$B$3:$F$192,5,FALSE)*F2192</f>
        <v>79.790000000000006</v>
      </c>
      <c r="H2192" s="32">
        <v>3</v>
      </c>
      <c r="I2192" s="46"/>
      <c r="J2192" s="40"/>
      <c r="K2192" s="40"/>
      <c r="L2192" s="40"/>
      <c r="M2192" s="40"/>
      <c r="N2192" s="40"/>
      <c r="O2192" s="40"/>
      <c r="P2192" s="40"/>
      <c r="Q2192" s="40"/>
      <c r="R2192" s="40"/>
      <c r="S2192" s="40"/>
      <c r="T2192" s="40"/>
      <c r="U2192" s="40"/>
      <c r="V2192" s="40"/>
      <c r="W2192" s="40"/>
      <c r="X2192" s="40"/>
      <c r="Y2192" s="40"/>
      <c r="Z2192" s="40"/>
      <c r="AA2192" s="40"/>
      <c r="AB2192" s="40"/>
      <c r="AC2192" s="40"/>
      <c r="AD2192" s="34" t="s">
        <v>19</v>
      </c>
    </row>
    <row r="2193" spans="1:30" s="35" customFormat="1" ht="12.75" x14ac:dyDescent="0.2">
      <c r="A2193" s="39" t="s">
        <v>261</v>
      </c>
      <c r="B2193" s="41" t="s">
        <v>53</v>
      </c>
      <c r="C2193" s="41"/>
      <c r="D2193" s="42">
        <v>2601234</v>
      </c>
      <c r="E2193" s="43" t="s">
        <v>95</v>
      </c>
      <c r="F2193" s="44">
        <v>1</v>
      </c>
      <c r="G2193" s="45">
        <f>+VLOOKUP(D2193,'Precios Repuestos'!$B$3:$F$192,5,FALSE)*F2193</f>
        <v>9.3090384615384618</v>
      </c>
      <c r="H2193" s="32">
        <v>3</v>
      </c>
      <c r="I2193" s="46"/>
      <c r="J2193" s="40"/>
      <c r="K2193" s="40"/>
      <c r="L2193" s="40"/>
      <c r="M2193" s="40"/>
      <c r="N2193" s="40"/>
      <c r="O2193" s="40"/>
      <c r="P2193" s="40">
        <v>1</v>
      </c>
      <c r="Q2193" s="40"/>
      <c r="R2193" s="40"/>
      <c r="S2193" s="40"/>
      <c r="T2193" s="40"/>
      <c r="U2193" s="40"/>
      <c r="V2193" s="40">
        <v>1</v>
      </c>
      <c r="W2193" s="40"/>
      <c r="X2193" s="40"/>
      <c r="Y2193" s="40"/>
      <c r="Z2193" s="40"/>
      <c r="AA2193" s="40"/>
      <c r="AB2193" s="40">
        <v>1</v>
      </c>
      <c r="AC2193" s="40"/>
      <c r="AD2193" s="34" t="s">
        <v>96</v>
      </c>
    </row>
    <row r="2194" spans="1:30" s="35" customFormat="1" ht="12.75" x14ac:dyDescent="0.2">
      <c r="A2194" s="39" t="s">
        <v>261</v>
      </c>
      <c r="B2194" s="41" t="s">
        <v>53</v>
      </c>
      <c r="C2194" s="41"/>
      <c r="D2194" s="78" t="s">
        <v>71</v>
      </c>
      <c r="E2194" s="43" t="s">
        <v>72</v>
      </c>
      <c r="F2194" s="44">
        <v>2</v>
      </c>
      <c r="G2194" s="45">
        <f>+VLOOKUP(D2194,'Precios Repuestos'!$B$3:$F$192,5,FALSE)*F2194</f>
        <v>12</v>
      </c>
      <c r="H2194" s="32">
        <v>3</v>
      </c>
      <c r="I2194" s="46"/>
      <c r="J2194" s="40"/>
      <c r="K2194" s="40"/>
      <c r="L2194" s="40"/>
      <c r="M2194" s="40"/>
      <c r="N2194" s="40">
        <v>1</v>
      </c>
      <c r="O2194" s="40"/>
      <c r="P2194" s="40"/>
      <c r="Q2194" s="40"/>
      <c r="R2194" s="40"/>
      <c r="S2194" s="40">
        <v>1</v>
      </c>
      <c r="T2194" s="40"/>
      <c r="U2194" s="40"/>
      <c r="V2194" s="40"/>
      <c r="W2194" s="40"/>
      <c r="X2194" s="40">
        <v>1</v>
      </c>
      <c r="Y2194" s="40"/>
      <c r="Z2194" s="40"/>
      <c r="AA2194" s="40"/>
      <c r="AB2194" s="40"/>
      <c r="AC2194" s="40">
        <v>1</v>
      </c>
      <c r="AD2194" s="34" t="s">
        <v>47</v>
      </c>
    </row>
    <row r="2195" spans="1:30" s="35" customFormat="1" ht="12.75" x14ac:dyDescent="0.2">
      <c r="A2195" s="39" t="s">
        <v>261</v>
      </c>
      <c r="B2195" s="41" t="s">
        <v>53</v>
      </c>
      <c r="C2195" s="41"/>
      <c r="D2195" s="42">
        <v>88900181</v>
      </c>
      <c r="E2195" s="47" t="s">
        <v>73</v>
      </c>
      <c r="F2195" s="44">
        <v>1</v>
      </c>
      <c r="G2195" s="45">
        <f>+VLOOKUP(D2195,'Precios Repuestos'!$B$3:$F$192,5,FALSE)*F2195</f>
        <v>6.18</v>
      </c>
      <c r="H2195" s="32">
        <v>3</v>
      </c>
      <c r="I2195" s="46"/>
      <c r="J2195" s="40"/>
      <c r="K2195" s="40">
        <v>1</v>
      </c>
      <c r="L2195" s="40"/>
      <c r="M2195" s="40">
        <v>1</v>
      </c>
      <c r="N2195" s="40"/>
      <c r="O2195" s="40">
        <v>1</v>
      </c>
      <c r="P2195" s="40"/>
      <c r="Q2195" s="40">
        <v>1</v>
      </c>
      <c r="R2195" s="40"/>
      <c r="S2195" s="40">
        <v>1</v>
      </c>
      <c r="T2195" s="40"/>
      <c r="U2195" s="40">
        <v>1</v>
      </c>
      <c r="V2195" s="40"/>
      <c r="W2195" s="40">
        <v>1</v>
      </c>
      <c r="X2195" s="40"/>
      <c r="Y2195" s="40">
        <v>1</v>
      </c>
      <c r="Z2195" s="40"/>
      <c r="AA2195" s="40">
        <v>1</v>
      </c>
      <c r="AB2195" s="40"/>
      <c r="AC2195" s="40">
        <v>1</v>
      </c>
      <c r="AD2195" s="34" t="s">
        <v>13</v>
      </c>
    </row>
    <row r="2196" spans="1:30" s="35" customFormat="1" ht="12.75" x14ac:dyDescent="0.2">
      <c r="A2196" s="39" t="s">
        <v>261</v>
      </c>
      <c r="B2196" s="41" t="s">
        <v>53</v>
      </c>
      <c r="C2196" s="41"/>
      <c r="D2196" s="78" t="s">
        <v>74</v>
      </c>
      <c r="E2196" s="43" t="s">
        <v>75</v>
      </c>
      <c r="F2196" s="44">
        <v>1</v>
      </c>
      <c r="G2196" s="45">
        <f>+VLOOKUP(D2196,'Precios Repuestos'!$B$3:$F$192,5,FALSE)*F2196</f>
        <v>5</v>
      </c>
      <c r="H2196" s="32">
        <v>3</v>
      </c>
      <c r="I2196" s="46"/>
      <c r="J2196" s="40"/>
      <c r="K2196" s="40"/>
      <c r="L2196" s="40"/>
      <c r="M2196" s="40"/>
      <c r="N2196" s="40">
        <v>1</v>
      </c>
      <c r="O2196" s="40"/>
      <c r="P2196" s="40"/>
      <c r="Q2196" s="40"/>
      <c r="R2196" s="40"/>
      <c r="S2196" s="40"/>
      <c r="T2196" s="40">
        <v>1</v>
      </c>
      <c r="U2196" s="40"/>
      <c r="V2196" s="40"/>
      <c r="W2196" s="40"/>
      <c r="X2196" s="40"/>
      <c r="Y2196" s="40"/>
      <c r="Z2196" s="40">
        <v>1</v>
      </c>
      <c r="AA2196" s="40"/>
      <c r="AB2196" s="40"/>
      <c r="AC2196" s="40"/>
      <c r="AD2196" s="34" t="s">
        <v>41</v>
      </c>
    </row>
    <row r="2197" spans="1:30" s="35" customFormat="1" ht="12.75" x14ac:dyDescent="0.2">
      <c r="A2197" s="39" t="s">
        <v>261</v>
      </c>
      <c r="B2197" s="41" t="s">
        <v>53</v>
      </c>
      <c r="C2197" s="41"/>
      <c r="D2197" s="42" t="s">
        <v>76</v>
      </c>
      <c r="E2197" s="43" t="s">
        <v>77</v>
      </c>
      <c r="F2197" s="44">
        <v>1</v>
      </c>
      <c r="G2197" s="45">
        <f>+VLOOKUP(D2197,'Precios Repuestos'!$B$3:$F$192,5,FALSE)*F2197</f>
        <v>2</v>
      </c>
      <c r="H2197" s="32">
        <v>3</v>
      </c>
      <c r="I2197" s="46"/>
      <c r="J2197" s="40"/>
      <c r="K2197" s="40">
        <v>1</v>
      </c>
      <c r="L2197" s="40">
        <v>1</v>
      </c>
      <c r="M2197" s="40">
        <v>1</v>
      </c>
      <c r="N2197" s="40">
        <v>1</v>
      </c>
      <c r="O2197" s="40">
        <v>1</v>
      </c>
      <c r="P2197" s="40">
        <v>1</v>
      </c>
      <c r="Q2197" s="40">
        <v>1</v>
      </c>
      <c r="R2197" s="40">
        <v>1</v>
      </c>
      <c r="S2197" s="40">
        <v>1</v>
      </c>
      <c r="T2197" s="40">
        <v>1</v>
      </c>
      <c r="U2197" s="40">
        <v>1</v>
      </c>
      <c r="V2197" s="40">
        <v>1</v>
      </c>
      <c r="W2197" s="40">
        <v>1</v>
      </c>
      <c r="X2197" s="40">
        <v>1</v>
      </c>
      <c r="Y2197" s="40">
        <v>1</v>
      </c>
      <c r="Z2197" s="40">
        <v>1</v>
      </c>
      <c r="AA2197" s="40">
        <v>1</v>
      </c>
      <c r="AB2197" s="40">
        <v>1</v>
      </c>
      <c r="AC2197" s="40">
        <v>1</v>
      </c>
      <c r="AD2197" s="34" t="s">
        <v>78</v>
      </c>
    </row>
    <row r="2198" spans="1:30" s="35" customFormat="1" ht="12.75" x14ac:dyDescent="0.2">
      <c r="A2198" s="50" t="s">
        <v>261</v>
      </c>
      <c r="B2198" s="52" t="s">
        <v>79</v>
      </c>
      <c r="C2198" s="52"/>
      <c r="D2198" s="67"/>
      <c r="E2198" s="54" t="s">
        <v>80</v>
      </c>
      <c r="F2198" s="30"/>
      <c r="G2198" s="29"/>
      <c r="H2198" s="32"/>
      <c r="I2198" s="55"/>
      <c r="J2198" s="55">
        <f>+SUMPRODUCT(J2155:J2179,$G2155:$G2179)</f>
        <v>16.55</v>
      </c>
      <c r="K2198" s="55">
        <f t="shared" ref="K2198:AC2198" si="231">+SUMPRODUCT(K2155:K2179,$G2155:$G2179)</f>
        <v>47.35</v>
      </c>
      <c r="L2198" s="55">
        <f t="shared" si="231"/>
        <v>16.55</v>
      </c>
      <c r="M2198" s="55">
        <f t="shared" si="231"/>
        <v>102.35</v>
      </c>
      <c r="N2198" s="55">
        <f t="shared" si="231"/>
        <v>56.3</v>
      </c>
      <c r="O2198" s="55">
        <f t="shared" si="231"/>
        <v>47.35</v>
      </c>
      <c r="P2198" s="55">
        <f t="shared" si="231"/>
        <v>49.55</v>
      </c>
      <c r="Q2198" s="55">
        <f t="shared" si="231"/>
        <v>112.35</v>
      </c>
      <c r="R2198" s="55">
        <f t="shared" si="231"/>
        <v>33.049999999999997</v>
      </c>
      <c r="S2198" s="55">
        <f t="shared" si="231"/>
        <v>62.35</v>
      </c>
      <c r="T2198" s="55">
        <f t="shared" si="231"/>
        <v>24.8</v>
      </c>
      <c r="U2198" s="55">
        <f t="shared" si="231"/>
        <v>109.5</v>
      </c>
      <c r="V2198" s="55">
        <f t="shared" si="231"/>
        <v>127.25</v>
      </c>
      <c r="W2198" s="55">
        <f t="shared" si="231"/>
        <v>47.35</v>
      </c>
      <c r="X2198" s="55">
        <f t="shared" si="231"/>
        <v>31.55</v>
      </c>
      <c r="Y2198" s="55">
        <f t="shared" si="231"/>
        <v>112.35</v>
      </c>
      <c r="Z2198" s="55">
        <f t="shared" si="231"/>
        <v>41.3</v>
      </c>
      <c r="AA2198" s="55">
        <f t="shared" si="231"/>
        <v>47.35</v>
      </c>
      <c r="AB2198" s="55">
        <f t="shared" si="231"/>
        <v>49.55</v>
      </c>
      <c r="AC2198" s="55">
        <f t="shared" si="231"/>
        <v>117.35</v>
      </c>
      <c r="AD2198" s="34"/>
    </row>
    <row r="2199" spans="1:30" s="35" customFormat="1" ht="12.75" x14ac:dyDescent="0.2">
      <c r="A2199" s="50" t="s">
        <v>261</v>
      </c>
      <c r="B2199" s="52" t="s">
        <v>81</v>
      </c>
      <c r="C2199" s="52"/>
      <c r="D2199" s="67"/>
      <c r="E2199" s="54" t="s">
        <v>82</v>
      </c>
      <c r="F2199" s="30"/>
      <c r="G2199" s="29"/>
      <c r="H2199" s="32"/>
      <c r="I2199" s="55"/>
      <c r="J2199" s="55">
        <f>+SUMPRODUCT(J2180:J2197,$G2180:$G2197)</f>
        <v>103.50759615384617</v>
      </c>
      <c r="K2199" s="55">
        <f t="shared" ref="K2199:AC2199" si="232">+SUMPRODUCT(K2180:K2197,$G2180:$G2197)</f>
        <v>145.40759615384616</v>
      </c>
      <c r="L2199" s="55">
        <f t="shared" si="232"/>
        <v>105.50759615384617</v>
      </c>
      <c r="M2199" s="55">
        <f t="shared" si="232"/>
        <v>239.82557692307694</v>
      </c>
      <c r="N2199" s="55">
        <f t="shared" si="232"/>
        <v>132.10759615384615</v>
      </c>
      <c r="O2199" s="55">
        <f t="shared" si="232"/>
        <v>145.40759615384616</v>
      </c>
      <c r="P2199" s="55">
        <f t="shared" si="232"/>
        <v>114.81663461538463</v>
      </c>
      <c r="Q2199" s="55">
        <f t="shared" si="232"/>
        <v>261.73038461538459</v>
      </c>
      <c r="R2199" s="55">
        <f t="shared" si="232"/>
        <v>115.10759615384616</v>
      </c>
      <c r="S2199" s="55">
        <f t="shared" si="232"/>
        <v>157.40759615384616</v>
      </c>
      <c r="T2199" s="55">
        <f t="shared" si="232"/>
        <v>110.50759615384617</v>
      </c>
      <c r="U2199" s="55">
        <f t="shared" si="232"/>
        <v>329.22557692307697</v>
      </c>
      <c r="V2199" s="55">
        <f t="shared" si="232"/>
        <v>342.67663461538467</v>
      </c>
      <c r="W2199" s="55">
        <f t="shared" si="232"/>
        <v>145.40759615384616</v>
      </c>
      <c r="X2199" s="55">
        <f t="shared" si="232"/>
        <v>117.50759615384617</v>
      </c>
      <c r="Y2199" s="55">
        <f t="shared" si="232"/>
        <v>261.73038461538459</v>
      </c>
      <c r="Z2199" s="55">
        <f t="shared" si="232"/>
        <v>120.10759615384616</v>
      </c>
      <c r="AA2199" s="55">
        <f t="shared" si="232"/>
        <v>145.40759615384616</v>
      </c>
      <c r="AB2199" s="55">
        <f t="shared" si="232"/>
        <v>114.81663461538463</v>
      </c>
      <c r="AC2199" s="55">
        <f t="shared" si="232"/>
        <v>251.82557692307694</v>
      </c>
      <c r="AD2199" s="34"/>
    </row>
    <row r="2200" spans="1:30" s="35" customFormat="1" ht="12.75" x14ac:dyDescent="0.2">
      <c r="A2200" s="116" t="s">
        <v>261</v>
      </c>
      <c r="B2200" s="52" t="s">
        <v>83</v>
      </c>
      <c r="C2200" s="52"/>
      <c r="D2200" s="67"/>
      <c r="E2200" s="54" t="s">
        <v>84</v>
      </c>
      <c r="F2200" s="30"/>
      <c r="G2200" s="29"/>
      <c r="H2200" s="32"/>
      <c r="I2200" s="56"/>
      <c r="J2200" s="56">
        <f>+J2199+J2198</f>
        <v>120.05759615384616</v>
      </c>
      <c r="K2200" s="56">
        <f t="shared" ref="K2200:AC2200" si="233">+K2199+K2198</f>
        <v>192.75759615384615</v>
      </c>
      <c r="L2200" s="56">
        <f t="shared" si="233"/>
        <v>122.05759615384616</v>
      </c>
      <c r="M2200" s="56">
        <f t="shared" si="233"/>
        <v>342.17557692307696</v>
      </c>
      <c r="N2200" s="56">
        <f t="shared" si="233"/>
        <v>188.40759615384616</v>
      </c>
      <c r="O2200" s="56">
        <f t="shared" si="233"/>
        <v>192.75759615384615</v>
      </c>
      <c r="P2200" s="56">
        <f t="shared" si="233"/>
        <v>164.36663461538461</v>
      </c>
      <c r="Q2200" s="56">
        <f t="shared" si="233"/>
        <v>374.08038461538456</v>
      </c>
      <c r="R2200" s="56">
        <f t="shared" si="233"/>
        <v>148.15759615384616</v>
      </c>
      <c r="S2200" s="56">
        <f t="shared" si="233"/>
        <v>219.75759615384615</v>
      </c>
      <c r="T2200" s="56">
        <f t="shared" si="233"/>
        <v>135.30759615384616</v>
      </c>
      <c r="U2200" s="56">
        <f t="shared" si="233"/>
        <v>438.72557692307697</v>
      </c>
      <c r="V2200" s="56">
        <f t="shared" si="233"/>
        <v>469.92663461538467</v>
      </c>
      <c r="W2200" s="56">
        <f t="shared" si="233"/>
        <v>192.75759615384615</v>
      </c>
      <c r="X2200" s="56">
        <f t="shared" si="233"/>
        <v>149.05759615384616</v>
      </c>
      <c r="Y2200" s="56">
        <f t="shared" si="233"/>
        <v>374.08038461538456</v>
      </c>
      <c r="Z2200" s="56">
        <f t="shared" si="233"/>
        <v>161.40759615384616</v>
      </c>
      <c r="AA2200" s="56">
        <f t="shared" si="233"/>
        <v>192.75759615384615</v>
      </c>
      <c r="AB2200" s="56">
        <f t="shared" si="233"/>
        <v>164.36663461538461</v>
      </c>
      <c r="AC2200" s="56">
        <f t="shared" si="233"/>
        <v>369.17557692307696</v>
      </c>
      <c r="AD2200" s="34"/>
    </row>
    <row r="2201" spans="1:30" s="35" customFormat="1" ht="12.75" x14ac:dyDescent="0.2">
      <c r="A2201" s="57" t="s">
        <v>261</v>
      </c>
      <c r="B2201" s="52" t="s">
        <v>85</v>
      </c>
      <c r="C2201" s="52"/>
      <c r="D2201" s="67"/>
      <c r="E2201" s="58" t="s">
        <v>86</v>
      </c>
      <c r="F2201" s="30"/>
      <c r="G2201" s="29"/>
      <c r="H2201" s="32"/>
      <c r="I2201" s="68"/>
      <c r="J2201" s="59">
        <f>+J2200*$K$2</f>
        <v>134.46450769230771</v>
      </c>
      <c r="K2201" s="59">
        <f t="shared" ref="K2201:AC2201" si="234">+K2200*$K$2</f>
        <v>215.88850769230771</v>
      </c>
      <c r="L2201" s="59">
        <f t="shared" si="234"/>
        <v>136.70450769230771</v>
      </c>
      <c r="M2201" s="59">
        <f t="shared" si="234"/>
        <v>383.23664615384621</v>
      </c>
      <c r="N2201" s="59">
        <f t="shared" si="234"/>
        <v>211.01650769230773</v>
      </c>
      <c r="O2201" s="59">
        <f t="shared" si="234"/>
        <v>215.88850769230771</v>
      </c>
      <c r="P2201" s="59">
        <f t="shared" si="234"/>
        <v>184.09063076923078</v>
      </c>
      <c r="Q2201" s="59">
        <f t="shared" si="234"/>
        <v>418.97003076923073</v>
      </c>
      <c r="R2201" s="59">
        <f t="shared" si="234"/>
        <v>165.93650769230771</v>
      </c>
      <c r="S2201" s="59">
        <f t="shared" si="234"/>
        <v>246.12850769230772</v>
      </c>
      <c r="T2201" s="59">
        <f t="shared" si="234"/>
        <v>151.54450769230772</v>
      </c>
      <c r="U2201" s="59">
        <f t="shared" si="234"/>
        <v>491.37264615384623</v>
      </c>
      <c r="V2201" s="59">
        <f t="shared" si="234"/>
        <v>526.31783076923091</v>
      </c>
      <c r="W2201" s="59">
        <f t="shared" si="234"/>
        <v>215.88850769230771</v>
      </c>
      <c r="X2201" s="59">
        <f t="shared" si="234"/>
        <v>166.94450769230772</v>
      </c>
      <c r="Y2201" s="59">
        <f t="shared" si="234"/>
        <v>418.97003076923073</v>
      </c>
      <c r="Z2201" s="59">
        <f t="shared" si="234"/>
        <v>180.77650769230772</v>
      </c>
      <c r="AA2201" s="59">
        <f t="shared" si="234"/>
        <v>215.88850769230771</v>
      </c>
      <c r="AB2201" s="59">
        <f t="shared" si="234"/>
        <v>184.09063076923078</v>
      </c>
      <c r="AC2201" s="59">
        <f t="shared" si="234"/>
        <v>413.47664615384622</v>
      </c>
      <c r="AD2201" s="34"/>
    </row>
    <row r="2202" spans="1:30" s="35" customFormat="1" x14ac:dyDescent="0.2">
      <c r="A2202" s="34"/>
      <c r="D2202" s="137"/>
      <c r="F2202" s="138"/>
      <c r="G2202" s="139"/>
      <c r="H2202" s="140"/>
      <c r="I2202" s="105"/>
      <c r="J2202" s="82"/>
      <c r="K2202" s="82"/>
      <c r="L2202" s="82"/>
      <c r="M2202" s="82"/>
      <c r="N2202" s="82"/>
      <c r="O2202" s="82"/>
      <c r="P2202" s="82"/>
      <c r="Q2202" s="82"/>
      <c r="R2202" s="82"/>
      <c r="S2202" s="82"/>
      <c r="T2202" s="82"/>
      <c r="U2202" s="82"/>
      <c r="V2202" s="82"/>
      <c r="W2202" s="82"/>
      <c r="X2202" s="82"/>
      <c r="Y2202" s="82"/>
      <c r="Z2202" s="82"/>
      <c r="AA2202" s="82"/>
      <c r="AB2202" s="82"/>
      <c r="AC2202" s="82"/>
      <c r="AD2202" s="34"/>
    </row>
    <row r="2203" spans="1:30" s="35" customFormat="1" x14ac:dyDescent="0.2">
      <c r="A2203" s="34"/>
      <c r="D2203" s="137"/>
      <c r="F2203" s="138"/>
      <c r="G2203" s="139"/>
      <c r="H2203" s="140"/>
      <c r="I2203" s="105"/>
      <c r="J2203" s="82"/>
      <c r="K2203" s="82"/>
      <c r="L2203" s="82"/>
      <c r="M2203" s="82"/>
      <c r="N2203" s="82"/>
      <c r="O2203" s="82"/>
      <c r="P2203" s="82"/>
      <c r="Q2203" s="82"/>
      <c r="R2203" s="82"/>
      <c r="S2203" s="82"/>
      <c r="T2203" s="82"/>
      <c r="U2203" s="82"/>
      <c r="V2203" s="82"/>
      <c r="W2203" s="82"/>
      <c r="X2203" s="82"/>
      <c r="Y2203" s="82"/>
      <c r="Z2203" s="82"/>
      <c r="AA2203" s="82"/>
      <c r="AB2203" s="82"/>
      <c r="AC2203" s="82"/>
      <c r="AD2203" s="34"/>
    </row>
    <row r="2204" spans="1:30" s="35" customFormat="1" x14ac:dyDescent="0.2">
      <c r="A2204" s="34"/>
      <c r="D2204" s="137"/>
      <c r="F2204" s="138"/>
      <c r="G2204" s="139"/>
      <c r="H2204" s="140"/>
      <c r="I2204" s="105"/>
      <c r="J2204" s="82"/>
      <c r="K2204" s="82"/>
      <c r="L2204" s="82"/>
      <c r="M2204" s="82"/>
      <c r="N2204" s="82"/>
      <c r="O2204" s="82"/>
      <c r="P2204" s="82"/>
      <c r="Q2204" s="82"/>
      <c r="R2204" s="82"/>
      <c r="S2204" s="82"/>
      <c r="T2204" s="82"/>
      <c r="U2204" s="82"/>
      <c r="V2204" s="82"/>
      <c r="W2204" s="82"/>
      <c r="X2204" s="82"/>
      <c r="Y2204" s="82"/>
      <c r="Z2204" s="82"/>
      <c r="AA2204" s="82"/>
      <c r="AB2204" s="82"/>
      <c r="AC2204" s="82"/>
      <c r="AD2204" s="34"/>
    </row>
    <row r="2205" spans="1:30" s="35" customFormat="1" x14ac:dyDescent="0.2">
      <c r="A2205" s="34"/>
      <c r="D2205" s="137"/>
      <c r="F2205" s="138"/>
      <c r="G2205" s="139"/>
      <c r="H2205" s="140"/>
      <c r="I2205" s="105"/>
      <c r="J2205" s="82"/>
      <c r="K2205" s="82"/>
      <c r="L2205" s="82"/>
      <c r="M2205" s="82"/>
      <c r="N2205" s="82"/>
      <c r="O2205" s="82"/>
      <c r="P2205" s="82"/>
      <c r="Q2205" s="82"/>
      <c r="R2205" s="82"/>
      <c r="S2205" s="82"/>
      <c r="T2205" s="82"/>
      <c r="U2205" s="82"/>
      <c r="V2205" s="82"/>
      <c r="W2205" s="82"/>
      <c r="X2205" s="82"/>
      <c r="Y2205" s="82"/>
      <c r="Z2205" s="82"/>
      <c r="AA2205" s="82"/>
      <c r="AB2205" s="82"/>
      <c r="AC2205" s="82"/>
      <c r="AD2205" s="34"/>
    </row>
    <row r="2206" spans="1:30" s="35" customFormat="1" x14ac:dyDescent="0.2">
      <c r="A2206" s="34"/>
      <c r="D2206" s="137"/>
      <c r="F2206" s="138"/>
      <c r="G2206" s="139"/>
      <c r="H2206" s="140"/>
      <c r="I2206" s="105"/>
      <c r="J2206" s="82"/>
      <c r="K2206" s="82"/>
      <c r="L2206" s="82"/>
      <c r="M2206" s="82"/>
      <c r="N2206" s="82"/>
      <c r="O2206" s="82"/>
      <c r="P2206" s="82"/>
      <c r="Q2206" s="82"/>
      <c r="R2206" s="82"/>
      <c r="S2206" s="82"/>
      <c r="T2206" s="82"/>
      <c r="U2206" s="82"/>
      <c r="V2206" s="82"/>
      <c r="W2206" s="82"/>
      <c r="X2206" s="82"/>
      <c r="Y2206" s="82"/>
      <c r="Z2206" s="82"/>
      <c r="AA2206" s="82"/>
      <c r="AB2206" s="82"/>
      <c r="AC2206" s="82"/>
      <c r="AD2206" s="34"/>
    </row>
    <row r="2207" spans="1:30" s="35" customFormat="1" x14ac:dyDescent="0.2">
      <c r="A2207" s="34"/>
      <c r="D2207" s="137"/>
      <c r="F2207" s="138"/>
      <c r="G2207" s="139"/>
      <c r="H2207" s="140"/>
      <c r="I2207" s="105"/>
      <c r="J2207" s="82"/>
      <c r="K2207" s="82"/>
      <c r="L2207" s="82"/>
      <c r="M2207" s="82"/>
      <c r="N2207" s="82"/>
      <c r="O2207" s="82"/>
      <c r="P2207" s="82"/>
      <c r="Q2207" s="82"/>
      <c r="R2207" s="82"/>
      <c r="S2207" s="82"/>
      <c r="T2207" s="82"/>
      <c r="U2207" s="82"/>
      <c r="V2207" s="82"/>
      <c r="W2207" s="82"/>
      <c r="X2207" s="82"/>
      <c r="Y2207" s="82"/>
      <c r="Z2207" s="82"/>
      <c r="AA2207" s="82"/>
      <c r="AB2207" s="82"/>
      <c r="AC2207" s="82"/>
      <c r="AD2207" s="34"/>
    </row>
    <row r="2208" spans="1:30" s="35" customFormat="1" x14ac:dyDescent="0.2">
      <c r="A2208" s="34"/>
      <c r="D2208" s="137"/>
      <c r="F2208" s="138"/>
      <c r="G2208" s="139"/>
      <c r="H2208" s="140"/>
      <c r="I2208" s="105"/>
      <c r="J2208" s="82"/>
      <c r="K2208" s="82"/>
      <c r="L2208" s="82"/>
      <c r="M2208" s="82"/>
      <c r="N2208" s="82"/>
      <c r="O2208" s="82"/>
      <c r="P2208" s="82"/>
      <c r="Q2208" s="82"/>
      <c r="R2208" s="82"/>
      <c r="S2208" s="82"/>
      <c r="T2208" s="82"/>
      <c r="U2208" s="82"/>
      <c r="V2208" s="82"/>
      <c r="W2208" s="82"/>
      <c r="X2208" s="82"/>
      <c r="Y2208" s="82"/>
      <c r="Z2208" s="82"/>
      <c r="AA2208" s="82"/>
      <c r="AB2208" s="82"/>
      <c r="AC2208" s="82"/>
      <c r="AD2208" s="34"/>
    </row>
    <row r="2209" spans="1:30" s="35" customFormat="1" x14ac:dyDescent="0.2">
      <c r="A2209" s="34"/>
      <c r="D2209" s="137"/>
      <c r="F2209" s="138"/>
      <c r="G2209" s="139"/>
      <c r="H2209" s="140"/>
      <c r="I2209" s="105"/>
      <c r="J2209" s="82"/>
      <c r="K2209" s="82"/>
      <c r="L2209" s="82"/>
      <c r="M2209" s="82"/>
      <c r="N2209" s="82"/>
      <c r="O2209" s="82"/>
      <c r="P2209" s="82"/>
      <c r="Q2209" s="82"/>
      <c r="R2209" s="82"/>
      <c r="S2209" s="82"/>
      <c r="T2209" s="82"/>
      <c r="U2209" s="82"/>
      <c r="V2209" s="82"/>
      <c r="W2209" s="82"/>
      <c r="X2209" s="82"/>
      <c r="Y2209" s="82"/>
      <c r="Z2209" s="82"/>
      <c r="AA2209" s="82"/>
      <c r="AB2209" s="82"/>
      <c r="AC2209" s="82"/>
      <c r="AD2209" s="34"/>
    </row>
    <row r="2210" spans="1:30" s="35" customFormat="1" x14ac:dyDescent="0.2">
      <c r="A2210" s="34"/>
      <c r="D2210" s="137"/>
      <c r="F2210" s="138"/>
      <c r="G2210" s="139"/>
      <c r="H2210" s="140"/>
      <c r="I2210" s="105"/>
      <c r="J2210" s="82"/>
      <c r="K2210" s="82"/>
      <c r="L2210" s="82"/>
      <c r="M2210" s="82"/>
      <c r="N2210" s="82"/>
      <c r="O2210" s="82"/>
      <c r="P2210" s="82"/>
      <c r="Q2210" s="82"/>
      <c r="R2210" s="82"/>
      <c r="S2210" s="82"/>
      <c r="T2210" s="82"/>
      <c r="U2210" s="82"/>
      <c r="V2210" s="82"/>
      <c r="W2210" s="82"/>
      <c r="X2210" s="82"/>
      <c r="Y2210" s="82"/>
      <c r="Z2210" s="82"/>
      <c r="AA2210" s="82"/>
      <c r="AB2210" s="82"/>
      <c r="AC2210" s="82"/>
      <c r="AD2210" s="34"/>
    </row>
    <row r="2211" spans="1:30" s="35" customFormat="1" x14ac:dyDescent="0.2">
      <c r="A2211" s="34"/>
      <c r="D2211" s="137"/>
      <c r="F2211" s="138"/>
      <c r="G2211" s="139"/>
      <c r="H2211" s="140"/>
      <c r="I2211" s="105"/>
      <c r="J2211" s="82"/>
      <c r="K2211" s="82"/>
      <c r="L2211" s="82"/>
      <c r="M2211" s="82"/>
      <c r="N2211" s="82"/>
      <c r="O2211" s="82"/>
      <c r="P2211" s="82"/>
      <c r="Q2211" s="82"/>
      <c r="R2211" s="82"/>
      <c r="S2211" s="82"/>
      <c r="T2211" s="82"/>
      <c r="U2211" s="82"/>
      <c r="V2211" s="82"/>
      <c r="W2211" s="82"/>
      <c r="X2211" s="82"/>
      <c r="Y2211" s="82"/>
      <c r="Z2211" s="82"/>
      <c r="AA2211" s="82"/>
      <c r="AB2211" s="82"/>
      <c r="AC2211" s="82"/>
      <c r="AD2211" s="34"/>
    </row>
    <row r="2212" spans="1:30" s="35" customFormat="1" x14ac:dyDescent="0.2">
      <c r="A2212" s="34"/>
      <c r="D2212" s="137"/>
      <c r="F2212" s="138"/>
      <c r="G2212" s="139"/>
      <c r="H2212" s="140"/>
      <c r="I2212" s="105"/>
      <c r="J2212" s="82"/>
      <c r="K2212" s="82"/>
      <c r="L2212" s="82"/>
      <c r="M2212" s="82"/>
      <c r="N2212" s="82"/>
      <c r="O2212" s="82"/>
      <c r="P2212" s="82"/>
      <c r="Q2212" s="82"/>
      <c r="R2212" s="82"/>
      <c r="S2212" s="82"/>
      <c r="T2212" s="82"/>
      <c r="U2212" s="82"/>
      <c r="V2212" s="82"/>
      <c r="W2212" s="82"/>
      <c r="X2212" s="82"/>
      <c r="Y2212" s="82"/>
      <c r="Z2212" s="82"/>
      <c r="AA2212" s="82"/>
      <c r="AB2212" s="82"/>
      <c r="AC2212" s="82"/>
      <c r="AD2212" s="34"/>
    </row>
    <row r="2213" spans="1:30" s="35" customFormat="1" x14ac:dyDescent="0.2">
      <c r="A2213" s="34"/>
      <c r="D2213" s="137"/>
      <c r="F2213" s="138"/>
      <c r="G2213" s="139"/>
      <c r="H2213" s="140"/>
      <c r="I2213" s="105"/>
      <c r="J2213" s="82"/>
      <c r="K2213" s="82"/>
      <c r="L2213" s="82"/>
      <c r="M2213" s="82"/>
      <c r="N2213" s="82"/>
      <c r="O2213" s="82"/>
      <c r="P2213" s="82"/>
      <c r="Q2213" s="82"/>
      <c r="R2213" s="82"/>
      <c r="S2213" s="82"/>
      <c r="T2213" s="82"/>
      <c r="U2213" s="82"/>
      <c r="V2213" s="82"/>
      <c r="W2213" s="82"/>
      <c r="X2213" s="82"/>
      <c r="Y2213" s="82"/>
      <c r="Z2213" s="82"/>
      <c r="AA2213" s="82"/>
      <c r="AB2213" s="82"/>
      <c r="AC2213" s="82"/>
      <c r="AD2213" s="34"/>
    </row>
    <row r="2214" spans="1:30" s="35" customFormat="1" x14ac:dyDescent="0.2">
      <c r="A2214" s="34"/>
      <c r="D2214" s="137"/>
      <c r="F2214" s="138"/>
      <c r="G2214" s="139"/>
      <c r="H2214" s="140"/>
      <c r="I2214" s="105"/>
      <c r="J2214" s="82"/>
      <c r="K2214" s="82"/>
      <c r="L2214" s="82"/>
      <c r="M2214" s="82"/>
      <c r="N2214" s="82"/>
      <c r="O2214" s="82"/>
      <c r="P2214" s="82"/>
      <c r="Q2214" s="82"/>
      <c r="R2214" s="82"/>
      <c r="S2214" s="82"/>
      <c r="T2214" s="82"/>
      <c r="U2214" s="82"/>
      <c r="V2214" s="82"/>
      <c r="W2214" s="82"/>
      <c r="X2214" s="82"/>
      <c r="Y2214" s="82"/>
      <c r="Z2214" s="82"/>
      <c r="AA2214" s="82"/>
      <c r="AB2214" s="82"/>
      <c r="AC2214" s="82"/>
      <c r="AD2214" s="34"/>
    </row>
    <row r="2215" spans="1:30" s="35" customFormat="1" x14ac:dyDescent="0.2">
      <c r="A2215" s="34"/>
      <c r="D2215" s="137"/>
      <c r="F2215" s="138"/>
      <c r="G2215" s="139"/>
      <c r="H2215" s="140"/>
      <c r="I2215" s="105"/>
      <c r="J2215" s="82"/>
      <c r="K2215" s="82"/>
      <c r="L2215" s="82"/>
      <c r="M2215" s="82"/>
      <c r="N2215" s="82"/>
      <c r="O2215" s="82"/>
      <c r="P2215" s="82"/>
      <c r="Q2215" s="82"/>
      <c r="R2215" s="82"/>
      <c r="S2215" s="82"/>
      <c r="T2215" s="82"/>
      <c r="U2215" s="82"/>
      <c r="V2215" s="82"/>
      <c r="W2215" s="82"/>
      <c r="X2215" s="82"/>
      <c r="Y2215" s="82"/>
      <c r="Z2215" s="82"/>
      <c r="AA2215" s="82"/>
      <c r="AB2215" s="82"/>
      <c r="AC2215" s="82"/>
      <c r="AD2215" s="34"/>
    </row>
    <row r="2216" spans="1:30" s="35" customFormat="1" x14ac:dyDescent="0.2">
      <c r="A2216" s="34"/>
      <c r="D2216" s="137"/>
      <c r="F2216" s="138"/>
      <c r="G2216" s="139"/>
      <c r="H2216" s="140"/>
      <c r="I2216" s="105"/>
      <c r="J2216" s="82"/>
      <c r="K2216" s="82"/>
      <c r="L2216" s="82"/>
      <c r="M2216" s="82"/>
      <c r="N2216" s="82"/>
      <c r="O2216" s="82"/>
      <c r="P2216" s="82"/>
      <c r="Q2216" s="82"/>
      <c r="R2216" s="82"/>
      <c r="S2216" s="82"/>
      <c r="T2216" s="82"/>
      <c r="U2216" s="82"/>
      <c r="V2216" s="82"/>
      <c r="W2216" s="82"/>
      <c r="X2216" s="82"/>
      <c r="Y2216" s="82"/>
      <c r="Z2216" s="82"/>
      <c r="AA2216" s="82"/>
      <c r="AB2216" s="82"/>
      <c r="AC2216" s="82"/>
      <c r="AD2216" s="34"/>
    </row>
    <row r="2217" spans="1:30" s="35" customFormat="1" x14ac:dyDescent="0.2">
      <c r="A2217" s="34"/>
      <c r="D2217" s="137"/>
      <c r="F2217" s="138"/>
      <c r="G2217" s="139"/>
      <c r="H2217" s="140"/>
      <c r="I2217" s="105"/>
      <c r="J2217" s="82"/>
      <c r="K2217" s="82"/>
      <c r="L2217" s="82"/>
      <c r="M2217" s="82"/>
      <c r="N2217" s="82"/>
      <c r="O2217" s="82"/>
      <c r="P2217" s="82"/>
      <c r="Q2217" s="82"/>
      <c r="R2217" s="82"/>
      <c r="S2217" s="82"/>
      <c r="T2217" s="82"/>
      <c r="U2217" s="82"/>
      <c r="V2217" s="82"/>
      <c r="W2217" s="82"/>
      <c r="X2217" s="82"/>
      <c r="Y2217" s="82"/>
      <c r="Z2217" s="82"/>
      <c r="AA2217" s="82"/>
      <c r="AB2217" s="82"/>
      <c r="AC2217" s="82"/>
      <c r="AD2217" s="34"/>
    </row>
    <row r="2218" spans="1:30" s="35" customFormat="1" x14ac:dyDescent="0.2">
      <c r="A2218" s="34"/>
      <c r="D2218" s="137"/>
      <c r="F2218" s="138"/>
      <c r="G2218" s="139"/>
      <c r="H2218" s="140"/>
      <c r="I2218" s="105"/>
      <c r="J2218" s="82"/>
      <c r="K2218" s="82"/>
      <c r="L2218" s="82"/>
      <c r="M2218" s="82"/>
      <c r="N2218" s="82"/>
      <c r="O2218" s="82"/>
      <c r="P2218" s="82"/>
      <c r="Q2218" s="82"/>
      <c r="R2218" s="82"/>
      <c r="S2218" s="82"/>
      <c r="T2218" s="82"/>
      <c r="U2218" s="82"/>
      <c r="V2218" s="82"/>
      <c r="W2218" s="82"/>
      <c r="X2218" s="82"/>
      <c r="Y2218" s="82"/>
      <c r="Z2218" s="82"/>
      <c r="AA2218" s="82"/>
      <c r="AB2218" s="82"/>
      <c r="AC2218" s="82"/>
      <c r="AD2218" s="34"/>
    </row>
    <row r="2219" spans="1:30" s="35" customFormat="1" x14ac:dyDescent="0.2">
      <c r="A2219" s="34"/>
      <c r="D2219" s="137"/>
      <c r="F2219" s="138"/>
      <c r="G2219" s="139"/>
      <c r="H2219" s="140"/>
      <c r="I2219" s="105"/>
      <c r="J2219" s="82"/>
      <c r="K2219" s="82"/>
      <c r="L2219" s="82"/>
      <c r="M2219" s="82"/>
      <c r="N2219" s="82"/>
      <c r="O2219" s="82"/>
      <c r="P2219" s="82"/>
      <c r="Q2219" s="82"/>
      <c r="R2219" s="82"/>
      <c r="S2219" s="82"/>
      <c r="T2219" s="82"/>
      <c r="U2219" s="82"/>
      <c r="V2219" s="82"/>
      <c r="W2219" s="82"/>
      <c r="X2219" s="82"/>
      <c r="Y2219" s="82"/>
      <c r="Z2219" s="82"/>
      <c r="AA2219" s="82"/>
      <c r="AB2219" s="82"/>
      <c r="AC2219" s="82"/>
      <c r="AD2219" s="34"/>
    </row>
    <row r="2220" spans="1:30" s="35" customFormat="1" x14ac:dyDescent="0.2">
      <c r="A2220" s="34"/>
      <c r="D2220" s="137"/>
      <c r="F2220" s="138"/>
      <c r="G2220" s="139"/>
      <c r="H2220" s="140"/>
      <c r="I2220" s="105"/>
      <c r="J2220" s="82"/>
      <c r="K2220" s="82"/>
      <c r="L2220" s="82"/>
      <c r="M2220" s="82"/>
      <c r="N2220" s="82"/>
      <c r="O2220" s="82"/>
      <c r="P2220" s="82"/>
      <c r="Q2220" s="82"/>
      <c r="R2220" s="82"/>
      <c r="S2220" s="82"/>
      <c r="T2220" s="82"/>
      <c r="U2220" s="82"/>
      <c r="V2220" s="82"/>
      <c r="W2220" s="82"/>
      <c r="X2220" s="82"/>
      <c r="Y2220" s="82"/>
      <c r="Z2220" s="82"/>
      <c r="AA2220" s="82"/>
      <c r="AB2220" s="82"/>
      <c r="AC2220" s="82"/>
      <c r="AD2220" s="34"/>
    </row>
    <row r="2221" spans="1:30" s="35" customFormat="1" x14ac:dyDescent="0.2">
      <c r="A2221" s="34"/>
      <c r="D2221" s="137"/>
      <c r="F2221" s="138"/>
      <c r="G2221" s="139"/>
      <c r="H2221" s="140"/>
      <c r="I2221" s="105"/>
      <c r="J2221" s="82"/>
      <c r="K2221" s="82"/>
      <c r="L2221" s="82"/>
      <c r="M2221" s="82"/>
      <c r="N2221" s="82"/>
      <c r="O2221" s="82"/>
      <c r="P2221" s="82"/>
      <c r="Q2221" s="82"/>
      <c r="R2221" s="82"/>
      <c r="S2221" s="82"/>
      <c r="T2221" s="82"/>
      <c r="U2221" s="82"/>
      <c r="V2221" s="82"/>
      <c r="W2221" s="82"/>
      <c r="X2221" s="82"/>
      <c r="Y2221" s="82"/>
      <c r="Z2221" s="82"/>
      <c r="AA2221" s="82"/>
      <c r="AB2221" s="82"/>
      <c r="AC2221" s="82"/>
      <c r="AD2221" s="34"/>
    </row>
    <row r="2222" spans="1:30" s="35" customFormat="1" x14ac:dyDescent="0.2">
      <c r="A2222" s="34"/>
      <c r="D2222" s="137"/>
      <c r="F2222" s="138"/>
      <c r="G2222" s="139"/>
      <c r="H2222" s="140"/>
      <c r="I2222" s="105"/>
      <c r="J2222" s="82"/>
      <c r="K2222" s="82"/>
      <c r="L2222" s="82"/>
      <c r="M2222" s="82"/>
      <c r="N2222" s="82"/>
      <c r="O2222" s="82"/>
      <c r="P2222" s="82"/>
      <c r="Q2222" s="82"/>
      <c r="R2222" s="82"/>
      <c r="S2222" s="82"/>
      <c r="T2222" s="82"/>
      <c r="U2222" s="82"/>
      <c r="V2222" s="82"/>
      <c r="W2222" s="82"/>
      <c r="X2222" s="82"/>
      <c r="Y2222" s="82"/>
      <c r="Z2222" s="82"/>
      <c r="AA2222" s="82"/>
      <c r="AB2222" s="82"/>
      <c r="AC2222" s="82"/>
      <c r="AD2222" s="34"/>
    </row>
    <row r="2223" spans="1:30" s="35" customFormat="1" x14ac:dyDescent="0.2">
      <c r="A2223" s="34"/>
      <c r="D2223" s="137"/>
      <c r="F2223" s="138"/>
      <c r="G2223" s="139"/>
      <c r="H2223" s="140"/>
      <c r="I2223" s="105"/>
      <c r="J2223" s="82"/>
      <c r="K2223" s="82"/>
      <c r="L2223" s="82"/>
      <c r="M2223" s="82"/>
      <c r="N2223" s="82"/>
      <c r="O2223" s="82"/>
      <c r="P2223" s="82"/>
      <c r="Q2223" s="82"/>
      <c r="R2223" s="82"/>
      <c r="S2223" s="82"/>
      <c r="T2223" s="82"/>
      <c r="U2223" s="82"/>
      <c r="V2223" s="82"/>
      <c r="W2223" s="82"/>
      <c r="X2223" s="82"/>
      <c r="Y2223" s="82"/>
      <c r="Z2223" s="82"/>
      <c r="AA2223" s="82"/>
      <c r="AB2223" s="82"/>
      <c r="AC2223" s="82"/>
      <c r="AD2223" s="34"/>
    </row>
    <row r="2224" spans="1:30" s="35" customFormat="1" x14ac:dyDescent="0.2">
      <c r="A2224" s="34"/>
      <c r="D2224" s="137"/>
      <c r="F2224" s="138"/>
      <c r="G2224" s="139"/>
      <c r="H2224" s="140"/>
      <c r="I2224" s="105"/>
      <c r="J2224" s="82"/>
      <c r="K2224" s="82"/>
      <c r="L2224" s="82"/>
      <c r="M2224" s="82"/>
      <c r="N2224" s="82"/>
      <c r="O2224" s="82"/>
      <c r="P2224" s="82"/>
      <c r="Q2224" s="82"/>
      <c r="R2224" s="82"/>
      <c r="S2224" s="82"/>
      <c r="T2224" s="82"/>
      <c r="U2224" s="82"/>
      <c r="V2224" s="82"/>
      <c r="W2224" s="82"/>
      <c r="X2224" s="82"/>
      <c r="Y2224" s="82"/>
      <c r="Z2224" s="82"/>
      <c r="AA2224" s="82"/>
      <c r="AB2224" s="82"/>
      <c r="AC2224" s="82"/>
      <c r="AD2224" s="34"/>
    </row>
    <row r="2225" spans="1:30" s="35" customFormat="1" x14ac:dyDescent="0.2">
      <c r="A2225" s="34"/>
      <c r="D2225" s="137"/>
      <c r="F2225" s="138"/>
      <c r="G2225" s="139"/>
      <c r="H2225" s="140"/>
      <c r="I2225" s="105"/>
      <c r="J2225" s="82"/>
      <c r="K2225" s="82"/>
      <c r="L2225" s="82"/>
      <c r="M2225" s="82"/>
      <c r="N2225" s="82"/>
      <c r="O2225" s="82"/>
      <c r="P2225" s="82"/>
      <c r="Q2225" s="82"/>
      <c r="R2225" s="82"/>
      <c r="S2225" s="82"/>
      <c r="T2225" s="82"/>
      <c r="U2225" s="82"/>
      <c r="V2225" s="82"/>
      <c r="W2225" s="82"/>
      <c r="X2225" s="82"/>
      <c r="Y2225" s="82"/>
      <c r="Z2225" s="82"/>
      <c r="AA2225" s="82"/>
      <c r="AB2225" s="82"/>
      <c r="AC2225" s="82"/>
      <c r="AD2225" s="34"/>
    </row>
    <row r="2226" spans="1:30" s="35" customFormat="1" x14ac:dyDescent="0.2">
      <c r="A2226" s="34"/>
      <c r="D2226" s="137"/>
      <c r="F2226" s="138"/>
      <c r="G2226" s="139"/>
      <c r="H2226" s="140"/>
      <c r="I2226" s="105"/>
      <c r="J2226" s="82"/>
      <c r="K2226" s="82"/>
      <c r="L2226" s="82"/>
      <c r="M2226" s="82"/>
      <c r="N2226" s="82"/>
      <c r="O2226" s="82"/>
      <c r="P2226" s="82"/>
      <c r="Q2226" s="82"/>
      <c r="R2226" s="82"/>
      <c r="S2226" s="82"/>
      <c r="T2226" s="82"/>
      <c r="U2226" s="82"/>
      <c r="V2226" s="82"/>
      <c r="W2226" s="82"/>
      <c r="X2226" s="82"/>
      <c r="Y2226" s="82"/>
      <c r="Z2226" s="82"/>
      <c r="AA2226" s="82"/>
      <c r="AB2226" s="82"/>
      <c r="AC2226" s="82"/>
      <c r="AD2226" s="34"/>
    </row>
    <row r="2227" spans="1:30" s="35" customFormat="1" x14ac:dyDescent="0.2">
      <c r="A2227" s="34"/>
      <c r="D2227" s="137"/>
      <c r="F2227" s="138"/>
      <c r="G2227" s="139"/>
      <c r="H2227" s="140"/>
      <c r="I2227" s="105"/>
      <c r="J2227" s="82"/>
      <c r="K2227" s="82"/>
      <c r="L2227" s="82"/>
      <c r="M2227" s="82"/>
      <c r="N2227" s="82"/>
      <c r="O2227" s="82"/>
      <c r="P2227" s="82"/>
      <c r="Q2227" s="82"/>
      <c r="R2227" s="82"/>
      <c r="S2227" s="82"/>
      <c r="T2227" s="82"/>
      <c r="U2227" s="82"/>
      <c r="V2227" s="82"/>
      <c r="W2227" s="82"/>
      <c r="X2227" s="82"/>
      <c r="Y2227" s="82"/>
      <c r="Z2227" s="82"/>
      <c r="AA2227" s="82"/>
      <c r="AB2227" s="82"/>
      <c r="AC2227" s="82"/>
      <c r="AD2227" s="34"/>
    </row>
    <row r="2228" spans="1:30" s="35" customFormat="1" x14ac:dyDescent="0.2">
      <c r="A2228" s="34"/>
      <c r="D2228" s="137"/>
      <c r="F2228" s="138"/>
      <c r="G2228" s="139"/>
      <c r="H2228" s="140"/>
      <c r="I2228" s="105"/>
      <c r="J2228" s="82"/>
      <c r="K2228" s="82"/>
      <c r="L2228" s="82"/>
      <c r="M2228" s="82"/>
      <c r="N2228" s="82"/>
      <c r="O2228" s="82"/>
      <c r="P2228" s="82"/>
      <c r="Q2228" s="82"/>
      <c r="R2228" s="82"/>
      <c r="S2228" s="82"/>
      <c r="T2228" s="82"/>
      <c r="U2228" s="82"/>
      <c r="V2228" s="82"/>
      <c r="W2228" s="82"/>
      <c r="X2228" s="82"/>
      <c r="Y2228" s="82"/>
      <c r="Z2228" s="82"/>
      <c r="AA2228" s="82"/>
      <c r="AB2228" s="82"/>
      <c r="AC2228" s="82"/>
      <c r="AD2228" s="34"/>
    </row>
    <row r="2229" spans="1:30" s="35" customFormat="1" x14ac:dyDescent="0.2">
      <c r="A2229" s="34"/>
      <c r="D2229" s="137"/>
      <c r="F2229" s="138"/>
      <c r="G2229" s="139"/>
      <c r="H2229" s="140"/>
      <c r="I2229" s="105"/>
      <c r="J2229" s="82"/>
      <c r="K2229" s="82"/>
      <c r="L2229" s="82"/>
      <c r="M2229" s="82"/>
      <c r="N2229" s="82"/>
      <c r="O2229" s="82"/>
      <c r="P2229" s="82"/>
      <c r="Q2229" s="82"/>
      <c r="R2229" s="82"/>
      <c r="S2229" s="82"/>
      <c r="T2229" s="82"/>
      <c r="U2229" s="82"/>
      <c r="V2229" s="82"/>
      <c r="W2229" s="82"/>
      <c r="X2229" s="82"/>
      <c r="Y2229" s="82"/>
      <c r="Z2229" s="82"/>
      <c r="AA2229" s="82"/>
      <c r="AB2229" s="82"/>
      <c r="AC2229" s="82"/>
      <c r="AD2229" s="34"/>
    </row>
    <row r="2230" spans="1:30" s="35" customFormat="1" x14ac:dyDescent="0.2">
      <c r="A2230" s="34"/>
      <c r="D2230" s="137"/>
      <c r="F2230" s="138"/>
      <c r="G2230" s="139"/>
      <c r="H2230" s="140"/>
      <c r="I2230" s="105"/>
      <c r="J2230" s="82"/>
      <c r="K2230" s="82"/>
      <c r="L2230" s="82"/>
      <c r="M2230" s="82"/>
      <c r="N2230" s="82"/>
      <c r="O2230" s="82"/>
      <c r="P2230" s="82"/>
      <c r="Q2230" s="82"/>
      <c r="R2230" s="82"/>
      <c r="S2230" s="82"/>
      <c r="T2230" s="82"/>
      <c r="U2230" s="82"/>
      <c r="V2230" s="82"/>
      <c r="W2230" s="82"/>
      <c r="X2230" s="82"/>
      <c r="Y2230" s="82"/>
      <c r="Z2230" s="82"/>
      <c r="AA2230" s="82"/>
      <c r="AB2230" s="82"/>
      <c r="AC2230" s="82"/>
      <c r="AD2230" s="34"/>
    </row>
    <row r="2231" spans="1:30" s="35" customFormat="1" x14ac:dyDescent="0.2">
      <c r="A2231" s="34"/>
      <c r="D2231" s="137"/>
      <c r="F2231" s="138"/>
      <c r="G2231" s="139"/>
      <c r="H2231" s="140"/>
      <c r="I2231" s="105"/>
      <c r="J2231" s="82"/>
      <c r="K2231" s="82"/>
      <c r="L2231" s="82"/>
      <c r="M2231" s="82"/>
      <c r="N2231" s="82"/>
      <c r="O2231" s="82"/>
      <c r="P2231" s="82"/>
      <c r="Q2231" s="82"/>
      <c r="R2231" s="82"/>
      <c r="S2231" s="82"/>
      <c r="T2231" s="82"/>
      <c r="U2231" s="82"/>
      <c r="V2231" s="82"/>
      <c r="W2231" s="82"/>
      <c r="X2231" s="82"/>
      <c r="Y2231" s="82"/>
      <c r="Z2231" s="82"/>
      <c r="AA2231" s="82"/>
      <c r="AB2231" s="82"/>
      <c r="AC2231" s="82"/>
      <c r="AD2231" s="34"/>
    </row>
    <row r="2232" spans="1:30" s="35" customFormat="1" x14ac:dyDescent="0.2">
      <c r="A2232" s="34"/>
      <c r="D2232" s="137"/>
      <c r="F2232" s="138"/>
      <c r="G2232" s="139"/>
      <c r="H2232" s="140"/>
      <c r="I2232" s="105"/>
      <c r="J2232" s="82"/>
      <c r="K2232" s="82"/>
      <c r="L2232" s="82"/>
      <c r="M2232" s="82"/>
      <c r="N2232" s="82"/>
      <c r="O2232" s="82"/>
      <c r="P2232" s="82"/>
      <c r="Q2232" s="82"/>
      <c r="R2232" s="82"/>
      <c r="S2232" s="82"/>
      <c r="T2232" s="82"/>
      <c r="U2232" s="82"/>
      <c r="V2232" s="82"/>
      <c r="W2232" s="82"/>
      <c r="X2232" s="82"/>
      <c r="Y2232" s="82"/>
      <c r="Z2232" s="82"/>
      <c r="AA2232" s="82"/>
      <c r="AB2232" s="82"/>
      <c r="AC2232" s="82"/>
      <c r="AD2232" s="34"/>
    </row>
    <row r="2233" spans="1:30" s="35" customFormat="1" x14ac:dyDescent="0.2">
      <c r="A2233" s="34"/>
      <c r="D2233" s="137"/>
      <c r="F2233" s="138"/>
      <c r="G2233" s="139"/>
      <c r="H2233" s="140"/>
      <c r="I2233" s="105"/>
      <c r="J2233" s="82"/>
      <c r="K2233" s="82"/>
      <c r="L2233" s="82"/>
      <c r="M2233" s="82"/>
      <c r="N2233" s="82"/>
      <c r="O2233" s="82"/>
      <c r="P2233" s="82"/>
      <c r="Q2233" s="82"/>
      <c r="R2233" s="82"/>
      <c r="S2233" s="82"/>
      <c r="T2233" s="82"/>
      <c r="U2233" s="82"/>
      <c r="V2233" s="82"/>
      <c r="W2233" s="82"/>
      <c r="X2233" s="82"/>
      <c r="Y2233" s="82"/>
      <c r="Z2233" s="82"/>
      <c r="AA2233" s="82"/>
      <c r="AB2233" s="82"/>
      <c r="AC2233" s="82"/>
      <c r="AD2233" s="34"/>
    </row>
    <row r="2234" spans="1:30" s="35" customFormat="1" x14ac:dyDescent="0.2">
      <c r="A2234" s="34"/>
      <c r="D2234" s="137"/>
      <c r="F2234" s="138"/>
      <c r="G2234" s="139"/>
      <c r="H2234" s="140"/>
      <c r="I2234" s="105"/>
      <c r="J2234" s="82"/>
      <c r="K2234" s="82"/>
      <c r="L2234" s="82"/>
      <c r="M2234" s="82"/>
      <c r="N2234" s="82"/>
      <c r="O2234" s="82"/>
      <c r="P2234" s="82"/>
      <c r="Q2234" s="82"/>
      <c r="R2234" s="82"/>
      <c r="S2234" s="82"/>
      <c r="T2234" s="82"/>
      <c r="U2234" s="82"/>
      <c r="V2234" s="82"/>
      <c r="W2234" s="82"/>
      <c r="X2234" s="82"/>
      <c r="Y2234" s="82"/>
      <c r="Z2234" s="82"/>
      <c r="AA2234" s="82"/>
      <c r="AB2234" s="82"/>
      <c r="AC2234" s="82"/>
      <c r="AD2234" s="34"/>
    </row>
    <row r="2235" spans="1:30" s="35" customFormat="1" x14ac:dyDescent="0.2">
      <c r="A2235" s="34"/>
      <c r="D2235" s="137"/>
      <c r="F2235" s="138"/>
      <c r="G2235" s="139"/>
      <c r="H2235" s="140"/>
      <c r="I2235" s="105"/>
      <c r="J2235" s="82"/>
      <c r="K2235" s="82"/>
      <c r="L2235" s="82"/>
      <c r="M2235" s="82"/>
      <c r="N2235" s="82"/>
      <c r="O2235" s="82"/>
      <c r="P2235" s="82"/>
      <c r="Q2235" s="82"/>
      <c r="R2235" s="82"/>
      <c r="S2235" s="82"/>
      <c r="T2235" s="82"/>
      <c r="U2235" s="82"/>
      <c r="V2235" s="82"/>
      <c r="W2235" s="82"/>
      <c r="X2235" s="82"/>
      <c r="Y2235" s="82"/>
      <c r="Z2235" s="82"/>
      <c r="AA2235" s="82"/>
      <c r="AB2235" s="82"/>
      <c r="AC2235" s="82"/>
      <c r="AD2235" s="34"/>
    </row>
    <row r="2236" spans="1:30" s="35" customFormat="1" x14ac:dyDescent="0.2">
      <c r="A2236" s="34"/>
      <c r="D2236" s="137"/>
      <c r="F2236" s="138"/>
      <c r="G2236" s="139"/>
      <c r="H2236" s="140"/>
      <c r="I2236" s="105"/>
      <c r="J2236" s="82"/>
      <c r="K2236" s="82"/>
      <c r="L2236" s="82"/>
      <c r="M2236" s="82"/>
      <c r="N2236" s="82"/>
      <c r="O2236" s="82"/>
      <c r="P2236" s="82"/>
      <c r="Q2236" s="82"/>
      <c r="R2236" s="82"/>
      <c r="S2236" s="82"/>
      <c r="T2236" s="82"/>
      <c r="U2236" s="82"/>
      <c r="V2236" s="82"/>
      <c r="W2236" s="82"/>
      <c r="X2236" s="82"/>
      <c r="Y2236" s="82"/>
      <c r="Z2236" s="82"/>
      <c r="AA2236" s="82"/>
      <c r="AB2236" s="82"/>
      <c r="AC2236" s="82"/>
      <c r="AD2236" s="34"/>
    </row>
    <row r="2237" spans="1:30" s="35" customFormat="1" x14ac:dyDescent="0.2">
      <c r="A2237" s="34"/>
      <c r="D2237" s="137"/>
      <c r="F2237" s="138"/>
      <c r="G2237" s="139"/>
      <c r="H2237" s="140"/>
      <c r="I2237" s="105"/>
      <c r="J2237" s="82"/>
      <c r="K2237" s="82"/>
      <c r="L2237" s="82"/>
      <c r="M2237" s="82"/>
      <c r="N2237" s="82"/>
      <c r="O2237" s="82"/>
      <c r="P2237" s="82"/>
      <c r="Q2237" s="82"/>
      <c r="R2237" s="82"/>
      <c r="S2237" s="82"/>
      <c r="T2237" s="82"/>
      <c r="U2237" s="82"/>
      <c r="V2237" s="82"/>
      <c r="W2237" s="82"/>
      <c r="X2237" s="82"/>
      <c r="Y2237" s="82"/>
      <c r="Z2237" s="82"/>
      <c r="AA2237" s="82"/>
      <c r="AB2237" s="82"/>
      <c r="AC2237" s="82"/>
      <c r="AD2237" s="34"/>
    </row>
    <row r="2238" spans="1:30" s="35" customFormat="1" x14ac:dyDescent="0.2">
      <c r="A2238" s="34"/>
      <c r="D2238" s="137"/>
      <c r="F2238" s="138"/>
      <c r="G2238" s="139"/>
      <c r="H2238" s="140"/>
      <c r="I2238" s="105"/>
      <c r="J2238" s="82"/>
      <c r="K2238" s="82"/>
      <c r="L2238" s="82"/>
      <c r="M2238" s="82"/>
      <c r="N2238" s="82"/>
      <c r="O2238" s="82"/>
      <c r="P2238" s="82"/>
      <c r="Q2238" s="82"/>
      <c r="R2238" s="82"/>
      <c r="S2238" s="82"/>
      <c r="T2238" s="82"/>
      <c r="U2238" s="82"/>
      <c r="V2238" s="82"/>
      <c r="W2238" s="82"/>
      <c r="X2238" s="82"/>
      <c r="Y2238" s="82"/>
      <c r="Z2238" s="82"/>
      <c r="AA2238" s="82"/>
      <c r="AB2238" s="82"/>
      <c r="AC2238" s="82"/>
      <c r="AD2238" s="34"/>
    </row>
    <row r="2239" spans="1:30" s="35" customFormat="1" x14ac:dyDescent="0.2">
      <c r="A2239" s="34"/>
      <c r="D2239" s="137"/>
      <c r="F2239" s="138"/>
      <c r="G2239" s="139"/>
      <c r="H2239" s="140"/>
      <c r="I2239" s="105"/>
      <c r="J2239" s="82"/>
      <c r="K2239" s="82"/>
      <c r="L2239" s="82"/>
      <c r="M2239" s="82"/>
      <c r="N2239" s="82"/>
      <c r="O2239" s="82"/>
      <c r="P2239" s="82"/>
      <c r="Q2239" s="82"/>
      <c r="R2239" s="82"/>
      <c r="S2239" s="82"/>
      <c r="T2239" s="82"/>
      <c r="U2239" s="82"/>
      <c r="V2239" s="82"/>
      <c r="W2239" s="82"/>
      <c r="X2239" s="82"/>
      <c r="Y2239" s="82"/>
      <c r="Z2239" s="82"/>
      <c r="AA2239" s="82"/>
      <c r="AB2239" s="82"/>
      <c r="AC2239" s="82"/>
      <c r="AD2239" s="34"/>
    </row>
    <row r="2240" spans="1:30" s="35" customFormat="1" x14ac:dyDescent="0.2">
      <c r="A2240" s="34"/>
      <c r="D2240" s="137"/>
      <c r="F2240" s="138"/>
      <c r="G2240" s="139"/>
      <c r="H2240" s="140"/>
      <c r="I2240" s="105"/>
      <c r="J2240" s="82"/>
      <c r="K2240" s="82"/>
      <c r="L2240" s="82"/>
      <c r="M2240" s="82"/>
      <c r="N2240" s="82"/>
      <c r="O2240" s="82"/>
      <c r="P2240" s="82"/>
      <c r="Q2240" s="82"/>
      <c r="R2240" s="82"/>
      <c r="S2240" s="82"/>
      <c r="T2240" s="82"/>
      <c r="U2240" s="82"/>
      <c r="V2240" s="82"/>
      <c r="W2240" s="82"/>
      <c r="X2240" s="82"/>
      <c r="Y2240" s="82"/>
      <c r="Z2240" s="82"/>
      <c r="AA2240" s="82"/>
      <c r="AB2240" s="82"/>
      <c r="AC2240" s="82"/>
      <c r="AD2240" s="34"/>
    </row>
    <row r="2241" spans="1:30" s="35" customFormat="1" x14ac:dyDescent="0.2">
      <c r="A2241" s="34"/>
      <c r="D2241" s="137"/>
      <c r="F2241" s="138"/>
      <c r="G2241" s="139"/>
      <c r="H2241" s="140"/>
      <c r="I2241" s="105"/>
      <c r="J2241" s="82"/>
      <c r="K2241" s="82"/>
      <c r="L2241" s="82"/>
      <c r="M2241" s="82"/>
      <c r="N2241" s="82"/>
      <c r="O2241" s="82"/>
      <c r="P2241" s="82"/>
      <c r="Q2241" s="82"/>
      <c r="R2241" s="82"/>
      <c r="S2241" s="82"/>
      <c r="T2241" s="82"/>
      <c r="U2241" s="82"/>
      <c r="V2241" s="82"/>
      <c r="W2241" s="82"/>
      <c r="X2241" s="82"/>
      <c r="Y2241" s="82"/>
      <c r="Z2241" s="82"/>
      <c r="AA2241" s="82"/>
      <c r="AB2241" s="82"/>
      <c r="AC2241" s="82"/>
      <c r="AD2241" s="34"/>
    </row>
    <row r="2242" spans="1:30" s="35" customFormat="1" x14ac:dyDescent="0.2">
      <c r="A2242" s="34"/>
      <c r="D2242" s="137"/>
      <c r="F2242" s="138"/>
      <c r="G2242" s="139"/>
      <c r="H2242" s="140"/>
      <c r="I2242" s="105"/>
      <c r="J2242" s="82"/>
      <c r="K2242" s="82"/>
      <c r="L2242" s="82"/>
      <c r="M2242" s="82"/>
      <c r="N2242" s="82"/>
      <c r="O2242" s="82"/>
      <c r="P2242" s="82"/>
      <c r="Q2242" s="82"/>
      <c r="R2242" s="82"/>
      <c r="S2242" s="82"/>
      <c r="T2242" s="82"/>
      <c r="U2242" s="82"/>
      <c r="V2242" s="82"/>
      <c r="W2242" s="82"/>
      <c r="X2242" s="82"/>
      <c r="Y2242" s="82"/>
      <c r="Z2242" s="82"/>
      <c r="AA2242" s="82"/>
      <c r="AB2242" s="82"/>
      <c r="AC2242" s="82"/>
      <c r="AD2242" s="34"/>
    </row>
    <row r="2243" spans="1:30" s="35" customFormat="1" x14ac:dyDescent="0.2">
      <c r="A2243" s="34"/>
      <c r="D2243" s="137"/>
      <c r="F2243" s="138"/>
      <c r="G2243" s="139"/>
      <c r="H2243" s="140"/>
      <c r="I2243" s="105"/>
      <c r="J2243" s="82"/>
      <c r="K2243" s="82"/>
      <c r="L2243" s="82"/>
      <c r="M2243" s="82"/>
      <c r="N2243" s="82"/>
      <c r="O2243" s="82"/>
      <c r="P2243" s="82"/>
      <c r="Q2243" s="82"/>
      <c r="R2243" s="82"/>
      <c r="S2243" s="82"/>
      <c r="T2243" s="82"/>
      <c r="U2243" s="82"/>
      <c r="V2243" s="82"/>
      <c r="W2243" s="82"/>
      <c r="X2243" s="82"/>
      <c r="Y2243" s="82"/>
      <c r="Z2243" s="82"/>
      <c r="AA2243" s="82"/>
      <c r="AB2243" s="82"/>
      <c r="AC2243" s="82"/>
      <c r="AD2243" s="34"/>
    </row>
    <row r="2244" spans="1:30" s="35" customFormat="1" x14ac:dyDescent="0.2">
      <c r="A2244" s="34"/>
      <c r="D2244" s="137"/>
      <c r="F2244" s="138"/>
      <c r="G2244" s="139"/>
      <c r="H2244" s="140"/>
      <c r="I2244" s="105"/>
      <c r="J2244" s="82"/>
      <c r="K2244" s="82"/>
      <c r="L2244" s="82"/>
      <c r="M2244" s="82"/>
      <c r="N2244" s="82"/>
      <c r="O2244" s="82"/>
      <c r="P2244" s="82"/>
      <c r="Q2244" s="82"/>
      <c r="R2244" s="82"/>
      <c r="S2244" s="82"/>
      <c r="T2244" s="82"/>
      <c r="U2244" s="82"/>
      <c r="V2244" s="82"/>
      <c r="W2244" s="82"/>
      <c r="X2244" s="82"/>
      <c r="Y2244" s="82"/>
      <c r="Z2244" s="82"/>
      <c r="AA2244" s="82"/>
      <c r="AB2244" s="82"/>
      <c r="AC2244" s="82"/>
      <c r="AD2244" s="34"/>
    </row>
    <row r="2245" spans="1:30" s="35" customFormat="1" x14ac:dyDescent="0.2">
      <c r="A2245" s="34"/>
      <c r="D2245" s="137"/>
      <c r="F2245" s="138"/>
      <c r="G2245" s="139"/>
      <c r="H2245" s="140"/>
      <c r="I2245" s="105"/>
      <c r="J2245" s="82"/>
      <c r="K2245" s="82"/>
      <c r="L2245" s="82"/>
      <c r="M2245" s="82"/>
      <c r="N2245" s="82"/>
      <c r="O2245" s="82"/>
      <c r="P2245" s="82"/>
      <c r="Q2245" s="82"/>
      <c r="R2245" s="82"/>
      <c r="S2245" s="82"/>
      <c r="T2245" s="82"/>
      <c r="U2245" s="82"/>
      <c r="V2245" s="82"/>
      <c r="W2245" s="82"/>
      <c r="X2245" s="82"/>
      <c r="Y2245" s="82"/>
      <c r="Z2245" s="82"/>
      <c r="AA2245" s="82"/>
      <c r="AB2245" s="82"/>
      <c r="AC2245" s="82"/>
      <c r="AD2245" s="34"/>
    </row>
    <row r="2246" spans="1:30" s="35" customFormat="1" x14ac:dyDescent="0.2">
      <c r="A2246" s="34"/>
      <c r="D2246" s="137"/>
      <c r="F2246" s="138"/>
      <c r="G2246" s="139"/>
      <c r="H2246" s="140"/>
      <c r="I2246" s="105"/>
      <c r="J2246" s="82"/>
      <c r="K2246" s="82"/>
      <c r="L2246" s="82"/>
      <c r="M2246" s="82"/>
      <c r="N2246" s="82"/>
      <c r="O2246" s="82"/>
      <c r="P2246" s="82"/>
      <c r="Q2246" s="82"/>
      <c r="R2246" s="82"/>
      <c r="S2246" s="82"/>
      <c r="T2246" s="82"/>
      <c r="U2246" s="82"/>
      <c r="V2246" s="82"/>
      <c r="W2246" s="82"/>
      <c r="X2246" s="82"/>
      <c r="Y2246" s="82"/>
      <c r="Z2246" s="82"/>
      <c r="AA2246" s="82"/>
      <c r="AB2246" s="82"/>
      <c r="AC2246" s="82"/>
      <c r="AD2246" s="34"/>
    </row>
    <row r="2247" spans="1:30" s="35" customFormat="1" x14ac:dyDescent="0.2">
      <c r="A2247" s="34"/>
      <c r="D2247" s="137"/>
      <c r="F2247" s="138"/>
      <c r="G2247" s="139"/>
      <c r="H2247" s="140"/>
      <c r="I2247" s="105"/>
      <c r="J2247" s="82"/>
      <c r="K2247" s="82"/>
      <c r="L2247" s="82"/>
      <c r="M2247" s="82"/>
      <c r="N2247" s="82"/>
      <c r="O2247" s="82"/>
      <c r="P2247" s="82"/>
      <c r="Q2247" s="82"/>
      <c r="R2247" s="82"/>
      <c r="S2247" s="82"/>
      <c r="T2247" s="82"/>
      <c r="U2247" s="82"/>
      <c r="V2247" s="82"/>
      <c r="W2247" s="82"/>
      <c r="X2247" s="82"/>
      <c r="Y2247" s="82"/>
      <c r="Z2247" s="82"/>
      <c r="AA2247" s="82"/>
      <c r="AB2247" s="82"/>
      <c r="AC2247" s="82"/>
      <c r="AD2247" s="34"/>
    </row>
    <row r="2248" spans="1:30" s="35" customFormat="1" x14ac:dyDescent="0.2">
      <c r="A2248" s="34"/>
      <c r="D2248" s="137"/>
      <c r="F2248" s="138"/>
      <c r="G2248" s="139"/>
      <c r="H2248" s="140"/>
      <c r="I2248" s="105"/>
      <c r="J2248" s="82"/>
      <c r="K2248" s="82"/>
      <c r="L2248" s="82"/>
      <c r="M2248" s="82"/>
      <c r="N2248" s="82"/>
      <c r="O2248" s="82"/>
      <c r="P2248" s="82"/>
      <c r="Q2248" s="82"/>
      <c r="R2248" s="82"/>
      <c r="S2248" s="82"/>
      <c r="T2248" s="82"/>
      <c r="U2248" s="82"/>
      <c r="V2248" s="82"/>
      <c r="W2248" s="82"/>
      <c r="X2248" s="82"/>
      <c r="Y2248" s="82"/>
      <c r="Z2248" s="82"/>
      <c r="AA2248" s="82"/>
      <c r="AB2248" s="82"/>
      <c r="AC2248" s="82"/>
      <c r="AD2248" s="34"/>
    </row>
    <row r="2249" spans="1:30" s="35" customFormat="1" x14ac:dyDescent="0.2">
      <c r="A2249" s="34"/>
      <c r="D2249" s="137"/>
      <c r="F2249" s="138"/>
      <c r="G2249" s="139"/>
      <c r="H2249" s="140"/>
      <c r="I2249" s="105"/>
      <c r="J2249" s="82"/>
      <c r="K2249" s="82"/>
      <c r="L2249" s="82"/>
      <c r="M2249" s="82"/>
      <c r="N2249" s="82"/>
      <c r="O2249" s="82"/>
      <c r="P2249" s="82"/>
      <c r="Q2249" s="82"/>
      <c r="R2249" s="82"/>
      <c r="S2249" s="82"/>
      <c r="T2249" s="82"/>
      <c r="U2249" s="82"/>
      <c r="V2249" s="82"/>
      <c r="W2249" s="82"/>
      <c r="X2249" s="82"/>
      <c r="Y2249" s="82"/>
      <c r="Z2249" s="82"/>
      <c r="AA2249" s="82"/>
      <c r="AB2249" s="82"/>
      <c r="AC2249" s="82"/>
      <c r="AD2249" s="34"/>
    </row>
    <row r="2250" spans="1:30" s="35" customFormat="1" x14ac:dyDescent="0.2">
      <c r="A2250" s="34"/>
      <c r="D2250" s="137"/>
      <c r="F2250" s="138"/>
      <c r="G2250" s="139"/>
      <c r="H2250" s="140"/>
      <c r="I2250" s="105"/>
      <c r="J2250" s="82"/>
      <c r="K2250" s="82"/>
      <c r="L2250" s="82"/>
      <c r="M2250" s="82"/>
      <c r="N2250" s="82"/>
      <c r="O2250" s="82"/>
      <c r="P2250" s="82"/>
      <c r="Q2250" s="82"/>
      <c r="R2250" s="82"/>
      <c r="S2250" s="82"/>
      <c r="T2250" s="82"/>
      <c r="U2250" s="82"/>
      <c r="V2250" s="82"/>
      <c r="W2250" s="82"/>
      <c r="X2250" s="82"/>
      <c r="Y2250" s="82"/>
      <c r="Z2250" s="82"/>
      <c r="AA2250" s="82"/>
      <c r="AB2250" s="82"/>
      <c r="AC2250" s="82"/>
      <c r="AD2250" s="34"/>
    </row>
    <row r="2251" spans="1:30" s="35" customFormat="1" x14ac:dyDescent="0.2">
      <c r="A2251" s="34"/>
      <c r="D2251" s="137"/>
      <c r="F2251" s="138"/>
      <c r="G2251" s="139"/>
      <c r="H2251" s="140"/>
      <c r="I2251" s="105"/>
      <c r="J2251" s="82"/>
      <c r="K2251" s="82"/>
      <c r="L2251" s="82"/>
      <c r="M2251" s="82"/>
      <c r="N2251" s="82"/>
      <c r="O2251" s="82"/>
      <c r="P2251" s="82"/>
      <c r="Q2251" s="82"/>
      <c r="R2251" s="82"/>
      <c r="S2251" s="82"/>
      <c r="T2251" s="82"/>
      <c r="U2251" s="82"/>
      <c r="V2251" s="82"/>
      <c r="W2251" s="82"/>
      <c r="X2251" s="82"/>
      <c r="Y2251" s="82"/>
      <c r="Z2251" s="82"/>
      <c r="AA2251" s="82"/>
      <c r="AB2251" s="82"/>
      <c r="AC2251" s="82"/>
      <c r="AD2251" s="34"/>
    </row>
    <row r="2252" spans="1:30" s="35" customFormat="1" x14ac:dyDescent="0.2">
      <c r="A2252" s="34"/>
      <c r="D2252" s="137"/>
      <c r="F2252" s="138"/>
      <c r="G2252" s="139"/>
      <c r="H2252" s="140"/>
      <c r="I2252" s="105"/>
      <c r="J2252" s="82"/>
      <c r="K2252" s="82"/>
      <c r="L2252" s="82"/>
      <c r="M2252" s="82"/>
      <c r="N2252" s="82"/>
      <c r="O2252" s="82"/>
      <c r="P2252" s="82"/>
      <c r="Q2252" s="82"/>
      <c r="R2252" s="82"/>
      <c r="S2252" s="82"/>
      <c r="T2252" s="82"/>
      <c r="U2252" s="82"/>
      <c r="V2252" s="82"/>
      <c r="W2252" s="82"/>
      <c r="X2252" s="82"/>
      <c r="Y2252" s="82"/>
      <c r="Z2252" s="82"/>
      <c r="AA2252" s="82"/>
      <c r="AB2252" s="82"/>
      <c r="AC2252" s="82"/>
      <c r="AD2252" s="34"/>
    </row>
    <row r="2253" spans="1:30" s="35" customFormat="1" x14ac:dyDescent="0.2">
      <c r="A2253" s="34"/>
      <c r="D2253" s="137"/>
      <c r="F2253" s="138"/>
      <c r="G2253" s="139"/>
      <c r="H2253" s="140"/>
      <c r="I2253" s="105"/>
      <c r="J2253" s="82"/>
      <c r="K2253" s="82"/>
      <c r="L2253" s="82"/>
      <c r="M2253" s="82"/>
      <c r="N2253" s="82"/>
      <c r="O2253" s="82"/>
      <c r="P2253" s="82"/>
      <c r="Q2253" s="82"/>
      <c r="R2253" s="82"/>
      <c r="S2253" s="82"/>
      <c r="T2253" s="82"/>
      <c r="U2253" s="82"/>
      <c r="V2253" s="82"/>
      <c r="W2253" s="82"/>
      <c r="X2253" s="82"/>
      <c r="Y2253" s="82"/>
      <c r="Z2253" s="82"/>
      <c r="AA2253" s="82"/>
      <c r="AB2253" s="82"/>
      <c r="AC2253" s="82"/>
      <c r="AD2253" s="34"/>
    </row>
    <row r="2254" spans="1:30" s="35" customFormat="1" x14ac:dyDescent="0.2">
      <c r="A2254" s="34"/>
      <c r="D2254" s="137"/>
      <c r="F2254" s="138"/>
      <c r="G2254" s="139"/>
      <c r="H2254" s="140"/>
      <c r="I2254" s="105"/>
      <c r="J2254" s="82"/>
      <c r="K2254" s="82"/>
      <c r="L2254" s="82"/>
      <c r="M2254" s="82"/>
      <c r="N2254" s="82"/>
      <c r="O2254" s="82"/>
      <c r="P2254" s="82"/>
      <c r="Q2254" s="82"/>
      <c r="R2254" s="82"/>
      <c r="S2254" s="82"/>
      <c r="T2254" s="82"/>
      <c r="U2254" s="82"/>
      <c r="V2254" s="82"/>
      <c r="W2254" s="82"/>
      <c r="X2254" s="82"/>
      <c r="Y2254" s="82"/>
      <c r="Z2254" s="82"/>
      <c r="AA2254" s="82"/>
      <c r="AB2254" s="82"/>
      <c r="AC2254" s="82"/>
      <c r="AD2254" s="34"/>
    </row>
    <row r="2255" spans="1:30" s="35" customFormat="1" x14ac:dyDescent="0.2">
      <c r="A2255" s="34"/>
      <c r="D2255" s="137"/>
      <c r="F2255" s="138"/>
      <c r="G2255" s="139"/>
      <c r="H2255" s="140"/>
      <c r="I2255" s="105"/>
      <c r="J2255" s="82"/>
      <c r="K2255" s="82"/>
      <c r="L2255" s="82"/>
      <c r="M2255" s="82"/>
      <c r="N2255" s="82"/>
      <c r="O2255" s="82"/>
      <c r="P2255" s="82"/>
      <c r="Q2255" s="82"/>
      <c r="R2255" s="82"/>
      <c r="S2255" s="82"/>
      <c r="T2255" s="82"/>
      <c r="U2255" s="82"/>
      <c r="V2255" s="82"/>
      <c r="W2255" s="82"/>
      <c r="X2255" s="82"/>
      <c r="Y2255" s="82"/>
      <c r="Z2255" s="82"/>
      <c r="AA2255" s="82"/>
      <c r="AB2255" s="82"/>
      <c r="AC2255" s="82"/>
      <c r="AD2255" s="34"/>
    </row>
    <row r="2256" spans="1:30" s="35" customFormat="1" x14ac:dyDescent="0.2">
      <c r="A2256" s="34"/>
      <c r="D2256" s="137"/>
      <c r="F2256" s="138"/>
      <c r="G2256" s="139"/>
      <c r="H2256" s="140"/>
      <c r="I2256" s="105"/>
      <c r="J2256" s="82"/>
      <c r="K2256" s="82"/>
      <c r="L2256" s="82"/>
      <c r="M2256" s="82"/>
      <c r="N2256" s="82"/>
      <c r="O2256" s="82"/>
      <c r="P2256" s="82"/>
      <c r="Q2256" s="82"/>
      <c r="R2256" s="82"/>
      <c r="S2256" s="82"/>
      <c r="T2256" s="82"/>
      <c r="U2256" s="82"/>
      <c r="V2256" s="82"/>
      <c r="W2256" s="82"/>
      <c r="X2256" s="82"/>
      <c r="Y2256" s="82"/>
      <c r="Z2256" s="82"/>
      <c r="AA2256" s="82"/>
      <c r="AB2256" s="82"/>
      <c r="AC2256" s="82"/>
      <c r="AD2256" s="34"/>
    </row>
    <row r="2257" spans="1:30" s="35" customFormat="1" x14ac:dyDescent="0.2">
      <c r="A2257" s="34"/>
      <c r="D2257" s="137"/>
      <c r="F2257" s="138"/>
      <c r="G2257" s="139"/>
      <c r="H2257" s="140"/>
      <c r="I2257" s="105"/>
      <c r="J2257" s="82"/>
      <c r="K2257" s="82"/>
      <c r="L2257" s="82"/>
      <c r="M2257" s="82"/>
      <c r="N2257" s="82"/>
      <c r="O2257" s="82"/>
      <c r="P2257" s="82"/>
      <c r="Q2257" s="82"/>
      <c r="R2257" s="82"/>
      <c r="S2257" s="82"/>
      <c r="T2257" s="82"/>
      <c r="U2257" s="82"/>
      <c r="V2257" s="82"/>
      <c r="W2257" s="82"/>
      <c r="X2257" s="82"/>
      <c r="Y2257" s="82"/>
      <c r="Z2257" s="82"/>
      <c r="AA2257" s="82"/>
      <c r="AB2257" s="82"/>
      <c r="AC2257" s="82"/>
      <c r="AD2257" s="34"/>
    </row>
    <row r="2258" spans="1:30" s="35" customFormat="1" x14ac:dyDescent="0.2">
      <c r="A2258" s="34"/>
      <c r="D2258" s="137"/>
      <c r="F2258" s="138"/>
      <c r="G2258" s="139"/>
      <c r="H2258" s="140"/>
      <c r="I2258" s="105"/>
      <c r="J2258" s="82"/>
      <c r="K2258" s="82"/>
      <c r="L2258" s="82"/>
      <c r="M2258" s="82"/>
      <c r="N2258" s="82"/>
      <c r="O2258" s="82"/>
      <c r="P2258" s="82"/>
      <c r="Q2258" s="82"/>
      <c r="R2258" s="82"/>
      <c r="S2258" s="82"/>
      <c r="T2258" s="82"/>
      <c r="U2258" s="82"/>
      <c r="V2258" s="82"/>
      <c r="W2258" s="82"/>
      <c r="X2258" s="82"/>
      <c r="Y2258" s="82"/>
      <c r="Z2258" s="82"/>
      <c r="AA2258" s="82"/>
      <c r="AB2258" s="82"/>
      <c r="AC2258" s="82"/>
      <c r="AD2258" s="34"/>
    </row>
    <row r="2259" spans="1:30" s="35" customFormat="1" x14ac:dyDescent="0.2">
      <c r="A2259" s="34"/>
      <c r="D2259" s="137"/>
      <c r="F2259" s="138"/>
      <c r="G2259" s="139"/>
      <c r="H2259" s="140"/>
      <c r="I2259" s="105"/>
      <c r="J2259" s="82"/>
      <c r="K2259" s="82"/>
      <c r="L2259" s="82"/>
      <c r="M2259" s="82"/>
      <c r="N2259" s="82"/>
      <c r="O2259" s="82"/>
      <c r="P2259" s="82"/>
      <c r="Q2259" s="82"/>
      <c r="R2259" s="82"/>
      <c r="S2259" s="82"/>
      <c r="T2259" s="82"/>
      <c r="U2259" s="82"/>
      <c r="V2259" s="82"/>
      <c r="W2259" s="82"/>
      <c r="X2259" s="82"/>
      <c r="Y2259" s="82"/>
      <c r="Z2259" s="82"/>
      <c r="AA2259" s="82"/>
      <c r="AB2259" s="82"/>
      <c r="AC2259" s="82"/>
      <c r="AD2259" s="34"/>
    </row>
    <row r="2260" spans="1:30" s="35" customFormat="1" x14ac:dyDescent="0.2">
      <c r="A2260" s="34"/>
      <c r="D2260" s="137"/>
      <c r="F2260" s="138"/>
      <c r="G2260" s="139"/>
      <c r="H2260" s="140"/>
      <c r="I2260" s="105"/>
      <c r="J2260" s="82"/>
      <c r="K2260" s="82"/>
      <c r="L2260" s="82"/>
      <c r="M2260" s="82"/>
      <c r="N2260" s="82"/>
      <c r="O2260" s="82"/>
      <c r="P2260" s="82"/>
      <c r="Q2260" s="82"/>
      <c r="R2260" s="82"/>
      <c r="S2260" s="82"/>
      <c r="T2260" s="82"/>
      <c r="U2260" s="82"/>
      <c r="V2260" s="82"/>
      <c r="W2260" s="82"/>
      <c r="X2260" s="82"/>
      <c r="Y2260" s="82"/>
      <c r="Z2260" s="82"/>
      <c r="AA2260" s="82"/>
      <c r="AB2260" s="82"/>
      <c r="AC2260" s="82"/>
      <c r="AD2260" s="34"/>
    </row>
    <row r="2261" spans="1:30" s="35" customFormat="1" x14ac:dyDescent="0.2">
      <c r="A2261" s="34"/>
      <c r="D2261" s="137"/>
      <c r="F2261" s="138"/>
      <c r="G2261" s="139"/>
      <c r="H2261" s="140"/>
      <c r="I2261" s="105"/>
      <c r="J2261" s="82"/>
      <c r="K2261" s="82"/>
      <c r="L2261" s="82"/>
      <c r="M2261" s="82"/>
      <c r="N2261" s="82"/>
      <c r="O2261" s="82"/>
      <c r="P2261" s="82"/>
      <c r="Q2261" s="82"/>
      <c r="R2261" s="82"/>
      <c r="S2261" s="82"/>
      <c r="T2261" s="82"/>
      <c r="U2261" s="82"/>
      <c r="V2261" s="82"/>
      <c r="W2261" s="82"/>
      <c r="X2261" s="82"/>
      <c r="Y2261" s="82"/>
      <c r="Z2261" s="82"/>
      <c r="AA2261" s="82"/>
      <c r="AB2261" s="82"/>
      <c r="AC2261" s="82"/>
      <c r="AD2261" s="34"/>
    </row>
    <row r="2262" spans="1:30" s="35" customFormat="1" x14ac:dyDescent="0.2">
      <c r="A2262" s="34"/>
      <c r="D2262" s="137"/>
      <c r="F2262" s="138"/>
      <c r="G2262" s="139"/>
      <c r="H2262" s="140"/>
      <c r="I2262" s="105"/>
      <c r="J2262" s="82"/>
      <c r="K2262" s="82"/>
      <c r="L2262" s="82"/>
      <c r="M2262" s="82"/>
      <c r="N2262" s="82"/>
      <c r="O2262" s="82"/>
      <c r="P2262" s="82"/>
      <c r="Q2262" s="82"/>
      <c r="R2262" s="82"/>
      <c r="S2262" s="82"/>
      <c r="T2262" s="82"/>
      <c r="U2262" s="82"/>
      <c r="V2262" s="82"/>
      <c r="W2262" s="82"/>
      <c r="X2262" s="82"/>
      <c r="Y2262" s="82"/>
      <c r="Z2262" s="82"/>
      <c r="AA2262" s="82"/>
      <c r="AB2262" s="82"/>
      <c r="AC2262" s="82"/>
      <c r="AD2262" s="34"/>
    </row>
    <row r="2263" spans="1:30" s="35" customFormat="1" x14ac:dyDescent="0.2">
      <c r="A2263" s="34"/>
      <c r="D2263" s="137"/>
      <c r="F2263" s="138"/>
      <c r="G2263" s="139"/>
      <c r="H2263" s="140"/>
      <c r="I2263" s="105"/>
      <c r="J2263" s="82"/>
      <c r="K2263" s="82"/>
      <c r="L2263" s="82"/>
      <c r="M2263" s="82"/>
      <c r="N2263" s="82"/>
      <c r="O2263" s="82"/>
      <c r="P2263" s="82"/>
      <c r="Q2263" s="82"/>
      <c r="R2263" s="82"/>
      <c r="S2263" s="82"/>
      <c r="T2263" s="82"/>
      <c r="U2263" s="82"/>
      <c r="V2263" s="82"/>
      <c r="W2263" s="82"/>
      <c r="X2263" s="82"/>
      <c r="Y2263" s="82"/>
      <c r="Z2263" s="82"/>
      <c r="AA2263" s="82"/>
      <c r="AB2263" s="82"/>
      <c r="AC2263" s="82"/>
      <c r="AD2263" s="34"/>
    </row>
    <row r="2264" spans="1:30" s="35" customFormat="1" x14ac:dyDescent="0.2">
      <c r="A2264" s="34"/>
      <c r="D2264" s="137"/>
      <c r="F2264" s="138"/>
      <c r="G2264" s="139"/>
      <c r="H2264" s="140"/>
      <c r="I2264" s="105"/>
      <c r="J2264" s="82"/>
      <c r="K2264" s="82"/>
      <c r="L2264" s="82"/>
      <c r="M2264" s="82"/>
      <c r="N2264" s="82"/>
      <c r="O2264" s="82"/>
      <c r="P2264" s="82"/>
      <c r="Q2264" s="82"/>
      <c r="R2264" s="82"/>
      <c r="S2264" s="82"/>
      <c r="T2264" s="82"/>
      <c r="U2264" s="82"/>
      <c r="V2264" s="82"/>
      <c r="W2264" s="82"/>
      <c r="X2264" s="82"/>
      <c r="Y2264" s="82"/>
      <c r="Z2264" s="82"/>
      <c r="AA2264" s="82"/>
      <c r="AB2264" s="82"/>
      <c r="AC2264" s="82"/>
      <c r="AD2264" s="34"/>
    </row>
    <row r="2265" spans="1:30" s="35" customFormat="1" x14ac:dyDescent="0.2">
      <c r="A2265" s="34"/>
      <c r="D2265" s="137"/>
      <c r="F2265" s="138"/>
      <c r="G2265" s="139"/>
      <c r="H2265" s="140"/>
      <c r="I2265" s="105"/>
      <c r="J2265" s="82"/>
      <c r="K2265" s="82"/>
      <c r="L2265" s="82"/>
      <c r="M2265" s="82"/>
      <c r="N2265" s="82"/>
      <c r="O2265" s="82"/>
      <c r="P2265" s="82"/>
      <c r="Q2265" s="82"/>
      <c r="R2265" s="82"/>
      <c r="S2265" s="82"/>
      <c r="T2265" s="82"/>
      <c r="U2265" s="82"/>
      <c r="V2265" s="82"/>
      <c r="W2265" s="82"/>
      <c r="X2265" s="82"/>
      <c r="Y2265" s="82"/>
      <c r="Z2265" s="82"/>
      <c r="AA2265" s="82"/>
      <c r="AB2265" s="82"/>
      <c r="AC2265" s="82"/>
      <c r="AD2265" s="34"/>
    </row>
    <row r="2266" spans="1:30" s="35" customFormat="1" x14ac:dyDescent="0.2">
      <c r="A2266" s="34"/>
      <c r="D2266" s="137"/>
      <c r="F2266" s="138"/>
      <c r="G2266" s="139"/>
      <c r="H2266" s="140"/>
      <c r="I2266" s="105"/>
      <c r="J2266" s="82"/>
      <c r="K2266" s="82"/>
      <c r="L2266" s="82"/>
      <c r="M2266" s="82"/>
      <c r="N2266" s="82"/>
      <c r="O2266" s="82"/>
      <c r="P2266" s="82"/>
      <c r="Q2266" s="82"/>
      <c r="R2266" s="82"/>
      <c r="S2266" s="82"/>
      <c r="T2266" s="82"/>
      <c r="U2266" s="82"/>
      <c r="V2266" s="82"/>
      <c r="W2266" s="82"/>
      <c r="X2266" s="82"/>
      <c r="Y2266" s="82"/>
      <c r="Z2266" s="82"/>
      <c r="AA2266" s="82"/>
      <c r="AB2266" s="82"/>
      <c r="AC2266" s="82"/>
      <c r="AD2266" s="34"/>
    </row>
    <row r="2267" spans="1:30" s="35" customFormat="1" x14ac:dyDescent="0.2">
      <c r="A2267" s="34"/>
      <c r="D2267" s="137"/>
      <c r="F2267" s="138"/>
      <c r="G2267" s="139"/>
      <c r="H2267" s="140"/>
      <c r="I2267" s="105"/>
      <c r="J2267" s="82"/>
      <c r="K2267" s="82"/>
      <c r="L2267" s="82"/>
      <c r="M2267" s="82"/>
      <c r="N2267" s="82"/>
      <c r="O2267" s="82"/>
      <c r="P2267" s="82"/>
      <c r="Q2267" s="82"/>
      <c r="R2267" s="82"/>
      <c r="S2267" s="82"/>
      <c r="T2267" s="82"/>
      <c r="U2267" s="82"/>
      <c r="V2267" s="82"/>
      <c r="W2267" s="82"/>
      <c r="X2267" s="82"/>
      <c r="Y2267" s="82"/>
      <c r="Z2267" s="82"/>
      <c r="AA2267" s="82"/>
      <c r="AB2267" s="82"/>
      <c r="AC2267" s="82"/>
      <c r="AD2267" s="34"/>
    </row>
    <row r="2268" spans="1:30" s="35" customFormat="1" x14ac:dyDescent="0.2">
      <c r="A2268" s="34"/>
      <c r="D2268" s="137"/>
      <c r="F2268" s="138"/>
      <c r="G2268" s="139"/>
      <c r="H2268" s="140"/>
      <c r="I2268" s="105"/>
      <c r="J2268" s="82"/>
      <c r="K2268" s="82"/>
      <c r="L2268" s="82"/>
      <c r="M2268" s="82"/>
      <c r="N2268" s="82"/>
      <c r="O2268" s="82"/>
      <c r="P2268" s="82"/>
      <c r="Q2268" s="82"/>
      <c r="R2268" s="82"/>
      <c r="S2268" s="82"/>
      <c r="T2268" s="82"/>
      <c r="U2268" s="82"/>
      <c r="V2268" s="82"/>
      <c r="W2268" s="82"/>
      <c r="X2268" s="82"/>
      <c r="Y2268" s="82"/>
      <c r="Z2268" s="82"/>
      <c r="AA2268" s="82"/>
      <c r="AB2268" s="82"/>
      <c r="AC2268" s="82"/>
      <c r="AD2268" s="34"/>
    </row>
    <row r="2269" spans="1:30" s="35" customFormat="1" x14ac:dyDescent="0.2">
      <c r="A2269" s="34"/>
      <c r="D2269" s="137"/>
      <c r="F2269" s="138"/>
      <c r="G2269" s="139"/>
      <c r="H2269" s="140"/>
      <c r="I2269" s="105"/>
      <c r="J2269" s="82"/>
      <c r="K2269" s="82"/>
      <c r="L2269" s="82"/>
      <c r="M2269" s="82"/>
      <c r="N2269" s="82"/>
      <c r="O2269" s="82"/>
      <c r="P2269" s="82"/>
      <c r="Q2269" s="82"/>
      <c r="R2269" s="82"/>
      <c r="S2269" s="82"/>
      <c r="T2269" s="82"/>
      <c r="U2269" s="82"/>
      <c r="V2269" s="82"/>
      <c r="W2269" s="82"/>
      <c r="X2269" s="82"/>
      <c r="Y2269" s="82"/>
      <c r="Z2269" s="82"/>
      <c r="AA2269" s="82"/>
      <c r="AB2269" s="82"/>
      <c r="AC2269" s="82"/>
      <c r="AD2269" s="34"/>
    </row>
    <row r="2270" spans="1:30" s="35" customFormat="1" x14ac:dyDescent="0.2">
      <c r="A2270" s="34"/>
      <c r="D2270" s="137"/>
      <c r="F2270" s="138"/>
      <c r="G2270" s="139"/>
      <c r="H2270" s="140"/>
      <c r="I2270" s="105"/>
      <c r="J2270" s="82"/>
      <c r="K2270" s="82"/>
      <c r="L2270" s="82"/>
      <c r="M2270" s="82"/>
      <c r="N2270" s="82"/>
      <c r="O2270" s="82"/>
      <c r="P2270" s="82"/>
      <c r="Q2270" s="82"/>
      <c r="R2270" s="82"/>
      <c r="S2270" s="82"/>
      <c r="T2270" s="82"/>
      <c r="U2270" s="82"/>
      <c r="V2270" s="82"/>
      <c r="W2270" s="82"/>
      <c r="X2270" s="82"/>
      <c r="Y2270" s="82"/>
      <c r="Z2270" s="82"/>
      <c r="AA2270" s="82"/>
      <c r="AB2270" s="82"/>
      <c r="AC2270" s="82"/>
      <c r="AD2270" s="34"/>
    </row>
    <row r="2271" spans="1:30" s="35" customFormat="1" x14ac:dyDescent="0.2">
      <c r="A2271" s="34"/>
      <c r="D2271" s="137"/>
      <c r="F2271" s="138"/>
      <c r="G2271" s="139"/>
      <c r="H2271" s="140"/>
      <c r="I2271" s="105"/>
      <c r="J2271" s="82"/>
      <c r="K2271" s="82"/>
      <c r="L2271" s="82"/>
      <c r="M2271" s="82"/>
      <c r="N2271" s="82"/>
      <c r="O2271" s="82"/>
      <c r="P2271" s="82"/>
      <c r="Q2271" s="82"/>
      <c r="R2271" s="82"/>
      <c r="S2271" s="82"/>
      <c r="T2271" s="82"/>
      <c r="U2271" s="82"/>
      <c r="V2271" s="82"/>
      <c r="W2271" s="82"/>
      <c r="X2271" s="82"/>
      <c r="Y2271" s="82"/>
      <c r="Z2271" s="82"/>
      <c r="AA2271" s="82"/>
      <c r="AB2271" s="82"/>
      <c r="AC2271" s="82"/>
      <c r="AD2271" s="34"/>
    </row>
    <row r="2272" spans="1:30" s="35" customFormat="1" x14ac:dyDescent="0.2">
      <c r="A2272" s="34"/>
      <c r="D2272" s="137"/>
      <c r="F2272" s="138"/>
      <c r="G2272" s="139"/>
      <c r="H2272" s="140"/>
      <c r="I2272" s="105"/>
      <c r="J2272" s="82"/>
      <c r="K2272" s="82"/>
      <c r="L2272" s="82"/>
      <c r="M2272" s="82"/>
      <c r="N2272" s="82"/>
      <c r="O2272" s="82"/>
      <c r="P2272" s="82"/>
      <c r="Q2272" s="82"/>
      <c r="R2272" s="82"/>
      <c r="S2272" s="82"/>
      <c r="T2272" s="82"/>
      <c r="U2272" s="82"/>
      <c r="V2272" s="82"/>
      <c r="W2272" s="82"/>
      <c r="X2272" s="82"/>
      <c r="Y2272" s="82"/>
      <c r="Z2272" s="82"/>
      <c r="AA2272" s="82"/>
      <c r="AB2272" s="82"/>
      <c r="AC2272" s="82"/>
      <c r="AD2272" s="34"/>
    </row>
    <row r="2273" spans="1:30" s="35" customFormat="1" x14ac:dyDescent="0.2">
      <c r="A2273" s="34"/>
      <c r="D2273" s="137"/>
      <c r="F2273" s="138"/>
      <c r="G2273" s="139"/>
      <c r="H2273" s="140"/>
      <c r="I2273" s="105"/>
      <c r="J2273" s="82"/>
      <c r="K2273" s="82"/>
      <c r="L2273" s="82"/>
      <c r="M2273" s="82"/>
      <c r="N2273" s="82"/>
      <c r="O2273" s="82"/>
      <c r="P2273" s="82"/>
      <c r="Q2273" s="82"/>
      <c r="R2273" s="82"/>
      <c r="S2273" s="82"/>
      <c r="T2273" s="82"/>
      <c r="U2273" s="82"/>
      <c r="V2273" s="82"/>
      <c r="W2273" s="82"/>
      <c r="X2273" s="82"/>
      <c r="Y2273" s="82"/>
      <c r="Z2273" s="82"/>
      <c r="AA2273" s="82"/>
      <c r="AB2273" s="82"/>
      <c r="AC2273" s="82"/>
      <c r="AD2273" s="34"/>
    </row>
    <row r="2274" spans="1:30" s="35" customFormat="1" x14ac:dyDescent="0.2">
      <c r="A2274" s="34"/>
      <c r="D2274" s="137"/>
      <c r="F2274" s="138"/>
      <c r="G2274" s="139"/>
      <c r="H2274" s="140"/>
      <c r="I2274" s="105"/>
      <c r="J2274" s="82"/>
      <c r="K2274" s="82"/>
      <c r="L2274" s="82"/>
      <c r="M2274" s="82"/>
      <c r="N2274" s="82"/>
      <c r="O2274" s="82"/>
      <c r="P2274" s="82"/>
      <c r="Q2274" s="82"/>
      <c r="R2274" s="82"/>
      <c r="S2274" s="82"/>
      <c r="T2274" s="82"/>
      <c r="U2274" s="82"/>
      <c r="V2274" s="82"/>
      <c r="W2274" s="82"/>
      <c r="X2274" s="82"/>
      <c r="Y2274" s="82"/>
      <c r="Z2274" s="82"/>
      <c r="AA2274" s="82"/>
      <c r="AB2274" s="82"/>
      <c r="AC2274" s="82"/>
      <c r="AD2274" s="34"/>
    </row>
    <row r="2275" spans="1:30" s="35" customFormat="1" x14ac:dyDescent="0.2">
      <c r="A2275" s="34"/>
      <c r="D2275" s="137"/>
      <c r="F2275" s="138"/>
      <c r="G2275" s="139"/>
      <c r="H2275" s="140"/>
      <c r="I2275" s="105"/>
      <c r="J2275" s="82"/>
      <c r="K2275" s="82"/>
      <c r="L2275" s="82"/>
      <c r="M2275" s="82"/>
      <c r="N2275" s="82"/>
      <c r="O2275" s="82"/>
      <c r="P2275" s="82"/>
      <c r="Q2275" s="82"/>
      <c r="R2275" s="82"/>
      <c r="S2275" s="82"/>
      <c r="T2275" s="82"/>
      <c r="U2275" s="82"/>
      <c r="V2275" s="82"/>
      <c r="W2275" s="82"/>
      <c r="X2275" s="82"/>
      <c r="Y2275" s="82"/>
      <c r="Z2275" s="82"/>
      <c r="AA2275" s="82"/>
      <c r="AB2275" s="82"/>
      <c r="AC2275" s="82"/>
      <c r="AD2275" s="34"/>
    </row>
    <row r="2276" spans="1:30" s="35" customFormat="1" x14ac:dyDescent="0.2">
      <c r="A2276" s="34"/>
      <c r="D2276" s="137"/>
      <c r="F2276" s="138"/>
      <c r="G2276" s="139"/>
      <c r="H2276" s="140"/>
      <c r="I2276" s="105"/>
      <c r="J2276" s="82"/>
      <c r="K2276" s="82"/>
      <c r="L2276" s="82"/>
      <c r="M2276" s="82"/>
      <c r="N2276" s="82"/>
      <c r="O2276" s="82"/>
      <c r="P2276" s="82"/>
      <c r="Q2276" s="82"/>
      <c r="R2276" s="82"/>
      <c r="S2276" s="82"/>
      <c r="T2276" s="82"/>
      <c r="U2276" s="82"/>
      <c r="V2276" s="82"/>
      <c r="W2276" s="82"/>
      <c r="X2276" s="82"/>
      <c r="Y2276" s="82"/>
      <c r="Z2276" s="82"/>
      <c r="AA2276" s="82"/>
      <c r="AB2276" s="82"/>
      <c r="AC2276" s="82"/>
      <c r="AD2276" s="34"/>
    </row>
    <row r="2277" spans="1:30" s="35" customFormat="1" x14ac:dyDescent="0.2">
      <c r="A2277" s="34"/>
      <c r="D2277" s="137"/>
      <c r="F2277" s="138"/>
      <c r="G2277" s="139"/>
      <c r="H2277" s="140"/>
      <c r="I2277" s="105"/>
      <c r="J2277" s="82"/>
      <c r="K2277" s="82"/>
      <c r="L2277" s="82"/>
      <c r="M2277" s="82"/>
      <c r="N2277" s="82"/>
      <c r="O2277" s="82"/>
      <c r="P2277" s="82"/>
      <c r="Q2277" s="82"/>
      <c r="R2277" s="82"/>
      <c r="S2277" s="82"/>
      <c r="T2277" s="82"/>
      <c r="U2277" s="82"/>
      <c r="V2277" s="82"/>
      <c r="W2277" s="82"/>
      <c r="X2277" s="82"/>
      <c r="Y2277" s="82"/>
      <c r="Z2277" s="82"/>
      <c r="AA2277" s="82"/>
      <c r="AB2277" s="82"/>
      <c r="AC2277" s="82"/>
      <c r="AD2277" s="34"/>
    </row>
    <row r="2278" spans="1:30" s="35" customFormat="1" x14ac:dyDescent="0.2">
      <c r="A2278" s="34"/>
      <c r="D2278" s="137"/>
      <c r="F2278" s="138"/>
      <c r="G2278" s="139"/>
      <c r="H2278" s="140"/>
      <c r="I2278" s="105"/>
      <c r="J2278" s="82"/>
      <c r="K2278" s="82"/>
      <c r="L2278" s="82"/>
      <c r="M2278" s="82"/>
      <c r="N2278" s="82"/>
      <c r="O2278" s="82"/>
      <c r="P2278" s="82"/>
      <c r="Q2278" s="82"/>
      <c r="R2278" s="82"/>
      <c r="S2278" s="82"/>
      <c r="T2278" s="82"/>
      <c r="U2278" s="82"/>
      <c r="V2278" s="82"/>
      <c r="W2278" s="82"/>
      <c r="X2278" s="82"/>
      <c r="Y2278" s="82"/>
      <c r="Z2278" s="82"/>
      <c r="AA2278" s="82"/>
      <c r="AB2278" s="82"/>
      <c r="AC2278" s="82"/>
      <c r="AD2278" s="34"/>
    </row>
    <row r="2279" spans="1:30" s="35" customFormat="1" x14ac:dyDescent="0.2">
      <c r="A2279" s="34"/>
      <c r="D2279" s="137"/>
      <c r="F2279" s="138"/>
      <c r="G2279" s="139"/>
      <c r="H2279" s="140"/>
      <c r="I2279" s="105"/>
      <c r="J2279" s="82"/>
      <c r="K2279" s="82"/>
      <c r="L2279" s="82"/>
      <c r="M2279" s="82"/>
      <c r="N2279" s="82"/>
      <c r="O2279" s="82"/>
      <c r="P2279" s="82"/>
      <c r="Q2279" s="82"/>
      <c r="R2279" s="82"/>
      <c r="S2279" s="82"/>
      <c r="T2279" s="82"/>
      <c r="U2279" s="82"/>
      <c r="V2279" s="82"/>
      <c r="W2279" s="82"/>
      <c r="X2279" s="82"/>
      <c r="Y2279" s="82"/>
      <c r="Z2279" s="82"/>
      <c r="AA2279" s="82"/>
      <c r="AB2279" s="82"/>
      <c r="AC2279" s="82"/>
      <c r="AD2279" s="34"/>
    </row>
    <row r="2280" spans="1:30" s="35" customFormat="1" x14ac:dyDescent="0.2">
      <c r="A2280" s="34"/>
      <c r="D2280" s="137"/>
      <c r="F2280" s="138"/>
      <c r="G2280" s="139"/>
      <c r="H2280" s="140"/>
      <c r="I2280" s="105"/>
      <c r="J2280" s="82"/>
      <c r="K2280" s="82"/>
      <c r="L2280" s="82"/>
      <c r="M2280" s="82"/>
      <c r="N2280" s="82"/>
      <c r="O2280" s="82"/>
      <c r="P2280" s="82"/>
      <c r="Q2280" s="82"/>
      <c r="R2280" s="82"/>
      <c r="S2280" s="82"/>
      <c r="T2280" s="82"/>
      <c r="U2280" s="82"/>
      <c r="V2280" s="82"/>
      <c r="W2280" s="82"/>
      <c r="X2280" s="82"/>
      <c r="Y2280" s="82"/>
      <c r="Z2280" s="82"/>
      <c r="AA2280" s="82"/>
      <c r="AB2280" s="82"/>
      <c r="AC2280" s="82"/>
      <c r="AD2280" s="34"/>
    </row>
    <row r="2281" spans="1:30" s="35" customFormat="1" x14ac:dyDescent="0.2">
      <c r="A2281" s="34"/>
      <c r="D2281" s="137"/>
      <c r="F2281" s="138"/>
      <c r="G2281" s="139"/>
      <c r="H2281" s="140"/>
      <c r="I2281" s="105"/>
      <c r="J2281" s="82"/>
      <c r="K2281" s="82"/>
      <c r="L2281" s="82"/>
      <c r="M2281" s="82"/>
      <c r="N2281" s="82"/>
      <c r="O2281" s="82"/>
      <c r="P2281" s="82"/>
      <c r="Q2281" s="82"/>
      <c r="R2281" s="82"/>
      <c r="S2281" s="82"/>
      <c r="T2281" s="82"/>
      <c r="U2281" s="82"/>
      <c r="V2281" s="82"/>
      <c r="W2281" s="82"/>
      <c r="X2281" s="82"/>
      <c r="Y2281" s="82"/>
      <c r="Z2281" s="82"/>
      <c r="AA2281" s="82"/>
      <c r="AB2281" s="82"/>
      <c r="AC2281" s="82"/>
      <c r="AD2281" s="34"/>
    </row>
    <row r="2282" spans="1:30" s="35" customFormat="1" x14ac:dyDescent="0.2">
      <c r="A2282" s="34"/>
      <c r="D2282" s="137"/>
      <c r="F2282" s="138"/>
      <c r="G2282" s="139"/>
      <c r="H2282" s="140"/>
      <c r="I2282" s="105"/>
      <c r="J2282" s="82"/>
      <c r="K2282" s="82"/>
      <c r="L2282" s="82"/>
      <c r="M2282" s="82"/>
      <c r="N2282" s="82"/>
      <c r="O2282" s="82"/>
      <c r="P2282" s="82"/>
      <c r="Q2282" s="82"/>
      <c r="R2282" s="82"/>
      <c r="S2282" s="82"/>
      <c r="T2282" s="82"/>
      <c r="U2282" s="82"/>
      <c r="V2282" s="82"/>
      <c r="W2282" s="82"/>
      <c r="X2282" s="82"/>
      <c r="Y2282" s="82"/>
      <c r="Z2282" s="82"/>
      <c r="AA2282" s="82"/>
      <c r="AB2282" s="82"/>
      <c r="AC2282" s="82"/>
      <c r="AD2282" s="34"/>
    </row>
    <row r="2283" spans="1:30" s="35" customFormat="1" x14ac:dyDescent="0.2">
      <c r="A2283" s="34"/>
      <c r="D2283" s="137"/>
      <c r="F2283" s="138"/>
      <c r="G2283" s="139"/>
      <c r="H2283" s="140"/>
      <c r="I2283" s="105"/>
      <c r="J2283" s="82"/>
      <c r="K2283" s="82"/>
      <c r="L2283" s="82"/>
      <c r="M2283" s="82"/>
      <c r="N2283" s="82"/>
      <c r="O2283" s="82"/>
      <c r="P2283" s="82"/>
      <c r="Q2283" s="82"/>
      <c r="R2283" s="82"/>
      <c r="S2283" s="82"/>
      <c r="T2283" s="82"/>
      <c r="U2283" s="82"/>
      <c r="V2283" s="82"/>
      <c r="W2283" s="82"/>
      <c r="X2283" s="82"/>
      <c r="Y2283" s="82"/>
      <c r="Z2283" s="82"/>
      <c r="AA2283" s="82"/>
      <c r="AB2283" s="82"/>
      <c r="AC2283" s="82"/>
      <c r="AD2283" s="34"/>
    </row>
    <row r="2284" spans="1:30" s="35" customFormat="1" x14ac:dyDescent="0.2">
      <c r="A2284" s="34"/>
      <c r="D2284" s="137"/>
      <c r="F2284" s="138"/>
      <c r="G2284" s="139"/>
      <c r="H2284" s="140"/>
      <c r="I2284" s="105"/>
      <c r="J2284" s="82"/>
      <c r="K2284" s="82"/>
      <c r="L2284" s="82"/>
      <c r="M2284" s="82"/>
      <c r="N2284" s="82"/>
      <c r="O2284" s="82"/>
      <c r="P2284" s="82"/>
      <c r="Q2284" s="82"/>
      <c r="R2284" s="82"/>
      <c r="S2284" s="82"/>
      <c r="T2284" s="82"/>
      <c r="U2284" s="82"/>
      <c r="V2284" s="82"/>
      <c r="W2284" s="82"/>
      <c r="X2284" s="82"/>
      <c r="Y2284" s="82"/>
      <c r="Z2284" s="82"/>
      <c r="AA2284" s="82"/>
      <c r="AB2284" s="82"/>
      <c r="AC2284" s="82"/>
      <c r="AD2284" s="34"/>
    </row>
    <row r="2285" spans="1:30" s="35" customFormat="1" x14ac:dyDescent="0.2">
      <c r="A2285" s="34"/>
      <c r="D2285" s="137"/>
      <c r="F2285" s="138"/>
      <c r="G2285" s="139"/>
      <c r="H2285" s="140"/>
      <c r="I2285" s="105"/>
      <c r="J2285" s="82"/>
      <c r="K2285" s="82"/>
      <c r="L2285" s="82"/>
      <c r="M2285" s="82"/>
      <c r="N2285" s="82"/>
      <c r="O2285" s="82"/>
      <c r="P2285" s="82"/>
      <c r="Q2285" s="82"/>
      <c r="R2285" s="82"/>
      <c r="S2285" s="82"/>
      <c r="T2285" s="82"/>
      <c r="U2285" s="82"/>
      <c r="V2285" s="82"/>
      <c r="W2285" s="82"/>
      <c r="X2285" s="82"/>
      <c r="Y2285" s="82"/>
      <c r="Z2285" s="82"/>
      <c r="AA2285" s="82"/>
      <c r="AB2285" s="82"/>
      <c r="AC2285" s="82"/>
      <c r="AD2285" s="34"/>
    </row>
    <row r="2286" spans="1:30" s="35" customFormat="1" x14ac:dyDescent="0.2">
      <c r="A2286" s="34"/>
      <c r="D2286" s="137"/>
      <c r="F2286" s="138"/>
      <c r="G2286" s="139"/>
      <c r="H2286" s="140"/>
      <c r="I2286" s="105"/>
      <c r="J2286" s="82"/>
      <c r="K2286" s="82"/>
      <c r="L2286" s="82"/>
      <c r="M2286" s="82"/>
      <c r="N2286" s="82"/>
      <c r="O2286" s="82"/>
      <c r="P2286" s="82"/>
      <c r="Q2286" s="82"/>
      <c r="R2286" s="82"/>
      <c r="S2286" s="82"/>
      <c r="T2286" s="82"/>
      <c r="U2286" s="82"/>
      <c r="V2286" s="82"/>
      <c r="W2286" s="82"/>
      <c r="X2286" s="82"/>
      <c r="Y2286" s="82"/>
      <c r="Z2286" s="82"/>
      <c r="AA2286" s="82"/>
      <c r="AB2286" s="82"/>
      <c r="AC2286" s="82"/>
      <c r="AD2286" s="34"/>
    </row>
    <row r="2287" spans="1:30" s="35" customFormat="1" x14ac:dyDescent="0.2">
      <c r="A2287" s="34"/>
      <c r="D2287" s="137"/>
      <c r="F2287" s="138"/>
      <c r="G2287" s="139"/>
      <c r="H2287" s="140"/>
      <c r="I2287" s="105"/>
      <c r="J2287" s="82"/>
      <c r="K2287" s="82"/>
      <c r="L2287" s="82"/>
      <c r="M2287" s="82"/>
      <c r="N2287" s="82"/>
      <c r="O2287" s="82"/>
      <c r="P2287" s="82"/>
      <c r="Q2287" s="82"/>
      <c r="R2287" s="82"/>
      <c r="S2287" s="82"/>
      <c r="T2287" s="82"/>
      <c r="U2287" s="82"/>
      <c r="V2287" s="82"/>
      <c r="W2287" s="82"/>
      <c r="X2287" s="82"/>
      <c r="Y2287" s="82"/>
      <c r="Z2287" s="82"/>
      <c r="AA2287" s="82"/>
      <c r="AB2287" s="82"/>
      <c r="AC2287" s="82"/>
      <c r="AD2287" s="34"/>
    </row>
    <row r="2288" spans="1:30" s="35" customFormat="1" x14ac:dyDescent="0.2">
      <c r="A2288" s="34"/>
      <c r="D2288" s="137"/>
      <c r="F2288" s="138"/>
      <c r="G2288" s="139"/>
      <c r="H2288" s="140"/>
      <c r="I2288" s="105"/>
      <c r="J2288" s="82"/>
      <c r="K2288" s="82"/>
      <c r="L2288" s="82"/>
      <c r="M2288" s="82"/>
      <c r="N2288" s="82"/>
      <c r="O2288" s="82"/>
      <c r="P2288" s="82"/>
      <c r="Q2288" s="82"/>
      <c r="R2288" s="82"/>
      <c r="S2288" s="82"/>
      <c r="T2288" s="82"/>
      <c r="U2288" s="82"/>
      <c r="V2288" s="82"/>
      <c r="W2288" s="82"/>
      <c r="X2288" s="82"/>
      <c r="Y2288" s="82"/>
      <c r="Z2288" s="82"/>
      <c r="AA2288" s="82"/>
      <c r="AB2288" s="82"/>
      <c r="AC2288" s="82"/>
      <c r="AD2288" s="34"/>
    </row>
    <row r="2289" spans="1:30" s="35" customFormat="1" x14ac:dyDescent="0.2">
      <c r="A2289" s="34"/>
      <c r="D2289" s="137"/>
      <c r="F2289" s="138"/>
      <c r="G2289" s="139"/>
      <c r="H2289" s="140"/>
      <c r="I2289" s="105"/>
      <c r="J2289" s="82"/>
      <c r="K2289" s="82"/>
      <c r="L2289" s="82"/>
      <c r="M2289" s="82"/>
      <c r="N2289" s="82"/>
      <c r="O2289" s="82"/>
      <c r="P2289" s="82"/>
      <c r="Q2289" s="82"/>
      <c r="R2289" s="82"/>
      <c r="S2289" s="82"/>
      <c r="T2289" s="82"/>
      <c r="U2289" s="82"/>
      <c r="V2289" s="82"/>
      <c r="W2289" s="82"/>
      <c r="X2289" s="82"/>
      <c r="Y2289" s="82"/>
      <c r="Z2289" s="82"/>
      <c r="AA2289" s="82"/>
      <c r="AB2289" s="82"/>
      <c r="AC2289" s="82"/>
      <c r="AD2289" s="34"/>
    </row>
    <row r="2290" spans="1:30" s="35" customFormat="1" x14ac:dyDescent="0.2">
      <c r="A2290" s="34"/>
      <c r="D2290" s="137"/>
      <c r="F2290" s="138"/>
      <c r="G2290" s="139"/>
      <c r="H2290" s="140"/>
      <c r="I2290" s="105"/>
      <c r="J2290" s="82"/>
      <c r="K2290" s="82"/>
      <c r="L2290" s="82"/>
      <c r="M2290" s="82"/>
      <c r="N2290" s="82"/>
      <c r="O2290" s="82"/>
      <c r="P2290" s="82"/>
      <c r="Q2290" s="82"/>
      <c r="R2290" s="82"/>
      <c r="S2290" s="82"/>
      <c r="T2290" s="82"/>
      <c r="U2290" s="82"/>
      <c r="V2290" s="82"/>
      <c r="W2290" s="82"/>
      <c r="X2290" s="82"/>
      <c r="Y2290" s="82"/>
      <c r="Z2290" s="82"/>
      <c r="AA2290" s="82"/>
      <c r="AB2290" s="82"/>
      <c r="AC2290" s="82"/>
      <c r="AD2290" s="34"/>
    </row>
    <row r="2291" spans="1:30" s="35" customFormat="1" x14ac:dyDescent="0.2">
      <c r="A2291" s="34"/>
      <c r="D2291" s="137"/>
      <c r="F2291" s="138"/>
      <c r="G2291" s="139"/>
      <c r="H2291" s="140"/>
      <c r="I2291" s="105"/>
      <c r="J2291" s="82"/>
      <c r="K2291" s="82"/>
      <c r="L2291" s="82"/>
      <c r="M2291" s="82"/>
      <c r="N2291" s="82"/>
      <c r="O2291" s="82"/>
      <c r="P2291" s="82"/>
      <c r="Q2291" s="82"/>
      <c r="R2291" s="82"/>
      <c r="S2291" s="82"/>
      <c r="T2291" s="82"/>
      <c r="U2291" s="82"/>
      <c r="V2291" s="82"/>
      <c r="W2291" s="82"/>
      <c r="X2291" s="82"/>
      <c r="Y2291" s="82"/>
      <c r="Z2291" s="82"/>
      <c r="AA2291" s="82"/>
      <c r="AB2291" s="82"/>
      <c r="AC2291" s="82"/>
      <c r="AD2291" s="34"/>
    </row>
    <row r="2292" spans="1:30" s="35" customFormat="1" x14ac:dyDescent="0.2">
      <c r="A2292" s="34"/>
      <c r="D2292" s="137"/>
      <c r="F2292" s="138"/>
      <c r="G2292" s="139"/>
      <c r="H2292" s="140"/>
      <c r="I2292" s="105"/>
      <c r="J2292" s="82"/>
      <c r="K2292" s="82"/>
      <c r="L2292" s="82"/>
      <c r="M2292" s="82"/>
      <c r="N2292" s="82"/>
      <c r="O2292" s="82"/>
      <c r="P2292" s="82"/>
      <c r="Q2292" s="82"/>
      <c r="R2292" s="82"/>
      <c r="S2292" s="82"/>
      <c r="T2292" s="82"/>
      <c r="U2292" s="82"/>
      <c r="V2292" s="82"/>
      <c r="W2292" s="82"/>
      <c r="X2292" s="82"/>
      <c r="Y2292" s="82"/>
      <c r="Z2292" s="82"/>
      <c r="AA2292" s="82"/>
      <c r="AB2292" s="82"/>
      <c r="AC2292" s="82"/>
      <c r="AD2292" s="34"/>
    </row>
    <row r="2293" spans="1:30" s="35" customFormat="1" x14ac:dyDescent="0.2">
      <c r="A2293" s="34"/>
      <c r="D2293" s="137"/>
      <c r="F2293" s="138"/>
      <c r="G2293" s="139"/>
      <c r="H2293" s="140"/>
      <c r="I2293" s="105"/>
      <c r="J2293" s="82"/>
      <c r="K2293" s="82"/>
      <c r="L2293" s="82"/>
      <c r="M2293" s="82"/>
      <c r="N2293" s="82"/>
      <c r="O2293" s="82"/>
      <c r="P2293" s="82"/>
      <c r="Q2293" s="82"/>
      <c r="R2293" s="82"/>
      <c r="S2293" s="82"/>
      <c r="T2293" s="82"/>
      <c r="U2293" s="82"/>
      <c r="V2293" s="82"/>
      <c r="W2293" s="82"/>
      <c r="X2293" s="82"/>
      <c r="Y2293" s="82"/>
      <c r="Z2293" s="82"/>
      <c r="AA2293" s="82"/>
      <c r="AB2293" s="82"/>
      <c r="AC2293" s="82"/>
      <c r="AD2293" s="34"/>
    </row>
    <row r="2294" spans="1:30" s="35" customFormat="1" x14ac:dyDescent="0.2">
      <c r="A2294" s="34"/>
      <c r="D2294" s="137"/>
      <c r="F2294" s="138"/>
      <c r="G2294" s="139"/>
      <c r="H2294" s="140"/>
      <c r="I2294" s="105"/>
      <c r="J2294" s="82"/>
      <c r="K2294" s="82"/>
      <c r="L2294" s="82"/>
      <c r="M2294" s="82"/>
      <c r="N2294" s="82"/>
      <c r="O2294" s="82"/>
      <c r="P2294" s="82"/>
      <c r="Q2294" s="82"/>
      <c r="R2294" s="82"/>
      <c r="S2294" s="82"/>
      <c r="T2294" s="82"/>
      <c r="U2294" s="82"/>
      <c r="V2294" s="82"/>
      <c r="W2294" s="82"/>
      <c r="X2294" s="82"/>
      <c r="Y2294" s="82"/>
      <c r="Z2294" s="82"/>
      <c r="AA2294" s="82"/>
      <c r="AB2294" s="82"/>
      <c r="AC2294" s="82"/>
      <c r="AD2294" s="34"/>
    </row>
    <row r="2295" spans="1:30" s="35" customFormat="1" x14ac:dyDescent="0.2">
      <c r="A2295" s="34"/>
      <c r="D2295" s="137"/>
      <c r="F2295" s="138"/>
      <c r="G2295" s="139"/>
      <c r="H2295" s="140"/>
      <c r="I2295" s="105"/>
      <c r="J2295" s="82"/>
      <c r="K2295" s="82"/>
      <c r="L2295" s="82"/>
      <c r="M2295" s="82"/>
      <c r="N2295" s="82"/>
      <c r="O2295" s="82"/>
      <c r="P2295" s="82"/>
      <c r="Q2295" s="82"/>
      <c r="R2295" s="82"/>
      <c r="S2295" s="82"/>
      <c r="T2295" s="82"/>
      <c r="U2295" s="82"/>
      <c r="V2295" s="82"/>
      <c r="W2295" s="82"/>
      <c r="X2295" s="82"/>
      <c r="Y2295" s="82"/>
      <c r="Z2295" s="82"/>
      <c r="AA2295" s="82"/>
      <c r="AB2295" s="82"/>
      <c r="AC2295" s="82"/>
      <c r="AD2295" s="34"/>
    </row>
    <row r="2296" spans="1:30" s="35" customFormat="1" x14ac:dyDescent="0.2">
      <c r="A2296" s="34"/>
      <c r="D2296" s="137"/>
      <c r="F2296" s="138"/>
      <c r="G2296" s="139"/>
      <c r="H2296" s="140"/>
      <c r="I2296" s="105"/>
      <c r="J2296" s="82"/>
      <c r="K2296" s="82"/>
      <c r="L2296" s="82"/>
      <c r="M2296" s="82"/>
      <c r="N2296" s="82"/>
      <c r="O2296" s="82"/>
      <c r="P2296" s="82"/>
      <c r="Q2296" s="82"/>
      <c r="R2296" s="82"/>
      <c r="S2296" s="82"/>
      <c r="T2296" s="82"/>
      <c r="U2296" s="82"/>
      <c r="V2296" s="82"/>
      <c r="W2296" s="82"/>
      <c r="X2296" s="82"/>
      <c r="Y2296" s="82"/>
      <c r="Z2296" s="82"/>
      <c r="AA2296" s="82"/>
      <c r="AB2296" s="82"/>
      <c r="AC2296" s="82"/>
      <c r="AD2296" s="34"/>
    </row>
    <row r="2297" spans="1:30" s="35" customFormat="1" x14ac:dyDescent="0.2">
      <c r="A2297" s="34"/>
      <c r="D2297" s="137"/>
      <c r="F2297" s="138"/>
      <c r="G2297" s="139"/>
      <c r="H2297" s="140"/>
      <c r="I2297" s="105"/>
      <c r="J2297" s="82"/>
      <c r="K2297" s="82"/>
      <c r="L2297" s="82"/>
      <c r="M2297" s="82"/>
      <c r="N2297" s="82"/>
      <c r="O2297" s="82"/>
      <c r="P2297" s="82"/>
      <c r="Q2297" s="82"/>
      <c r="R2297" s="82"/>
      <c r="S2297" s="82"/>
      <c r="T2297" s="82"/>
      <c r="U2297" s="82"/>
      <c r="V2297" s="82"/>
      <c r="W2297" s="82"/>
      <c r="X2297" s="82"/>
      <c r="Y2297" s="82"/>
      <c r="Z2297" s="82"/>
      <c r="AA2297" s="82"/>
      <c r="AB2297" s="82"/>
      <c r="AC2297" s="82"/>
      <c r="AD2297" s="34"/>
    </row>
    <row r="2298" spans="1:30" s="35" customFormat="1" x14ac:dyDescent="0.2">
      <c r="A2298" s="34"/>
      <c r="D2298" s="137"/>
      <c r="F2298" s="138"/>
      <c r="G2298" s="139"/>
      <c r="H2298" s="140"/>
      <c r="I2298" s="105"/>
      <c r="J2298" s="82"/>
      <c r="K2298" s="82"/>
      <c r="L2298" s="82"/>
      <c r="M2298" s="82"/>
      <c r="N2298" s="82"/>
      <c r="O2298" s="82"/>
      <c r="P2298" s="82"/>
      <c r="Q2298" s="82"/>
      <c r="R2298" s="82"/>
      <c r="S2298" s="82"/>
      <c r="T2298" s="82"/>
      <c r="U2298" s="82"/>
      <c r="V2298" s="82"/>
      <c r="W2298" s="82"/>
      <c r="X2298" s="82"/>
      <c r="Y2298" s="82"/>
      <c r="Z2298" s="82"/>
      <c r="AA2298" s="82"/>
      <c r="AB2298" s="82"/>
      <c r="AC2298" s="82"/>
      <c r="AD2298" s="34"/>
    </row>
    <row r="2299" spans="1:30" s="35" customFormat="1" x14ac:dyDescent="0.2">
      <c r="A2299" s="34"/>
      <c r="D2299" s="137"/>
      <c r="F2299" s="138"/>
      <c r="G2299" s="139"/>
      <c r="H2299" s="140"/>
      <c r="I2299" s="105"/>
      <c r="J2299" s="82"/>
      <c r="K2299" s="82"/>
      <c r="L2299" s="82"/>
      <c r="M2299" s="82"/>
      <c r="N2299" s="82"/>
      <c r="O2299" s="82"/>
      <c r="P2299" s="82"/>
      <c r="Q2299" s="82"/>
      <c r="R2299" s="82"/>
      <c r="S2299" s="82"/>
      <c r="T2299" s="82"/>
      <c r="U2299" s="82"/>
      <c r="V2299" s="82"/>
      <c r="W2299" s="82"/>
      <c r="X2299" s="82"/>
      <c r="Y2299" s="82"/>
      <c r="Z2299" s="82"/>
      <c r="AA2299" s="82"/>
      <c r="AB2299" s="82"/>
      <c r="AC2299" s="82"/>
      <c r="AD2299" s="34"/>
    </row>
    <row r="2300" spans="1:30" s="35" customFormat="1" x14ac:dyDescent="0.2">
      <c r="A2300" s="34"/>
      <c r="D2300" s="137"/>
      <c r="F2300" s="138"/>
      <c r="G2300" s="139"/>
      <c r="H2300" s="140"/>
      <c r="I2300" s="105"/>
      <c r="J2300" s="82"/>
      <c r="K2300" s="82"/>
      <c r="L2300" s="82"/>
      <c r="M2300" s="82"/>
      <c r="N2300" s="82"/>
      <c r="O2300" s="82"/>
      <c r="P2300" s="82"/>
      <c r="Q2300" s="82"/>
      <c r="R2300" s="82"/>
      <c r="S2300" s="82"/>
      <c r="T2300" s="82"/>
      <c r="U2300" s="82"/>
      <c r="V2300" s="82"/>
      <c r="W2300" s="82"/>
      <c r="X2300" s="82"/>
      <c r="Y2300" s="82"/>
      <c r="Z2300" s="82"/>
      <c r="AA2300" s="82"/>
      <c r="AB2300" s="82"/>
      <c r="AC2300" s="82"/>
      <c r="AD2300" s="34"/>
    </row>
    <row r="2301" spans="1:30" s="35" customFormat="1" x14ac:dyDescent="0.2">
      <c r="A2301" s="34"/>
      <c r="D2301" s="137"/>
      <c r="F2301" s="138"/>
      <c r="G2301" s="139"/>
      <c r="H2301" s="140"/>
      <c r="I2301" s="105"/>
      <c r="J2301" s="82"/>
      <c r="K2301" s="82"/>
      <c r="L2301" s="82"/>
      <c r="M2301" s="82"/>
      <c r="N2301" s="82"/>
      <c r="O2301" s="82"/>
      <c r="P2301" s="82"/>
      <c r="Q2301" s="82"/>
      <c r="R2301" s="82"/>
      <c r="S2301" s="82"/>
      <c r="T2301" s="82"/>
      <c r="U2301" s="82"/>
      <c r="V2301" s="82"/>
      <c r="W2301" s="82"/>
      <c r="X2301" s="82"/>
      <c r="Y2301" s="82"/>
      <c r="Z2301" s="82"/>
      <c r="AA2301" s="82"/>
      <c r="AB2301" s="82"/>
      <c r="AC2301" s="82"/>
      <c r="AD2301" s="34"/>
    </row>
    <row r="2302" spans="1:30" s="35" customFormat="1" x14ac:dyDescent="0.2">
      <c r="A2302" s="34"/>
      <c r="D2302" s="137"/>
      <c r="F2302" s="138"/>
      <c r="G2302" s="139"/>
      <c r="H2302" s="140"/>
      <c r="I2302" s="105"/>
      <c r="J2302" s="82"/>
      <c r="K2302" s="82"/>
      <c r="L2302" s="82"/>
      <c r="M2302" s="82"/>
      <c r="N2302" s="82"/>
      <c r="O2302" s="82"/>
      <c r="P2302" s="82"/>
      <c r="Q2302" s="82"/>
      <c r="R2302" s="82"/>
      <c r="S2302" s="82"/>
      <c r="T2302" s="82"/>
      <c r="U2302" s="82"/>
      <c r="V2302" s="82"/>
      <c r="W2302" s="82"/>
      <c r="X2302" s="82"/>
      <c r="Y2302" s="82"/>
      <c r="Z2302" s="82"/>
      <c r="AA2302" s="82"/>
      <c r="AB2302" s="82"/>
      <c r="AC2302" s="82"/>
      <c r="AD2302" s="34"/>
    </row>
    <row r="2303" spans="1:30" s="35" customFormat="1" x14ac:dyDescent="0.2">
      <c r="A2303" s="34"/>
      <c r="D2303" s="137"/>
      <c r="F2303" s="138"/>
      <c r="G2303" s="139"/>
      <c r="H2303" s="140"/>
      <c r="I2303" s="105"/>
      <c r="J2303" s="82"/>
      <c r="K2303" s="82"/>
      <c r="L2303" s="82"/>
      <c r="M2303" s="82"/>
      <c r="N2303" s="82"/>
      <c r="O2303" s="82"/>
      <c r="P2303" s="82"/>
      <c r="Q2303" s="82"/>
      <c r="R2303" s="82"/>
      <c r="S2303" s="82"/>
      <c r="T2303" s="82"/>
      <c r="U2303" s="82"/>
      <c r="V2303" s="82"/>
      <c r="W2303" s="82"/>
      <c r="X2303" s="82"/>
      <c r="Y2303" s="82"/>
      <c r="Z2303" s="82"/>
      <c r="AA2303" s="82"/>
      <c r="AB2303" s="82"/>
      <c r="AC2303" s="82"/>
      <c r="AD2303" s="34"/>
    </row>
    <row r="2304" spans="1:30" s="35" customFormat="1" x14ac:dyDescent="0.2">
      <c r="A2304" s="34"/>
      <c r="D2304" s="137"/>
      <c r="F2304" s="138"/>
      <c r="G2304" s="139"/>
      <c r="H2304" s="140"/>
      <c r="I2304" s="105"/>
      <c r="J2304" s="82"/>
      <c r="K2304" s="82"/>
      <c r="L2304" s="82"/>
      <c r="M2304" s="82"/>
      <c r="N2304" s="82"/>
      <c r="O2304" s="82"/>
      <c r="P2304" s="82"/>
      <c r="Q2304" s="82"/>
      <c r="R2304" s="82"/>
      <c r="S2304" s="82"/>
      <c r="T2304" s="82"/>
      <c r="U2304" s="82"/>
      <c r="V2304" s="82"/>
      <c r="W2304" s="82"/>
      <c r="X2304" s="82"/>
      <c r="Y2304" s="82"/>
      <c r="Z2304" s="82"/>
      <c r="AA2304" s="82"/>
      <c r="AB2304" s="82"/>
      <c r="AC2304" s="82"/>
      <c r="AD2304" s="34"/>
    </row>
    <row r="2305" spans="1:30" s="35" customFormat="1" x14ac:dyDescent="0.2">
      <c r="A2305" s="34"/>
      <c r="D2305" s="137"/>
      <c r="F2305" s="138"/>
      <c r="G2305" s="139"/>
      <c r="H2305" s="140"/>
      <c r="I2305" s="105"/>
      <c r="J2305" s="82"/>
      <c r="K2305" s="82"/>
      <c r="L2305" s="82"/>
      <c r="M2305" s="82"/>
      <c r="N2305" s="82"/>
      <c r="O2305" s="82"/>
      <c r="P2305" s="82"/>
      <c r="Q2305" s="82"/>
      <c r="R2305" s="82"/>
      <c r="S2305" s="82"/>
      <c r="T2305" s="82"/>
      <c r="U2305" s="82"/>
      <c r="V2305" s="82"/>
      <c r="W2305" s="82"/>
      <c r="X2305" s="82"/>
      <c r="Y2305" s="82"/>
      <c r="Z2305" s="82"/>
      <c r="AA2305" s="82"/>
      <c r="AB2305" s="82"/>
      <c r="AC2305" s="82"/>
      <c r="AD2305" s="34"/>
    </row>
    <row r="2306" spans="1:30" s="35" customFormat="1" x14ac:dyDescent="0.2">
      <c r="A2306" s="34"/>
      <c r="D2306" s="137"/>
      <c r="F2306" s="138"/>
      <c r="G2306" s="139"/>
      <c r="H2306" s="140"/>
      <c r="I2306" s="105"/>
      <c r="J2306" s="82"/>
      <c r="K2306" s="82"/>
      <c r="L2306" s="82"/>
      <c r="M2306" s="82"/>
      <c r="N2306" s="82"/>
      <c r="O2306" s="82"/>
      <c r="P2306" s="82"/>
      <c r="Q2306" s="82"/>
      <c r="R2306" s="82"/>
      <c r="S2306" s="82"/>
      <c r="T2306" s="82"/>
      <c r="U2306" s="82"/>
      <c r="V2306" s="82"/>
      <c r="W2306" s="82"/>
      <c r="X2306" s="82"/>
      <c r="Y2306" s="82"/>
      <c r="Z2306" s="82"/>
      <c r="AA2306" s="82"/>
      <c r="AB2306" s="82"/>
      <c r="AC2306" s="82"/>
      <c r="AD2306" s="34"/>
    </row>
    <row r="2307" spans="1:30" s="35" customFormat="1" x14ac:dyDescent="0.2">
      <c r="A2307" s="34"/>
      <c r="D2307" s="137"/>
      <c r="F2307" s="138"/>
      <c r="G2307" s="139"/>
      <c r="H2307" s="140"/>
      <c r="I2307" s="105"/>
      <c r="J2307" s="82"/>
      <c r="K2307" s="82"/>
      <c r="L2307" s="82"/>
      <c r="M2307" s="82"/>
      <c r="N2307" s="82"/>
      <c r="O2307" s="82"/>
      <c r="P2307" s="82"/>
      <c r="Q2307" s="82"/>
      <c r="R2307" s="82"/>
      <c r="S2307" s="82"/>
      <c r="T2307" s="82"/>
      <c r="U2307" s="82"/>
      <c r="V2307" s="82"/>
      <c r="W2307" s="82"/>
      <c r="X2307" s="82"/>
      <c r="Y2307" s="82"/>
      <c r="Z2307" s="82"/>
      <c r="AA2307" s="82"/>
      <c r="AB2307" s="82"/>
      <c r="AC2307" s="82"/>
      <c r="AD2307" s="34"/>
    </row>
    <row r="2308" spans="1:30" s="35" customFormat="1" x14ac:dyDescent="0.2">
      <c r="A2308" s="34"/>
      <c r="D2308" s="137"/>
      <c r="F2308" s="138"/>
      <c r="G2308" s="139"/>
      <c r="H2308" s="140"/>
      <c r="I2308" s="105"/>
      <c r="J2308" s="82"/>
      <c r="K2308" s="82"/>
      <c r="L2308" s="82"/>
      <c r="M2308" s="82"/>
      <c r="N2308" s="82"/>
      <c r="O2308" s="82"/>
      <c r="P2308" s="82"/>
      <c r="Q2308" s="82"/>
      <c r="R2308" s="82"/>
      <c r="S2308" s="82"/>
      <c r="T2308" s="82"/>
      <c r="U2308" s="82"/>
      <c r="V2308" s="82"/>
      <c r="W2308" s="82"/>
      <c r="X2308" s="82"/>
      <c r="Y2308" s="82"/>
      <c r="Z2308" s="82"/>
      <c r="AA2308" s="82"/>
      <c r="AB2308" s="82"/>
      <c r="AC2308" s="82"/>
      <c r="AD2308" s="34"/>
    </row>
    <row r="2309" spans="1:30" s="35" customFormat="1" x14ac:dyDescent="0.2">
      <c r="A2309" s="34"/>
      <c r="D2309" s="137"/>
      <c r="F2309" s="138"/>
      <c r="G2309" s="139"/>
      <c r="H2309" s="140"/>
      <c r="I2309" s="105"/>
      <c r="J2309" s="82"/>
      <c r="K2309" s="82"/>
      <c r="L2309" s="82"/>
      <c r="M2309" s="82"/>
      <c r="N2309" s="82"/>
      <c r="O2309" s="82"/>
      <c r="P2309" s="82"/>
      <c r="Q2309" s="82"/>
      <c r="R2309" s="82"/>
      <c r="S2309" s="82"/>
      <c r="T2309" s="82"/>
      <c r="U2309" s="82"/>
      <c r="V2309" s="82"/>
      <c r="W2309" s="82"/>
      <c r="X2309" s="82"/>
      <c r="Y2309" s="82"/>
      <c r="Z2309" s="82"/>
      <c r="AA2309" s="82"/>
      <c r="AB2309" s="82"/>
      <c r="AC2309" s="82"/>
      <c r="AD2309" s="34"/>
    </row>
    <row r="2310" spans="1:30" s="35" customFormat="1" x14ac:dyDescent="0.2">
      <c r="A2310" s="34"/>
      <c r="D2310" s="137"/>
      <c r="F2310" s="138"/>
      <c r="G2310" s="139"/>
      <c r="H2310" s="140"/>
      <c r="I2310" s="105"/>
      <c r="J2310" s="82"/>
      <c r="K2310" s="82"/>
      <c r="L2310" s="82"/>
      <c r="M2310" s="82"/>
      <c r="N2310" s="82"/>
      <c r="O2310" s="82"/>
      <c r="P2310" s="82"/>
      <c r="Q2310" s="82"/>
      <c r="R2310" s="82"/>
      <c r="S2310" s="82"/>
      <c r="T2310" s="82"/>
      <c r="U2310" s="82"/>
      <c r="V2310" s="82"/>
      <c r="W2310" s="82"/>
      <c r="X2310" s="82"/>
      <c r="Y2310" s="82"/>
      <c r="Z2310" s="82"/>
      <c r="AA2310" s="82"/>
      <c r="AB2310" s="82"/>
      <c r="AC2310" s="82"/>
      <c r="AD2310" s="34"/>
    </row>
    <row r="2311" spans="1:30" s="35" customFormat="1" x14ac:dyDescent="0.2">
      <c r="A2311" s="34"/>
      <c r="D2311" s="137"/>
      <c r="F2311" s="138"/>
      <c r="G2311" s="139"/>
      <c r="H2311" s="140"/>
      <c r="I2311" s="105"/>
      <c r="J2311" s="82"/>
      <c r="K2311" s="82"/>
      <c r="L2311" s="82"/>
      <c r="M2311" s="82"/>
      <c r="N2311" s="82"/>
      <c r="O2311" s="82"/>
      <c r="P2311" s="82"/>
      <c r="Q2311" s="82"/>
      <c r="R2311" s="82"/>
      <c r="S2311" s="82"/>
      <c r="T2311" s="82"/>
      <c r="U2311" s="82"/>
      <c r="V2311" s="82"/>
      <c r="W2311" s="82"/>
      <c r="X2311" s="82"/>
      <c r="Y2311" s="82"/>
      <c r="Z2311" s="82"/>
      <c r="AA2311" s="82"/>
      <c r="AB2311" s="82"/>
      <c r="AC2311" s="82"/>
      <c r="AD2311" s="34"/>
    </row>
    <row r="2312" spans="1:30" s="35" customFormat="1" x14ac:dyDescent="0.2">
      <c r="A2312" s="34"/>
      <c r="D2312" s="137"/>
      <c r="F2312" s="138"/>
      <c r="G2312" s="139"/>
      <c r="H2312" s="140"/>
      <c r="I2312" s="105"/>
      <c r="J2312" s="82"/>
      <c r="K2312" s="82"/>
      <c r="L2312" s="82"/>
      <c r="M2312" s="82"/>
      <c r="N2312" s="82"/>
      <c r="O2312" s="82"/>
      <c r="P2312" s="82"/>
      <c r="Q2312" s="82"/>
      <c r="R2312" s="82"/>
      <c r="S2312" s="82"/>
      <c r="T2312" s="82"/>
      <c r="U2312" s="82"/>
      <c r="V2312" s="82"/>
      <c r="W2312" s="82"/>
      <c r="X2312" s="82"/>
      <c r="Y2312" s="82"/>
      <c r="Z2312" s="82"/>
      <c r="AA2312" s="82"/>
      <c r="AB2312" s="82"/>
      <c r="AC2312" s="82"/>
      <c r="AD2312" s="34"/>
    </row>
    <row r="2313" spans="1:30" s="35" customFormat="1" x14ac:dyDescent="0.2">
      <c r="A2313" s="34"/>
      <c r="D2313" s="137"/>
      <c r="F2313" s="138"/>
      <c r="G2313" s="139"/>
      <c r="H2313" s="140"/>
      <c r="I2313" s="105"/>
      <c r="J2313" s="82"/>
      <c r="K2313" s="82"/>
      <c r="L2313" s="82"/>
      <c r="M2313" s="82"/>
      <c r="N2313" s="82"/>
      <c r="O2313" s="82"/>
      <c r="P2313" s="82"/>
      <c r="Q2313" s="82"/>
      <c r="R2313" s="82"/>
      <c r="S2313" s="82"/>
      <c r="T2313" s="82"/>
      <c r="U2313" s="82"/>
      <c r="V2313" s="82"/>
      <c r="W2313" s="82"/>
      <c r="X2313" s="82"/>
      <c r="Y2313" s="82"/>
      <c r="Z2313" s="82"/>
      <c r="AA2313" s="82"/>
      <c r="AB2313" s="82"/>
      <c r="AC2313" s="82"/>
      <c r="AD2313" s="34"/>
    </row>
    <row r="2314" spans="1:30" s="35" customFormat="1" x14ac:dyDescent="0.2">
      <c r="A2314" s="34"/>
      <c r="D2314" s="137"/>
      <c r="F2314" s="138"/>
      <c r="G2314" s="139"/>
      <c r="H2314" s="140"/>
      <c r="I2314" s="105"/>
      <c r="J2314" s="82"/>
      <c r="K2314" s="82"/>
      <c r="L2314" s="82"/>
      <c r="M2314" s="82"/>
      <c r="N2314" s="82"/>
      <c r="O2314" s="82"/>
      <c r="P2314" s="82"/>
      <c r="Q2314" s="82"/>
      <c r="R2314" s="82"/>
      <c r="S2314" s="82"/>
      <c r="T2314" s="82"/>
      <c r="U2314" s="82"/>
      <c r="V2314" s="82"/>
      <c r="W2314" s="82"/>
      <c r="X2314" s="82"/>
      <c r="Y2314" s="82"/>
      <c r="Z2314" s="82"/>
      <c r="AA2314" s="82"/>
      <c r="AB2314" s="82"/>
      <c r="AC2314" s="82"/>
      <c r="AD2314" s="34"/>
    </row>
    <row r="2315" spans="1:30" s="35" customFormat="1" x14ac:dyDescent="0.2">
      <c r="A2315" s="34"/>
      <c r="D2315" s="137"/>
      <c r="F2315" s="138"/>
      <c r="G2315" s="139"/>
      <c r="H2315" s="140"/>
      <c r="I2315" s="105"/>
      <c r="J2315" s="82"/>
      <c r="K2315" s="82"/>
      <c r="L2315" s="82"/>
      <c r="M2315" s="82"/>
      <c r="N2315" s="82"/>
      <c r="O2315" s="82"/>
      <c r="P2315" s="82"/>
      <c r="Q2315" s="82"/>
      <c r="R2315" s="82"/>
      <c r="S2315" s="82"/>
      <c r="T2315" s="82"/>
      <c r="U2315" s="82"/>
      <c r="V2315" s="82"/>
      <c r="W2315" s="82"/>
      <c r="X2315" s="82"/>
      <c r="Y2315" s="82"/>
      <c r="Z2315" s="82"/>
      <c r="AA2315" s="82"/>
      <c r="AB2315" s="82"/>
      <c r="AC2315" s="82"/>
      <c r="AD2315" s="34"/>
    </row>
    <row r="2316" spans="1:30" s="35" customFormat="1" x14ac:dyDescent="0.2">
      <c r="A2316" s="34"/>
      <c r="D2316" s="137"/>
      <c r="F2316" s="138"/>
      <c r="G2316" s="139"/>
      <c r="H2316" s="140"/>
      <c r="I2316" s="105"/>
      <c r="J2316" s="82"/>
      <c r="K2316" s="82"/>
      <c r="L2316" s="82"/>
      <c r="M2316" s="82"/>
      <c r="N2316" s="82"/>
      <c r="O2316" s="82"/>
      <c r="P2316" s="82"/>
      <c r="Q2316" s="82"/>
      <c r="R2316" s="82"/>
      <c r="S2316" s="82"/>
      <c r="T2316" s="82"/>
      <c r="U2316" s="82"/>
      <c r="V2316" s="82"/>
      <c r="W2316" s="82"/>
      <c r="X2316" s="82"/>
      <c r="Y2316" s="82"/>
      <c r="Z2316" s="82"/>
      <c r="AA2316" s="82"/>
      <c r="AB2316" s="82"/>
      <c r="AC2316" s="82"/>
      <c r="AD2316" s="34"/>
    </row>
    <row r="2317" spans="1:30" s="35" customFormat="1" x14ac:dyDescent="0.2">
      <c r="A2317" s="34"/>
      <c r="D2317" s="137"/>
      <c r="F2317" s="138"/>
      <c r="G2317" s="139"/>
      <c r="H2317" s="140"/>
      <c r="I2317" s="105"/>
      <c r="J2317" s="82"/>
      <c r="K2317" s="82"/>
      <c r="L2317" s="82"/>
      <c r="M2317" s="82"/>
      <c r="N2317" s="82"/>
      <c r="O2317" s="82"/>
      <c r="P2317" s="82"/>
      <c r="Q2317" s="82"/>
      <c r="R2317" s="82"/>
      <c r="S2317" s="82"/>
      <c r="T2317" s="82"/>
      <c r="U2317" s="82"/>
      <c r="V2317" s="82"/>
      <c r="W2317" s="82"/>
      <c r="X2317" s="82"/>
      <c r="Y2317" s="82"/>
      <c r="Z2317" s="82"/>
      <c r="AA2317" s="82"/>
      <c r="AB2317" s="82"/>
      <c r="AC2317" s="82"/>
      <c r="AD2317" s="34"/>
    </row>
    <row r="2318" spans="1:30" s="35" customFormat="1" x14ac:dyDescent="0.2">
      <c r="A2318" s="34"/>
      <c r="D2318" s="137"/>
      <c r="F2318" s="138"/>
      <c r="G2318" s="139"/>
      <c r="H2318" s="140"/>
      <c r="I2318" s="105"/>
      <c r="J2318" s="82"/>
      <c r="K2318" s="82"/>
      <c r="L2318" s="82"/>
      <c r="M2318" s="82"/>
      <c r="N2318" s="82"/>
      <c r="O2318" s="82"/>
      <c r="P2318" s="82"/>
      <c r="Q2318" s="82"/>
      <c r="R2318" s="82"/>
      <c r="S2318" s="82"/>
      <c r="T2318" s="82"/>
      <c r="U2318" s="82"/>
      <c r="V2318" s="82"/>
      <c r="W2318" s="82"/>
      <c r="X2318" s="82"/>
      <c r="Y2318" s="82"/>
      <c r="Z2318" s="82"/>
      <c r="AA2318" s="82"/>
      <c r="AB2318" s="82"/>
      <c r="AC2318" s="82"/>
      <c r="AD2318" s="34"/>
    </row>
    <row r="2319" spans="1:30" s="35" customFormat="1" x14ac:dyDescent="0.2">
      <c r="A2319" s="34"/>
      <c r="D2319" s="137"/>
      <c r="F2319" s="138"/>
      <c r="G2319" s="139"/>
      <c r="H2319" s="140"/>
      <c r="I2319" s="105"/>
      <c r="J2319" s="82"/>
      <c r="K2319" s="82"/>
      <c r="L2319" s="82"/>
      <c r="M2319" s="82"/>
      <c r="N2319" s="82"/>
      <c r="O2319" s="82"/>
      <c r="P2319" s="82"/>
      <c r="Q2319" s="82"/>
      <c r="R2319" s="82"/>
      <c r="S2319" s="82"/>
      <c r="T2319" s="82"/>
      <c r="U2319" s="82"/>
      <c r="V2319" s="82"/>
      <c r="W2319" s="82"/>
      <c r="X2319" s="82"/>
      <c r="Y2319" s="82"/>
      <c r="Z2319" s="82"/>
      <c r="AA2319" s="82"/>
      <c r="AB2319" s="82"/>
      <c r="AC2319" s="82"/>
      <c r="AD2319" s="34"/>
    </row>
    <row r="2320" spans="1:30" s="35" customFormat="1" x14ac:dyDescent="0.2">
      <c r="A2320" s="34"/>
      <c r="D2320" s="137"/>
      <c r="F2320" s="138"/>
      <c r="G2320" s="139"/>
      <c r="H2320" s="140"/>
      <c r="I2320" s="105"/>
      <c r="J2320" s="82"/>
      <c r="K2320" s="82"/>
      <c r="L2320" s="82"/>
      <c r="M2320" s="82"/>
      <c r="N2320" s="82"/>
      <c r="O2320" s="82"/>
      <c r="P2320" s="82"/>
      <c r="Q2320" s="82"/>
      <c r="R2320" s="82"/>
      <c r="S2320" s="82"/>
      <c r="T2320" s="82"/>
      <c r="U2320" s="82"/>
      <c r="V2320" s="82"/>
      <c r="W2320" s="82"/>
      <c r="X2320" s="82"/>
      <c r="Y2320" s="82"/>
      <c r="Z2320" s="82"/>
      <c r="AA2320" s="82"/>
      <c r="AB2320" s="82"/>
      <c r="AC2320" s="82"/>
      <c r="AD2320" s="34"/>
    </row>
    <row r="2321" spans="1:30" s="35" customFormat="1" x14ac:dyDescent="0.2">
      <c r="A2321" s="34"/>
      <c r="D2321" s="137"/>
      <c r="F2321" s="138"/>
      <c r="G2321" s="139"/>
      <c r="H2321" s="140"/>
      <c r="I2321" s="105"/>
      <c r="J2321" s="82"/>
      <c r="K2321" s="82"/>
      <c r="L2321" s="82"/>
      <c r="M2321" s="82"/>
      <c r="N2321" s="82"/>
      <c r="O2321" s="82"/>
      <c r="P2321" s="82"/>
      <c r="Q2321" s="82"/>
      <c r="R2321" s="82"/>
      <c r="S2321" s="82"/>
      <c r="T2321" s="82"/>
      <c r="U2321" s="82"/>
      <c r="V2321" s="82"/>
      <c r="W2321" s="82"/>
      <c r="X2321" s="82"/>
      <c r="Y2321" s="82"/>
      <c r="Z2321" s="82"/>
      <c r="AA2321" s="82"/>
      <c r="AB2321" s="82"/>
      <c r="AC2321" s="82"/>
      <c r="AD2321" s="34"/>
    </row>
    <row r="2322" spans="1:30" s="35" customFormat="1" x14ac:dyDescent="0.2">
      <c r="A2322" s="34"/>
      <c r="D2322" s="137"/>
      <c r="F2322" s="138"/>
      <c r="G2322" s="139"/>
      <c r="H2322" s="140"/>
      <c r="I2322" s="105"/>
      <c r="J2322" s="82"/>
      <c r="K2322" s="82"/>
      <c r="L2322" s="82"/>
      <c r="M2322" s="82"/>
      <c r="N2322" s="82"/>
      <c r="O2322" s="82"/>
      <c r="P2322" s="82"/>
      <c r="Q2322" s="82"/>
      <c r="R2322" s="82"/>
      <c r="S2322" s="82"/>
      <c r="T2322" s="82"/>
      <c r="U2322" s="82"/>
      <c r="V2322" s="82"/>
      <c r="W2322" s="82"/>
      <c r="X2322" s="82"/>
      <c r="Y2322" s="82"/>
      <c r="Z2322" s="82"/>
      <c r="AA2322" s="82"/>
      <c r="AB2322" s="82"/>
      <c r="AC2322" s="82"/>
      <c r="AD2322" s="34"/>
    </row>
    <row r="2323" spans="1:30" s="35" customFormat="1" x14ac:dyDescent="0.2">
      <c r="A2323" s="34"/>
      <c r="D2323" s="137"/>
      <c r="F2323" s="138"/>
      <c r="G2323" s="139"/>
      <c r="H2323" s="140"/>
      <c r="I2323" s="105"/>
      <c r="J2323" s="82"/>
      <c r="K2323" s="82"/>
      <c r="L2323" s="82"/>
      <c r="M2323" s="82"/>
      <c r="N2323" s="82"/>
      <c r="O2323" s="82"/>
      <c r="P2323" s="82"/>
      <c r="Q2323" s="82"/>
      <c r="R2323" s="82"/>
      <c r="S2323" s="82"/>
      <c r="T2323" s="82"/>
      <c r="U2323" s="82"/>
      <c r="V2323" s="82"/>
      <c r="W2323" s="82"/>
      <c r="X2323" s="82"/>
      <c r="Y2323" s="82"/>
      <c r="Z2323" s="82"/>
      <c r="AA2323" s="82"/>
      <c r="AB2323" s="82"/>
      <c r="AC2323" s="82"/>
      <c r="AD2323" s="34"/>
    </row>
    <row r="2324" spans="1:30" s="35" customFormat="1" x14ac:dyDescent="0.2">
      <c r="A2324" s="34"/>
      <c r="D2324" s="137"/>
      <c r="F2324" s="138"/>
      <c r="G2324" s="139"/>
      <c r="H2324" s="140"/>
      <c r="I2324" s="105"/>
      <c r="J2324" s="82"/>
      <c r="K2324" s="82"/>
      <c r="L2324" s="82"/>
      <c r="M2324" s="82"/>
      <c r="N2324" s="82"/>
      <c r="O2324" s="82"/>
      <c r="P2324" s="82"/>
      <c r="Q2324" s="82"/>
      <c r="R2324" s="82"/>
      <c r="S2324" s="82"/>
      <c r="T2324" s="82"/>
      <c r="U2324" s="82"/>
      <c r="V2324" s="82"/>
      <c r="W2324" s="82"/>
      <c r="X2324" s="82"/>
      <c r="Y2324" s="82"/>
      <c r="Z2324" s="82"/>
      <c r="AA2324" s="82"/>
      <c r="AB2324" s="82"/>
      <c r="AC2324" s="82"/>
      <c r="AD2324" s="34"/>
    </row>
    <row r="2325" spans="1:30" s="35" customFormat="1" x14ac:dyDescent="0.2">
      <c r="A2325" s="34"/>
      <c r="D2325" s="137"/>
      <c r="F2325" s="138"/>
      <c r="G2325" s="139"/>
      <c r="H2325" s="140"/>
      <c r="I2325" s="105"/>
      <c r="J2325" s="82"/>
      <c r="K2325" s="82"/>
      <c r="L2325" s="82"/>
      <c r="M2325" s="82"/>
      <c r="N2325" s="82"/>
      <c r="O2325" s="82"/>
      <c r="P2325" s="82"/>
      <c r="Q2325" s="82"/>
      <c r="R2325" s="82"/>
      <c r="S2325" s="82"/>
      <c r="T2325" s="82"/>
      <c r="U2325" s="82"/>
      <c r="V2325" s="82"/>
      <c r="W2325" s="82"/>
      <c r="X2325" s="82"/>
      <c r="Y2325" s="82"/>
      <c r="Z2325" s="82"/>
      <c r="AA2325" s="82"/>
      <c r="AB2325" s="82"/>
      <c r="AC2325" s="82"/>
      <c r="AD2325" s="34"/>
    </row>
    <row r="2326" spans="1:30" s="35" customFormat="1" x14ac:dyDescent="0.2">
      <c r="A2326" s="34"/>
      <c r="D2326" s="137"/>
      <c r="F2326" s="138"/>
      <c r="G2326" s="139"/>
      <c r="H2326" s="140"/>
      <c r="I2326" s="105"/>
      <c r="J2326" s="82"/>
      <c r="K2326" s="82"/>
      <c r="L2326" s="82"/>
      <c r="M2326" s="82"/>
      <c r="N2326" s="82"/>
      <c r="O2326" s="82"/>
      <c r="P2326" s="82"/>
      <c r="Q2326" s="82"/>
      <c r="R2326" s="82"/>
      <c r="S2326" s="82"/>
      <c r="T2326" s="82"/>
      <c r="U2326" s="82"/>
      <c r="V2326" s="82"/>
      <c r="W2326" s="82"/>
      <c r="X2326" s="82"/>
      <c r="Y2326" s="82"/>
      <c r="Z2326" s="82"/>
      <c r="AA2326" s="82"/>
      <c r="AB2326" s="82"/>
      <c r="AC2326" s="82"/>
      <c r="AD2326" s="34"/>
    </row>
    <row r="2327" spans="1:30" s="35" customFormat="1" x14ac:dyDescent="0.2">
      <c r="A2327" s="34"/>
      <c r="D2327" s="137"/>
      <c r="F2327" s="138"/>
      <c r="G2327" s="139"/>
      <c r="H2327" s="140"/>
      <c r="I2327" s="105"/>
      <c r="J2327" s="82"/>
      <c r="K2327" s="82"/>
      <c r="L2327" s="82"/>
      <c r="M2327" s="82"/>
      <c r="N2327" s="82"/>
      <c r="O2327" s="82"/>
      <c r="P2327" s="82"/>
      <c r="Q2327" s="82"/>
      <c r="R2327" s="82"/>
      <c r="S2327" s="82"/>
      <c r="T2327" s="82"/>
      <c r="U2327" s="82"/>
      <c r="V2327" s="82"/>
      <c r="W2327" s="82"/>
      <c r="X2327" s="82"/>
      <c r="Y2327" s="82"/>
      <c r="Z2327" s="82"/>
      <c r="AA2327" s="82"/>
      <c r="AB2327" s="82"/>
      <c r="AC2327" s="82"/>
      <c r="AD2327" s="34"/>
    </row>
    <row r="2328" spans="1:30" s="35" customFormat="1" x14ac:dyDescent="0.2">
      <c r="A2328" s="34"/>
      <c r="D2328" s="137"/>
      <c r="F2328" s="138"/>
      <c r="G2328" s="139"/>
      <c r="H2328" s="140"/>
      <c r="I2328" s="105"/>
      <c r="J2328" s="82"/>
      <c r="K2328" s="82"/>
      <c r="L2328" s="82"/>
      <c r="M2328" s="82"/>
      <c r="N2328" s="82"/>
      <c r="O2328" s="82"/>
      <c r="P2328" s="82"/>
      <c r="Q2328" s="82"/>
      <c r="R2328" s="82"/>
      <c r="S2328" s="82"/>
      <c r="T2328" s="82"/>
      <c r="U2328" s="82"/>
      <c r="V2328" s="82"/>
      <c r="W2328" s="82"/>
      <c r="X2328" s="82"/>
      <c r="Y2328" s="82"/>
      <c r="Z2328" s="82"/>
      <c r="AA2328" s="82"/>
      <c r="AB2328" s="82"/>
      <c r="AC2328" s="82"/>
      <c r="AD2328" s="34"/>
    </row>
    <row r="2329" spans="1:30" s="35" customFormat="1" x14ac:dyDescent="0.2">
      <c r="A2329" s="34"/>
      <c r="D2329" s="137"/>
      <c r="F2329" s="138"/>
      <c r="G2329" s="139"/>
      <c r="H2329" s="140"/>
      <c r="I2329" s="105"/>
      <c r="J2329" s="82"/>
      <c r="K2329" s="82"/>
      <c r="L2329" s="82"/>
      <c r="M2329" s="82"/>
      <c r="N2329" s="82"/>
      <c r="O2329" s="82"/>
      <c r="P2329" s="82"/>
      <c r="Q2329" s="82"/>
      <c r="R2329" s="82"/>
      <c r="S2329" s="82"/>
      <c r="T2329" s="82"/>
      <c r="U2329" s="82"/>
      <c r="V2329" s="82"/>
      <c r="W2329" s="82"/>
      <c r="X2329" s="82"/>
      <c r="Y2329" s="82"/>
      <c r="Z2329" s="82"/>
      <c r="AA2329" s="82"/>
      <c r="AB2329" s="82"/>
      <c r="AC2329" s="82"/>
      <c r="AD2329" s="34"/>
    </row>
    <row r="2330" spans="1:30" s="35" customFormat="1" x14ac:dyDescent="0.2">
      <c r="A2330" s="34"/>
      <c r="D2330" s="137"/>
      <c r="F2330" s="138"/>
      <c r="G2330" s="139"/>
      <c r="H2330" s="140"/>
      <c r="I2330" s="105"/>
      <c r="J2330" s="82"/>
      <c r="K2330" s="82"/>
      <c r="L2330" s="82"/>
      <c r="M2330" s="82"/>
      <c r="N2330" s="82"/>
      <c r="O2330" s="82"/>
      <c r="P2330" s="82"/>
      <c r="Q2330" s="82"/>
      <c r="R2330" s="82"/>
      <c r="S2330" s="82"/>
      <c r="T2330" s="82"/>
      <c r="U2330" s="82"/>
      <c r="V2330" s="82"/>
      <c r="W2330" s="82"/>
      <c r="X2330" s="82"/>
      <c r="Y2330" s="82"/>
      <c r="Z2330" s="82"/>
      <c r="AA2330" s="82"/>
      <c r="AB2330" s="82"/>
      <c r="AC2330" s="82"/>
      <c r="AD2330" s="34"/>
    </row>
    <row r="2331" spans="1:30" s="35" customFormat="1" x14ac:dyDescent="0.2">
      <c r="A2331" s="34"/>
      <c r="D2331" s="137"/>
      <c r="F2331" s="138"/>
      <c r="G2331" s="139"/>
      <c r="H2331" s="140"/>
      <c r="I2331" s="105"/>
      <c r="J2331" s="82"/>
      <c r="K2331" s="82"/>
      <c r="L2331" s="82"/>
      <c r="M2331" s="82"/>
      <c r="N2331" s="82"/>
      <c r="O2331" s="82"/>
      <c r="P2331" s="82"/>
      <c r="Q2331" s="82"/>
      <c r="R2331" s="82"/>
      <c r="S2331" s="82"/>
      <c r="T2331" s="82"/>
      <c r="U2331" s="82"/>
      <c r="V2331" s="82"/>
      <c r="W2331" s="82"/>
      <c r="X2331" s="82"/>
      <c r="Y2331" s="82"/>
      <c r="Z2331" s="82"/>
      <c r="AA2331" s="82"/>
      <c r="AB2331" s="82"/>
      <c r="AC2331" s="82"/>
      <c r="AD2331" s="34"/>
    </row>
    <row r="2332" spans="1:30" s="35" customFormat="1" x14ac:dyDescent="0.2">
      <c r="A2332" s="34"/>
      <c r="D2332" s="137"/>
      <c r="F2332" s="138"/>
      <c r="G2332" s="139"/>
      <c r="H2332" s="140"/>
      <c r="I2332" s="105"/>
      <c r="J2332" s="82"/>
      <c r="K2332" s="82"/>
      <c r="L2332" s="82"/>
      <c r="M2332" s="82"/>
      <c r="N2332" s="82"/>
      <c r="O2332" s="82"/>
      <c r="P2332" s="82"/>
      <c r="Q2332" s="82"/>
      <c r="R2332" s="82"/>
      <c r="S2332" s="82"/>
      <c r="T2332" s="82"/>
      <c r="U2332" s="82"/>
      <c r="V2332" s="82"/>
      <c r="W2332" s="82"/>
      <c r="X2332" s="82"/>
      <c r="Y2332" s="82"/>
      <c r="Z2332" s="82"/>
      <c r="AA2332" s="82"/>
      <c r="AB2332" s="82"/>
      <c r="AC2332" s="82"/>
      <c r="AD2332" s="34"/>
    </row>
    <row r="2333" spans="1:30" s="35" customFormat="1" x14ac:dyDescent="0.2">
      <c r="A2333" s="34"/>
      <c r="D2333" s="137"/>
      <c r="F2333" s="138"/>
      <c r="G2333" s="139"/>
      <c r="H2333" s="140"/>
      <c r="I2333" s="105"/>
      <c r="J2333" s="82"/>
      <c r="K2333" s="82"/>
      <c r="L2333" s="82"/>
      <c r="M2333" s="82"/>
      <c r="N2333" s="82"/>
      <c r="O2333" s="82"/>
      <c r="P2333" s="82"/>
      <c r="Q2333" s="82"/>
      <c r="R2333" s="82"/>
      <c r="S2333" s="82"/>
      <c r="T2333" s="82"/>
      <c r="U2333" s="82"/>
      <c r="V2333" s="82"/>
      <c r="W2333" s="82"/>
      <c r="X2333" s="82"/>
      <c r="Y2333" s="82"/>
      <c r="Z2333" s="82"/>
      <c r="AA2333" s="82"/>
      <c r="AB2333" s="82"/>
      <c r="AC2333" s="82"/>
      <c r="AD2333" s="34"/>
    </row>
    <row r="2334" spans="1:30" s="35" customFormat="1" x14ac:dyDescent="0.2">
      <c r="A2334" s="34"/>
      <c r="D2334" s="137"/>
      <c r="F2334" s="138"/>
      <c r="G2334" s="139"/>
      <c r="H2334" s="140"/>
      <c r="I2334" s="105"/>
      <c r="J2334" s="82"/>
      <c r="K2334" s="82"/>
      <c r="L2334" s="82"/>
      <c r="M2334" s="82"/>
      <c r="N2334" s="82"/>
      <c r="O2334" s="82"/>
      <c r="P2334" s="82"/>
      <c r="Q2334" s="82"/>
      <c r="R2334" s="82"/>
      <c r="S2334" s="82"/>
      <c r="T2334" s="82"/>
      <c r="U2334" s="82"/>
      <c r="V2334" s="82"/>
      <c r="W2334" s="82"/>
      <c r="X2334" s="82"/>
      <c r="Y2334" s="82"/>
      <c r="Z2334" s="82"/>
      <c r="AA2334" s="82"/>
      <c r="AB2334" s="82"/>
      <c r="AC2334" s="82"/>
      <c r="AD2334" s="34"/>
    </row>
    <row r="2335" spans="1:30" s="35" customFormat="1" x14ac:dyDescent="0.2">
      <c r="A2335" s="34"/>
      <c r="D2335" s="137"/>
      <c r="F2335" s="138"/>
      <c r="G2335" s="139"/>
      <c r="H2335" s="140"/>
      <c r="I2335" s="105"/>
      <c r="J2335" s="82"/>
      <c r="K2335" s="82"/>
      <c r="L2335" s="82"/>
      <c r="M2335" s="82"/>
      <c r="N2335" s="82"/>
      <c r="O2335" s="82"/>
      <c r="P2335" s="82"/>
      <c r="Q2335" s="82"/>
      <c r="R2335" s="82"/>
      <c r="S2335" s="82"/>
      <c r="T2335" s="82"/>
      <c r="U2335" s="82"/>
      <c r="V2335" s="82"/>
      <c r="W2335" s="82"/>
      <c r="X2335" s="82"/>
      <c r="Y2335" s="82"/>
      <c r="Z2335" s="82"/>
      <c r="AA2335" s="82"/>
      <c r="AB2335" s="82"/>
      <c r="AC2335" s="82"/>
      <c r="AD2335" s="34"/>
    </row>
    <row r="2336" spans="1:30" s="35" customFormat="1" x14ac:dyDescent="0.2">
      <c r="A2336" s="34"/>
      <c r="D2336" s="137"/>
      <c r="F2336" s="138"/>
      <c r="G2336" s="139"/>
      <c r="H2336" s="140"/>
      <c r="I2336" s="105"/>
      <c r="J2336" s="82"/>
      <c r="K2336" s="82"/>
      <c r="L2336" s="82"/>
      <c r="M2336" s="82"/>
      <c r="N2336" s="82"/>
      <c r="O2336" s="82"/>
      <c r="P2336" s="82"/>
      <c r="Q2336" s="82"/>
      <c r="R2336" s="82"/>
      <c r="S2336" s="82"/>
      <c r="T2336" s="82"/>
      <c r="U2336" s="82"/>
      <c r="V2336" s="82"/>
      <c r="W2336" s="82"/>
      <c r="X2336" s="82"/>
      <c r="Y2336" s="82"/>
      <c r="Z2336" s="82"/>
      <c r="AA2336" s="82"/>
      <c r="AB2336" s="82"/>
      <c r="AC2336" s="82"/>
      <c r="AD2336" s="34"/>
    </row>
    <row r="2337" spans="1:30" s="35" customFormat="1" x14ac:dyDescent="0.2">
      <c r="A2337" s="34"/>
      <c r="D2337" s="137"/>
      <c r="F2337" s="138"/>
      <c r="G2337" s="139"/>
      <c r="H2337" s="140"/>
      <c r="I2337" s="105"/>
      <c r="J2337" s="82"/>
      <c r="K2337" s="82"/>
      <c r="L2337" s="82"/>
      <c r="M2337" s="82"/>
      <c r="N2337" s="82"/>
      <c r="O2337" s="82"/>
      <c r="P2337" s="82"/>
      <c r="Q2337" s="82"/>
      <c r="R2337" s="82"/>
      <c r="S2337" s="82"/>
      <c r="T2337" s="82"/>
      <c r="U2337" s="82"/>
      <c r="V2337" s="82"/>
      <c r="W2337" s="82"/>
      <c r="X2337" s="82"/>
      <c r="Y2337" s="82"/>
      <c r="Z2337" s="82"/>
      <c r="AA2337" s="82"/>
      <c r="AB2337" s="82"/>
      <c r="AC2337" s="82"/>
      <c r="AD2337" s="34"/>
    </row>
    <row r="2338" spans="1:30" s="35" customFormat="1" x14ac:dyDescent="0.2">
      <c r="A2338" s="34"/>
      <c r="D2338" s="137"/>
      <c r="F2338" s="138"/>
      <c r="G2338" s="139"/>
      <c r="H2338" s="140"/>
      <c r="I2338" s="105"/>
      <c r="J2338" s="82"/>
      <c r="K2338" s="82"/>
      <c r="L2338" s="82"/>
      <c r="M2338" s="82"/>
      <c r="N2338" s="82"/>
      <c r="O2338" s="82"/>
      <c r="P2338" s="82"/>
      <c r="Q2338" s="82"/>
      <c r="R2338" s="82"/>
      <c r="S2338" s="82"/>
      <c r="T2338" s="82"/>
      <c r="U2338" s="82"/>
      <c r="V2338" s="82"/>
      <c r="W2338" s="82"/>
      <c r="X2338" s="82"/>
      <c r="Y2338" s="82"/>
      <c r="Z2338" s="82"/>
      <c r="AA2338" s="82"/>
      <c r="AB2338" s="82"/>
      <c r="AC2338" s="82"/>
      <c r="AD2338" s="34"/>
    </row>
    <row r="2339" spans="1:30" s="35" customFormat="1" x14ac:dyDescent="0.2">
      <c r="A2339" s="34"/>
      <c r="D2339" s="137"/>
      <c r="F2339" s="138"/>
      <c r="G2339" s="139"/>
      <c r="H2339" s="140"/>
      <c r="I2339" s="105"/>
      <c r="J2339" s="82"/>
      <c r="K2339" s="82"/>
      <c r="L2339" s="82"/>
      <c r="M2339" s="82"/>
      <c r="N2339" s="82"/>
      <c r="O2339" s="82"/>
      <c r="P2339" s="82"/>
      <c r="Q2339" s="82"/>
      <c r="R2339" s="82"/>
      <c r="S2339" s="82"/>
      <c r="T2339" s="82"/>
      <c r="U2339" s="82"/>
      <c r="V2339" s="82"/>
      <c r="W2339" s="82"/>
      <c r="X2339" s="82"/>
      <c r="Y2339" s="82"/>
      <c r="Z2339" s="82"/>
      <c r="AA2339" s="82"/>
      <c r="AB2339" s="82"/>
      <c r="AC2339" s="82"/>
      <c r="AD2339" s="34"/>
    </row>
    <row r="2340" spans="1:30" s="35" customFormat="1" x14ac:dyDescent="0.2">
      <c r="A2340" s="34"/>
      <c r="D2340" s="137"/>
      <c r="F2340" s="138"/>
      <c r="G2340" s="139"/>
      <c r="H2340" s="140"/>
      <c r="I2340" s="105"/>
      <c r="J2340" s="82"/>
      <c r="K2340" s="82"/>
      <c r="L2340" s="82"/>
      <c r="M2340" s="82"/>
      <c r="N2340" s="82"/>
      <c r="O2340" s="82"/>
      <c r="P2340" s="82"/>
      <c r="Q2340" s="82"/>
      <c r="R2340" s="82"/>
      <c r="S2340" s="82"/>
      <c r="T2340" s="82"/>
      <c r="U2340" s="82"/>
      <c r="V2340" s="82"/>
      <c r="W2340" s="82"/>
      <c r="X2340" s="82"/>
      <c r="Y2340" s="82"/>
      <c r="Z2340" s="82"/>
      <c r="AA2340" s="82"/>
      <c r="AB2340" s="82"/>
      <c r="AC2340" s="82"/>
      <c r="AD2340" s="34"/>
    </row>
    <row r="2341" spans="1:30" s="35" customFormat="1" x14ac:dyDescent="0.2">
      <c r="A2341" s="34"/>
      <c r="D2341" s="137"/>
      <c r="F2341" s="138"/>
      <c r="G2341" s="139"/>
      <c r="H2341" s="140"/>
      <c r="I2341" s="105"/>
      <c r="J2341" s="82"/>
      <c r="K2341" s="82"/>
      <c r="L2341" s="82"/>
      <c r="M2341" s="82"/>
      <c r="N2341" s="82"/>
      <c r="O2341" s="82"/>
      <c r="P2341" s="82"/>
      <c r="Q2341" s="82"/>
      <c r="R2341" s="82"/>
      <c r="S2341" s="82"/>
      <c r="T2341" s="82"/>
      <c r="U2341" s="82"/>
      <c r="V2341" s="82"/>
      <c r="W2341" s="82"/>
      <c r="X2341" s="82"/>
      <c r="Y2341" s="82"/>
      <c r="Z2341" s="82"/>
      <c r="AA2341" s="82"/>
      <c r="AB2341" s="82"/>
      <c r="AC2341" s="82"/>
      <c r="AD2341" s="34"/>
    </row>
    <row r="2342" spans="1:30" s="35" customFormat="1" x14ac:dyDescent="0.2">
      <c r="A2342" s="34"/>
      <c r="D2342" s="137"/>
      <c r="F2342" s="138"/>
      <c r="G2342" s="139"/>
      <c r="H2342" s="140"/>
      <c r="I2342" s="105"/>
      <c r="J2342" s="82"/>
      <c r="K2342" s="82"/>
      <c r="L2342" s="82"/>
      <c r="M2342" s="82"/>
      <c r="N2342" s="82"/>
      <c r="O2342" s="82"/>
      <c r="P2342" s="82"/>
      <c r="Q2342" s="82"/>
      <c r="R2342" s="82"/>
      <c r="S2342" s="82"/>
      <c r="T2342" s="82"/>
      <c r="U2342" s="82"/>
      <c r="V2342" s="82"/>
      <c r="W2342" s="82"/>
      <c r="X2342" s="82"/>
      <c r="Y2342" s="82"/>
      <c r="Z2342" s="82"/>
      <c r="AA2342" s="82"/>
      <c r="AB2342" s="82"/>
      <c r="AC2342" s="82"/>
      <c r="AD2342" s="34"/>
    </row>
    <row r="2343" spans="1:30" s="35" customFormat="1" x14ac:dyDescent="0.2">
      <c r="A2343" s="34"/>
      <c r="D2343" s="137"/>
      <c r="F2343" s="138"/>
      <c r="G2343" s="139"/>
      <c r="H2343" s="140"/>
      <c r="I2343" s="105"/>
      <c r="J2343" s="82"/>
      <c r="K2343" s="82"/>
      <c r="L2343" s="82"/>
      <c r="M2343" s="82"/>
      <c r="N2343" s="82"/>
      <c r="O2343" s="82"/>
      <c r="P2343" s="82"/>
      <c r="Q2343" s="82"/>
      <c r="R2343" s="82"/>
      <c r="S2343" s="82"/>
      <c r="T2343" s="82"/>
      <c r="U2343" s="82"/>
      <c r="V2343" s="82"/>
      <c r="W2343" s="82"/>
      <c r="X2343" s="82"/>
      <c r="Y2343" s="82"/>
      <c r="Z2343" s="82"/>
      <c r="AA2343" s="82"/>
      <c r="AB2343" s="82"/>
      <c r="AC2343" s="82"/>
      <c r="AD2343" s="34"/>
    </row>
    <row r="2344" spans="1:30" s="35" customFormat="1" x14ac:dyDescent="0.2">
      <c r="A2344" s="34"/>
      <c r="D2344" s="137"/>
      <c r="F2344" s="138"/>
      <c r="G2344" s="139"/>
      <c r="H2344" s="140"/>
      <c r="I2344" s="105"/>
      <c r="J2344" s="82"/>
      <c r="K2344" s="82"/>
      <c r="L2344" s="82"/>
      <c r="M2344" s="82"/>
      <c r="N2344" s="82"/>
      <c r="O2344" s="82"/>
      <c r="P2344" s="82"/>
      <c r="Q2344" s="82"/>
      <c r="R2344" s="82"/>
      <c r="S2344" s="82"/>
      <c r="T2344" s="82"/>
      <c r="U2344" s="82"/>
      <c r="V2344" s="82"/>
      <c r="W2344" s="82"/>
      <c r="X2344" s="82"/>
      <c r="Y2344" s="82"/>
      <c r="Z2344" s="82"/>
      <c r="AA2344" s="82"/>
      <c r="AB2344" s="82"/>
      <c r="AC2344" s="82"/>
      <c r="AD2344" s="34"/>
    </row>
    <row r="2345" spans="1:30" s="35" customFormat="1" x14ac:dyDescent="0.2">
      <c r="A2345" s="34"/>
      <c r="D2345" s="137"/>
      <c r="F2345" s="138"/>
      <c r="G2345" s="139"/>
      <c r="H2345" s="140"/>
      <c r="I2345" s="105"/>
      <c r="J2345" s="82"/>
      <c r="K2345" s="82"/>
      <c r="L2345" s="82"/>
      <c r="M2345" s="82"/>
      <c r="N2345" s="82"/>
      <c r="O2345" s="82"/>
      <c r="P2345" s="82"/>
      <c r="Q2345" s="82"/>
      <c r="R2345" s="82"/>
      <c r="S2345" s="82"/>
      <c r="T2345" s="82"/>
      <c r="U2345" s="82"/>
      <c r="V2345" s="82"/>
      <c r="W2345" s="82"/>
      <c r="X2345" s="82"/>
      <c r="Y2345" s="82"/>
      <c r="Z2345" s="82"/>
      <c r="AA2345" s="82"/>
      <c r="AB2345" s="82"/>
      <c r="AC2345" s="82"/>
      <c r="AD2345" s="34"/>
    </row>
    <row r="2346" spans="1:30" s="35" customFormat="1" x14ac:dyDescent="0.2">
      <c r="A2346" s="34"/>
      <c r="D2346" s="137"/>
      <c r="F2346" s="138"/>
      <c r="G2346" s="139"/>
      <c r="H2346" s="140"/>
      <c r="I2346" s="105"/>
      <c r="J2346" s="82"/>
      <c r="K2346" s="82"/>
      <c r="L2346" s="82"/>
      <c r="M2346" s="82"/>
      <c r="N2346" s="82"/>
      <c r="O2346" s="82"/>
      <c r="P2346" s="82"/>
      <c r="Q2346" s="82"/>
      <c r="R2346" s="82"/>
      <c r="S2346" s="82"/>
      <c r="T2346" s="82"/>
      <c r="U2346" s="82"/>
      <c r="V2346" s="82"/>
      <c r="W2346" s="82"/>
      <c r="X2346" s="82"/>
      <c r="Y2346" s="82"/>
      <c r="Z2346" s="82"/>
      <c r="AA2346" s="82"/>
      <c r="AB2346" s="82"/>
      <c r="AC2346" s="82"/>
      <c r="AD2346" s="34"/>
    </row>
    <row r="2347" spans="1:30" s="35" customFormat="1" x14ac:dyDescent="0.2">
      <c r="A2347" s="34"/>
      <c r="D2347" s="137"/>
      <c r="F2347" s="138"/>
      <c r="G2347" s="139"/>
      <c r="H2347" s="140"/>
      <c r="I2347" s="105"/>
      <c r="J2347" s="82"/>
      <c r="K2347" s="82"/>
      <c r="L2347" s="82"/>
      <c r="M2347" s="82"/>
      <c r="N2347" s="82"/>
      <c r="O2347" s="82"/>
      <c r="P2347" s="82"/>
      <c r="Q2347" s="82"/>
      <c r="R2347" s="82"/>
      <c r="S2347" s="82"/>
      <c r="T2347" s="82"/>
      <c r="U2347" s="82"/>
      <c r="V2347" s="82"/>
      <c r="W2347" s="82"/>
      <c r="X2347" s="82"/>
      <c r="Y2347" s="82"/>
      <c r="Z2347" s="82"/>
      <c r="AA2347" s="82"/>
      <c r="AB2347" s="82"/>
      <c r="AC2347" s="82"/>
      <c r="AD2347" s="34"/>
    </row>
    <row r="2348" spans="1:30" s="35" customFormat="1" x14ac:dyDescent="0.2">
      <c r="A2348" s="34"/>
      <c r="D2348" s="137"/>
      <c r="F2348" s="138"/>
      <c r="G2348" s="139"/>
      <c r="H2348" s="140"/>
      <c r="I2348" s="105"/>
      <c r="J2348" s="82"/>
      <c r="K2348" s="82"/>
      <c r="L2348" s="82"/>
      <c r="M2348" s="82"/>
      <c r="N2348" s="82"/>
      <c r="O2348" s="82"/>
      <c r="P2348" s="82"/>
      <c r="Q2348" s="82"/>
      <c r="R2348" s="82"/>
      <c r="S2348" s="82"/>
      <c r="T2348" s="82"/>
      <c r="U2348" s="82"/>
      <c r="V2348" s="82"/>
      <c r="W2348" s="82"/>
      <c r="X2348" s="82"/>
      <c r="Y2348" s="82"/>
      <c r="Z2348" s="82"/>
      <c r="AA2348" s="82"/>
      <c r="AB2348" s="82"/>
      <c r="AC2348" s="82"/>
      <c r="AD2348" s="34"/>
    </row>
    <row r="2349" spans="1:30" s="35" customFormat="1" x14ac:dyDescent="0.2">
      <c r="A2349" s="34"/>
      <c r="D2349" s="137"/>
      <c r="F2349" s="138"/>
      <c r="G2349" s="139"/>
      <c r="H2349" s="140"/>
      <c r="I2349" s="105"/>
      <c r="J2349" s="82"/>
      <c r="K2349" s="82"/>
      <c r="L2349" s="82"/>
      <c r="M2349" s="82"/>
      <c r="N2349" s="82"/>
      <c r="O2349" s="82"/>
      <c r="P2349" s="82"/>
      <c r="Q2349" s="82"/>
      <c r="R2349" s="82"/>
      <c r="S2349" s="82"/>
      <c r="T2349" s="82"/>
      <c r="U2349" s="82"/>
      <c r="V2349" s="82"/>
      <c r="W2349" s="82"/>
      <c r="X2349" s="82"/>
      <c r="Y2349" s="82"/>
      <c r="Z2349" s="82"/>
      <c r="AA2349" s="82"/>
      <c r="AB2349" s="82"/>
      <c r="AC2349" s="82"/>
      <c r="AD2349" s="34"/>
    </row>
    <row r="2350" spans="1:30" s="35" customFormat="1" x14ac:dyDescent="0.2">
      <c r="A2350" s="34"/>
      <c r="D2350" s="137"/>
      <c r="F2350" s="138"/>
      <c r="G2350" s="139"/>
      <c r="H2350" s="140"/>
      <c r="I2350" s="105"/>
      <c r="J2350" s="82"/>
      <c r="K2350" s="82"/>
      <c r="L2350" s="82"/>
      <c r="M2350" s="82"/>
      <c r="N2350" s="82"/>
      <c r="O2350" s="82"/>
      <c r="P2350" s="82"/>
      <c r="Q2350" s="82"/>
      <c r="R2350" s="82"/>
      <c r="S2350" s="82"/>
      <c r="T2350" s="82"/>
      <c r="U2350" s="82"/>
      <c r="V2350" s="82"/>
      <c r="W2350" s="82"/>
      <c r="X2350" s="82"/>
      <c r="Y2350" s="82"/>
      <c r="Z2350" s="82"/>
      <c r="AA2350" s="82"/>
      <c r="AB2350" s="82"/>
      <c r="AC2350" s="82"/>
      <c r="AD2350" s="34"/>
    </row>
    <row r="2351" spans="1:30" s="35" customFormat="1" x14ac:dyDescent="0.2">
      <c r="A2351" s="34"/>
      <c r="D2351" s="137"/>
      <c r="F2351" s="138"/>
      <c r="G2351" s="139"/>
      <c r="H2351" s="140"/>
      <c r="I2351" s="105"/>
      <c r="J2351" s="82"/>
      <c r="K2351" s="82"/>
      <c r="L2351" s="82"/>
      <c r="M2351" s="82"/>
      <c r="N2351" s="82"/>
      <c r="O2351" s="82"/>
      <c r="P2351" s="82"/>
      <c r="Q2351" s="82"/>
      <c r="R2351" s="82"/>
      <c r="S2351" s="82"/>
      <c r="T2351" s="82"/>
      <c r="U2351" s="82"/>
      <c r="V2351" s="82"/>
      <c r="W2351" s="82"/>
      <c r="X2351" s="82"/>
      <c r="Y2351" s="82"/>
      <c r="Z2351" s="82"/>
      <c r="AA2351" s="82"/>
      <c r="AB2351" s="82"/>
      <c r="AC2351" s="82"/>
      <c r="AD2351" s="34"/>
    </row>
    <row r="2352" spans="1:30" s="35" customFormat="1" x14ac:dyDescent="0.2">
      <c r="A2352" s="34"/>
      <c r="D2352" s="137"/>
      <c r="F2352" s="138"/>
      <c r="G2352" s="139"/>
      <c r="H2352" s="140"/>
      <c r="I2352" s="105"/>
      <c r="J2352" s="82"/>
      <c r="K2352" s="82"/>
      <c r="L2352" s="82"/>
      <c r="M2352" s="82"/>
      <c r="N2352" s="82"/>
      <c r="O2352" s="82"/>
      <c r="P2352" s="82"/>
      <c r="Q2352" s="82"/>
      <c r="R2352" s="82"/>
      <c r="S2352" s="82"/>
      <c r="T2352" s="82"/>
      <c r="U2352" s="82"/>
      <c r="V2352" s="82"/>
      <c r="W2352" s="82"/>
      <c r="X2352" s="82"/>
      <c r="Y2352" s="82"/>
      <c r="Z2352" s="82"/>
      <c r="AA2352" s="82"/>
      <c r="AB2352" s="82"/>
      <c r="AC2352" s="82"/>
      <c r="AD2352" s="34"/>
    </row>
    <row r="2353" spans="1:30" s="35" customFormat="1" x14ac:dyDescent="0.2">
      <c r="A2353" s="34"/>
      <c r="D2353" s="137"/>
      <c r="F2353" s="138"/>
      <c r="G2353" s="139"/>
      <c r="H2353" s="140"/>
      <c r="I2353" s="105"/>
      <c r="J2353" s="82"/>
      <c r="K2353" s="82"/>
      <c r="L2353" s="82"/>
      <c r="M2353" s="82"/>
      <c r="N2353" s="82"/>
      <c r="O2353" s="82"/>
      <c r="P2353" s="82"/>
      <c r="Q2353" s="82"/>
      <c r="R2353" s="82"/>
      <c r="S2353" s="82"/>
      <c r="T2353" s="82"/>
      <c r="U2353" s="82"/>
      <c r="V2353" s="82"/>
      <c r="W2353" s="82"/>
      <c r="X2353" s="82"/>
      <c r="Y2353" s="82"/>
      <c r="Z2353" s="82"/>
      <c r="AA2353" s="82"/>
      <c r="AB2353" s="82"/>
      <c r="AC2353" s="82"/>
      <c r="AD2353" s="34"/>
    </row>
    <row r="2354" spans="1:30" s="35" customFormat="1" x14ac:dyDescent="0.2">
      <c r="A2354" s="34"/>
      <c r="D2354" s="137"/>
      <c r="F2354" s="138"/>
      <c r="G2354" s="139"/>
      <c r="H2354" s="140"/>
      <c r="I2354" s="105"/>
      <c r="J2354" s="82"/>
      <c r="K2354" s="82"/>
      <c r="L2354" s="82"/>
      <c r="M2354" s="82"/>
      <c r="N2354" s="82"/>
      <c r="O2354" s="82"/>
      <c r="P2354" s="82"/>
      <c r="Q2354" s="82"/>
      <c r="R2354" s="82"/>
      <c r="S2354" s="82"/>
      <c r="T2354" s="82"/>
      <c r="U2354" s="82"/>
      <c r="V2354" s="82"/>
      <c r="W2354" s="82"/>
      <c r="X2354" s="82"/>
      <c r="Y2354" s="82"/>
      <c r="Z2354" s="82"/>
      <c r="AA2354" s="82"/>
      <c r="AB2354" s="82"/>
      <c r="AC2354" s="82"/>
      <c r="AD2354" s="34"/>
    </row>
    <row r="2355" spans="1:30" s="35" customFormat="1" x14ac:dyDescent="0.2">
      <c r="A2355" s="34"/>
      <c r="D2355" s="137"/>
      <c r="F2355" s="138"/>
      <c r="G2355" s="139"/>
      <c r="H2355" s="140"/>
      <c r="I2355" s="105"/>
      <c r="J2355" s="82"/>
      <c r="K2355" s="82"/>
      <c r="L2355" s="82"/>
      <c r="M2355" s="82"/>
      <c r="N2355" s="82"/>
      <c r="O2355" s="82"/>
      <c r="P2355" s="82"/>
      <c r="Q2355" s="82"/>
      <c r="R2355" s="82"/>
      <c r="S2355" s="82"/>
      <c r="T2355" s="82"/>
      <c r="U2355" s="82"/>
      <c r="V2355" s="82"/>
      <c r="W2355" s="82"/>
      <c r="X2355" s="82"/>
      <c r="Y2355" s="82"/>
      <c r="Z2355" s="82"/>
      <c r="AA2355" s="82"/>
      <c r="AB2355" s="82"/>
      <c r="AC2355" s="82"/>
      <c r="AD2355" s="34"/>
    </row>
    <row r="2356" spans="1:30" s="35" customFormat="1" x14ac:dyDescent="0.2">
      <c r="A2356" s="34"/>
      <c r="D2356" s="137"/>
      <c r="F2356" s="138"/>
      <c r="G2356" s="139"/>
      <c r="H2356" s="140"/>
      <c r="I2356" s="105"/>
      <c r="J2356" s="82"/>
      <c r="K2356" s="82"/>
      <c r="L2356" s="82"/>
      <c r="M2356" s="82"/>
      <c r="N2356" s="82"/>
      <c r="O2356" s="82"/>
      <c r="P2356" s="82"/>
      <c r="Q2356" s="82"/>
      <c r="R2356" s="82"/>
      <c r="S2356" s="82"/>
      <c r="T2356" s="82"/>
      <c r="U2356" s="82"/>
      <c r="V2356" s="82"/>
      <c r="W2356" s="82"/>
      <c r="X2356" s="82"/>
      <c r="Y2356" s="82"/>
      <c r="Z2356" s="82"/>
      <c r="AA2356" s="82"/>
      <c r="AB2356" s="82"/>
      <c r="AC2356" s="82"/>
      <c r="AD2356" s="34"/>
    </row>
    <row r="2357" spans="1:30" s="35" customFormat="1" x14ac:dyDescent="0.2">
      <c r="A2357" s="34"/>
      <c r="D2357" s="137"/>
      <c r="F2357" s="138"/>
      <c r="G2357" s="139"/>
      <c r="H2357" s="140"/>
      <c r="I2357" s="105"/>
      <c r="J2357" s="82"/>
      <c r="K2357" s="82"/>
      <c r="L2357" s="82"/>
      <c r="M2357" s="82"/>
      <c r="N2357" s="82"/>
      <c r="O2357" s="82"/>
      <c r="P2357" s="82"/>
      <c r="Q2357" s="82"/>
      <c r="R2357" s="82"/>
      <c r="S2357" s="82"/>
      <c r="T2357" s="82"/>
      <c r="U2357" s="82"/>
      <c r="V2357" s="82"/>
      <c r="W2357" s="82"/>
      <c r="X2357" s="82"/>
      <c r="Y2357" s="82"/>
      <c r="Z2357" s="82"/>
      <c r="AA2357" s="82"/>
      <c r="AB2357" s="82"/>
      <c r="AC2357" s="82"/>
      <c r="AD2357" s="34"/>
    </row>
    <row r="2358" spans="1:30" s="35" customFormat="1" x14ac:dyDescent="0.2">
      <c r="A2358" s="34"/>
      <c r="D2358" s="137"/>
      <c r="F2358" s="138"/>
      <c r="G2358" s="139"/>
      <c r="H2358" s="140"/>
      <c r="I2358" s="105"/>
      <c r="J2358" s="82"/>
      <c r="K2358" s="82"/>
      <c r="L2358" s="82"/>
      <c r="M2358" s="82"/>
      <c r="N2358" s="82"/>
      <c r="O2358" s="82"/>
      <c r="P2358" s="82"/>
      <c r="Q2358" s="82"/>
      <c r="R2358" s="82"/>
      <c r="S2358" s="82"/>
      <c r="T2358" s="82"/>
      <c r="U2358" s="82"/>
      <c r="V2358" s="82"/>
      <c r="W2358" s="82"/>
      <c r="X2358" s="82"/>
      <c r="Y2358" s="82"/>
      <c r="Z2358" s="82"/>
      <c r="AA2358" s="82"/>
      <c r="AB2358" s="82"/>
      <c r="AC2358" s="82"/>
      <c r="AD2358" s="34"/>
    </row>
    <row r="2359" spans="1:30" s="35" customFormat="1" x14ac:dyDescent="0.2">
      <c r="A2359" s="34"/>
      <c r="D2359" s="137"/>
      <c r="F2359" s="138"/>
      <c r="G2359" s="139"/>
      <c r="H2359" s="140"/>
      <c r="I2359" s="105"/>
      <c r="J2359" s="82"/>
      <c r="K2359" s="82"/>
      <c r="L2359" s="82"/>
      <c r="M2359" s="82"/>
      <c r="N2359" s="82"/>
      <c r="O2359" s="82"/>
      <c r="P2359" s="82"/>
      <c r="Q2359" s="82"/>
      <c r="R2359" s="82"/>
      <c r="S2359" s="82"/>
      <c r="T2359" s="82"/>
      <c r="U2359" s="82"/>
      <c r="V2359" s="82"/>
      <c r="W2359" s="82"/>
      <c r="X2359" s="82"/>
      <c r="Y2359" s="82"/>
      <c r="Z2359" s="82"/>
      <c r="AA2359" s="82"/>
      <c r="AB2359" s="82"/>
      <c r="AC2359" s="82"/>
      <c r="AD2359" s="34"/>
    </row>
    <row r="2360" spans="1:30" s="35" customFormat="1" x14ac:dyDescent="0.2">
      <c r="A2360" s="34"/>
      <c r="D2360" s="137"/>
      <c r="F2360" s="138"/>
      <c r="G2360" s="139"/>
      <c r="H2360" s="140"/>
      <c r="I2360" s="105"/>
      <c r="J2360" s="82"/>
      <c r="K2360" s="82"/>
      <c r="L2360" s="82"/>
      <c r="M2360" s="82"/>
      <c r="N2360" s="82"/>
      <c r="O2360" s="82"/>
      <c r="P2360" s="82"/>
      <c r="Q2360" s="82"/>
      <c r="R2360" s="82"/>
      <c r="S2360" s="82"/>
      <c r="T2360" s="82"/>
      <c r="U2360" s="82"/>
      <c r="V2360" s="82"/>
      <c r="W2360" s="82"/>
      <c r="X2360" s="82"/>
      <c r="Y2360" s="82"/>
      <c r="Z2360" s="82"/>
      <c r="AA2360" s="82"/>
      <c r="AB2360" s="82"/>
      <c r="AC2360" s="82"/>
      <c r="AD2360" s="34"/>
    </row>
    <row r="2361" spans="1:30" s="35" customFormat="1" x14ac:dyDescent="0.2">
      <c r="A2361" s="34"/>
      <c r="D2361" s="137"/>
      <c r="F2361" s="138"/>
      <c r="G2361" s="139"/>
      <c r="H2361" s="140"/>
      <c r="I2361" s="105"/>
      <c r="J2361" s="82"/>
      <c r="K2361" s="82"/>
      <c r="L2361" s="82"/>
      <c r="M2361" s="82"/>
      <c r="N2361" s="82"/>
      <c r="O2361" s="82"/>
      <c r="P2361" s="82"/>
      <c r="Q2361" s="82"/>
      <c r="R2361" s="82"/>
      <c r="S2361" s="82"/>
      <c r="T2361" s="82"/>
      <c r="U2361" s="82"/>
      <c r="V2361" s="82"/>
      <c r="W2361" s="82"/>
      <c r="X2361" s="82"/>
      <c r="Y2361" s="82"/>
      <c r="Z2361" s="82"/>
      <c r="AA2361" s="82"/>
      <c r="AB2361" s="82"/>
      <c r="AC2361" s="82"/>
      <c r="AD2361" s="34"/>
    </row>
    <row r="2362" spans="1:30" s="35" customFormat="1" x14ac:dyDescent="0.2">
      <c r="A2362" s="34"/>
      <c r="D2362" s="137"/>
      <c r="F2362" s="138"/>
      <c r="G2362" s="139"/>
      <c r="H2362" s="140"/>
      <c r="I2362" s="105"/>
      <c r="J2362" s="82"/>
      <c r="K2362" s="82"/>
      <c r="L2362" s="82"/>
      <c r="M2362" s="82"/>
      <c r="N2362" s="82"/>
      <c r="O2362" s="82"/>
      <c r="P2362" s="82"/>
      <c r="Q2362" s="82"/>
      <c r="R2362" s="82"/>
      <c r="S2362" s="82"/>
      <c r="T2362" s="82"/>
      <c r="U2362" s="82"/>
      <c r="V2362" s="82"/>
      <c r="W2362" s="82"/>
      <c r="X2362" s="82"/>
      <c r="Y2362" s="82"/>
      <c r="Z2362" s="82"/>
      <c r="AA2362" s="82"/>
      <c r="AB2362" s="82"/>
      <c r="AC2362" s="82"/>
      <c r="AD2362" s="34"/>
    </row>
    <row r="2363" spans="1:30" s="35" customFormat="1" x14ac:dyDescent="0.2">
      <c r="A2363" s="34"/>
      <c r="D2363" s="137"/>
      <c r="F2363" s="138"/>
      <c r="G2363" s="139"/>
      <c r="H2363" s="140"/>
      <c r="I2363" s="105"/>
      <c r="J2363" s="82"/>
      <c r="K2363" s="82"/>
      <c r="L2363" s="82"/>
      <c r="M2363" s="82"/>
      <c r="N2363" s="82"/>
      <c r="O2363" s="82"/>
      <c r="P2363" s="82"/>
      <c r="Q2363" s="82"/>
      <c r="R2363" s="82"/>
      <c r="S2363" s="82"/>
      <c r="T2363" s="82"/>
      <c r="U2363" s="82"/>
      <c r="V2363" s="82"/>
      <c r="W2363" s="82"/>
      <c r="X2363" s="82"/>
      <c r="Y2363" s="82"/>
      <c r="Z2363" s="82"/>
      <c r="AA2363" s="82"/>
      <c r="AB2363" s="82"/>
      <c r="AC2363" s="82"/>
      <c r="AD2363" s="34"/>
    </row>
    <row r="2364" spans="1:30" s="35" customFormat="1" x14ac:dyDescent="0.2">
      <c r="A2364" s="34"/>
      <c r="D2364" s="137"/>
      <c r="F2364" s="138"/>
      <c r="G2364" s="139"/>
      <c r="H2364" s="140"/>
      <c r="I2364" s="105"/>
      <c r="J2364" s="82"/>
      <c r="K2364" s="82"/>
      <c r="L2364" s="82"/>
      <c r="M2364" s="82"/>
      <c r="N2364" s="82"/>
      <c r="O2364" s="82"/>
      <c r="P2364" s="82"/>
      <c r="Q2364" s="82"/>
      <c r="R2364" s="82"/>
      <c r="S2364" s="82"/>
      <c r="T2364" s="82"/>
      <c r="U2364" s="82"/>
      <c r="V2364" s="82"/>
      <c r="W2364" s="82"/>
      <c r="X2364" s="82"/>
      <c r="Y2364" s="82"/>
      <c r="Z2364" s="82"/>
      <c r="AA2364" s="82"/>
      <c r="AB2364" s="82"/>
      <c r="AC2364" s="82"/>
      <c r="AD2364" s="34"/>
    </row>
    <row r="2365" spans="1:30" s="35" customFormat="1" x14ac:dyDescent="0.2">
      <c r="A2365" s="34"/>
      <c r="D2365" s="137"/>
      <c r="F2365" s="138"/>
      <c r="G2365" s="139"/>
      <c r="H2365" s="140"/>
      <c r="I2365" s="105"/>
      <c r="J2365" s="82"/>
      <c r="K2365" s="82"/>
      <c r="L2365" s="82"/>
      <c r="M2365" s="82"/>
      <c r="N2365" s="82"/>
      <c r="O2365" s="82"/>
      <c r="P2365" s="82"/>
      <c r="Q2365" s="82"/>
      <c r="R2365" s="82"/>
      <c r="S2365" s="82"/>
      <c r="T2365" s="82"/>
      <c r="U2365" s="82"/>
      <c r="V2365" s="82"/>
      <c r="W2365" s="82"/>
      <c r="X2365" s="82"/>
      <c r="Y2365" s="82"/>
      <c r="Z2365" s="82"/>
      <c r="AA2365" s="82"/>
      <c r="AB2365" s="82"/>
      <c r="AC2365" s="82"/>
      <c r="AD2365" s="34"/>
    </row>
    <row r="2366" spans="1:30" s="35" customFormat="1" x14ac:dyDescent="0.2">
      <c r="A2366" s="34"/>
      <c r="D2366" s="137"/>
      <c r="F2366" s="138"/>
      <c r="G2366" s="139"/>
      <c r="H2366" s="140"/>
      <c r="I2366" s="105"/>
      <c r="J2366" s="82"/>
      <c r="K2366" s="82"/>
      <c r="L2366" s="82"/>
      <c r="M2366" s="82"/>
      <c r="N2366" s="82"/>
      <c r="O2366" s="82"/>
      <c r="P2366" s="82"/>
      <c r="Q2366" s="82"/>
      <c r="R2366" s="82"/>
      <c r="S2366" s="82"/>
      <c r="T2366" s="82"/>
      <c r="U2366" s="82"/>
      <c r="V2366" s="82"/>
      <c r="W2366" s="82"/>
      <c r="X2366" s="82"/>
      <c r="Y2366" s="82"/>
      <c r="Z2366" s="82"/>
      <c r="AA2366" s="82"/>
      <c r="AB2366" s="82"/>
      <c r="AC2366" s="82"/>
      <c r="AD2366" s="34"/>
    </row>
    <row r="2367" spans="1:30" s="35" customFormat="1" x14ac:dyDescent="0.2">
      <c r="A2367" s="34"/>
      <c r="D2367" s="137"/>
      <c r="F2367" s="138"/>
      <c r="G2367" s="139"/>
      <c r="H2367" s="140"/>
      <c r="I2367" s="105"/>
      <c r="J2367" s="82"/>
      <c r="K2367" s="82"/>
      <c r="L2367" s="82"/>
      <c r="M2367" s="82"/>
      <c r="N2367" s="82"/>
      <c r="O2367" s="82"/>
      <c r="P2367" s="82"/>
      <c r="Q2367" s="82"/>
      <c r="R2367" s="82"/>
      <c r="S2367" s="82"/>
      <c r="T2367" s="82"/>
      <c r="U2367" s="82"/>
      <c r="V2367" s="82"/>
      <c r="W2367" s="82"/>
      <c r="X2367" s="82"/>
      <c r="Y2367" s="82"/>
      <c r="Z2367" s="82"/>
      <c r="AA2367" s="82"/>
      <c r="AB2367" s="82"/>
      <c r="AC2367" s="82"/>
      <c r="AD2367" s="34"/>
    </row>
    <row r="2368" spans="1:30" s="35" customFormat="1" x14ac:dyDescent="0.2">
      <c r="A2368" s="34"/>
      <c r="D2368" s="137"/>
      <c r="F2368" s="138"/>
      <c r="G2368" s="139"/>
      <c r="H2368" s="140"/>
      <c r="I2368" s="105"/>
      <c r="J2368" s="82"/>
      <c r="K2368" s="82"/>
      <c r="L2368" s="82"/>
      <c r="M2368" s="82"/>
      <c r="N2368" s="82"/>
      <c r="O2368" s="82"/>
      <c r="P2368" s="82"/>
      <c r="Q2368" s="82"/>
      <c r="R2368" s="82"/>
      <c r="S2368" s="82"/>
      <c r="T2368" s="82"/>
      <c r="U2368" s="82"/>
      <c r="V2368" s="82"/>
      <c r="W2368" s="82"/>
      <c r="X2368" s="82"/>
      <c r="Y2368" s="82"/>
      <c r="Z2368" s="82"/>
      <c r="AA2368" s="82"/>
      <c r="AB2368" s="82"/>
      <c r="AC2368" s="82"/>
      <c r="AD2368" s="34"/>
    </row>
    <row r="2369" spans="1:30" s="35" customFormat="1" x14ac:dyDescent="0.2">
      <c r="A2369" s="34"/>
      <c r="D2369" s="137"/>
      <c r="F2369" s="138"/>
      <c r="G2369" s="139"/>
      <c r="H2369" s="140"/>
      <c r="I2369" s="105"/>
      <c r="J2369" s="82"/>
      <c r="K2369" s="82"/>
      <c r="L2369" s="82"/>
      <c r="M2369" s="82"/>
      <c r="N2369" s="82"/>
      <c r="O2369" s="82"/>
      <c r="P2369" s="82"/>
      <c r="Q2369" s="82"/>
      <c r="R2369" s="82"/>
      <c r="S2369" s="82"/>
      <c r="T2369" s="82"/>
      <c r="U2369" s="82"/>
      <c r="V2369" s="82"/>
      <c r="W2369" s="82"/>
      <c r="X2369" s="82"/>
      <c r="Y2369" s="82"/>
      <c r="Z2369" s="82"/>
      <c r="AA2369" s="82"/>
      <c r="AB2369" s="82"/>
      <c r="AC2369" s="82"/>
      <c r="AD2369" s="34"/>
    </row>
    <row r="2370" spans="1:30" s="35" customFormat="1" x14ac:dyDescent="0.2">
      <c r="A2370" s="34"/>
      <c r="D2370" s="137"/>
      <c r="F2370" s="138"/>
      <c r="G2370" s="139"/>
      <c r="H2370" s="140"/>
      <c r="I2370" s="105"/>
      <c r="J2370" s="82"/>
      <c r="K2370" s="82"/>
      <c r="L2370" s="82"/>
      <c r="M2370" s="82"/>
      <c r="N2370" s="82"/>
      <c r="O2370" s="82"/>
      <c r="P2370" s="82"/>
      <c r="Q2370" s="82"/>
      <c r="R2370" s="82"/>
      <c r="S2370" s="82"/>
      <c r="T2370" s="82"/>
      <c r="U2370" s="82"/>
      <c r="V2370" s="82"/>
      <c r="W2370" s="82"/>
      <c r="X2370" s="82"/>
      <c r="Y2370" s="82"/>
      <c r="Z2370" s="82"/>
      <c r="AA2370" s="82"/>
      <c r="AB2370" s="82"/>
      <c r="AC2370" s="82"/>
      <c r="AD2370" s="34"/>
    </row>
    <row r="2371" spans="1:30" s="35" customFormat="1" x14ac:dyDescent="0.2">
      <c r="A2371" s="34"/>
      <c r="D2371" s="137"/>
      <c r="F2371" s="138"/>
      <c r="G2371" s="139"/>
      <c r="H2371" s="140"/>
      <c r="I2371" s="105"/>
      <c r="J2371" s="82"/>
      <c r="K2371" s="82"/>
      <c r="L2371" s="82"/>
      <c r="M2371" s="82"/>
      <c r="N2371" s="82"/>
      <c r="O2371" s="82"/>
      <c r="P2371" s="82"/>
      <c r="Q2371" s="82"/>
      <c r="R2371" s="82"/>
      <c r="S2371" s="82"/>
      <c r="T2371" s="82"/>
      <c r="U2371" s="82"/>
      <c r="V2371" s="82"/>
      <c r="W2371" s="82"/>
      <c r="X2371" s="82"/>
      <c r="Y2371" s="82"/>
      <c r="Z2371" s="82"/>
      <c r="AA2371" s="82"/>
      <c r="AB2371" s="82"/>
      <c r="AC2371" s="82"/>
      <c r="AD2371" s="34"/>
    </row>
    <row r="2372" spans="1:30" s="35" customFormat="1" x14ac:dyDescent="0.2">
      <c r="A2372" s="34"/>
      <c r="D2372" s="137"/>
      <c r="F2372" s="138"/>
      <c r="G2372" s="139"/>
      <c r="H2372" s="140"/>
      <c r="I2372" s="105"/>
      <c r="J2372" s="82"/>
      <c r="K2372" s="82"/>
      <c r="L2372" s="82"/>
      <c r="M2372" s="82"/>
      <c r="N2372" s="82"/>
      <c r="O2372" s="82"/>
      <c r="P2372" s="82"/>
      <c r="Q2372" s="82"/>
      <c r="R2372" s="82"/>
      <c r="S2372" s="82"/>
      <c r="T2372" s="82"/>
      <c r="U2372" s="82"/>
      <c r="V2372" s="82"/>
      <c r="W2372" s="82"/>
      <c r="X2372" s="82"/>
      <c r="Y2372" s="82"/>
      <c r="Z2372" s="82"/>
      <c r="AA2372" s="82"/>
      <c r="AB2372" s="82"/>
      <c r="AC2372" s="82"/>
      <c r="AD2372" s="34"/>
    </row>
    <row r="2373" spans="1:30" s="35" customFormat="1" x14ac:dyDescent="0.2">
      <c r="A2373" s="34"/>
      <c r="D2373" s="137"/>
      <c r="F2373" s="138"/>
      <c r="G2373" s="139"/>
      <c r="H2373" s="140"/>
      <c r="I2373" s="105"/>
      <c r="J2373" s="82"/>
      <c r="K2373" s="82"/>
      <c r="L2373" s="82"/>
      <c r="M2373" s="82"/>
      <c r="N2373" s="82"/>
      <c r="O2373" s="82"/>
      <c r="P2373" s="82"/>
      <c r="Q2373" s="82"/>
      <c r="R2373" s="82"/>
      <c r="S2373" s="82"/>
      <c r="T2373" s="82"/>
      <c r="U2373" s="82"/>
      <c r="V2373" s="82"/>
      <c r="W2373" s="82"/>
      <c r="X2373" s="82"/>
      <c r="Y2373" s="82"/>
      <c r="Z2373" s="82"/>
      <c r="AA2373" s="82"/>
      <c r="AB2373" s="82"/>
      <c r="AC2373" s="82"/>
      <c r="AD2373" s="34"/>
    </row>
    <row r="2374" spans="1:30" s="35" customFormat="1" x14ac:dyDescent="0.2">
      <c r="A2374" s="34"/>
      <c r="D2374" s="137"/>
      <c r="F2374" s="138"/>
      <c r="G2374" s="139"/>
      <c r="H2374" s="140"/>
      <c r="I2374" s="105"/>
      <c r="J2374" s="82"/>
      <c r="K2374" s="82"/>
      <c r="L2374" s="82"/>
      <c r="M2374" s="82"/>
      <c r="N2374" s="82"/>
      <c r="O2374" s="82"/>
      <c r="P2374" s="82"/>
      <c r="Q2374" s="82"/>
      <c r="R2374" s="82"/>
      <c r="S2374" s="82"/>
      <c r="T2374" s="82"/>
      <c r="U2374" s="82"/>
      <c r="V2374" s="82"/>
      <c r="W2374" s="82"/>
      <c r="X2374" s="82"/>
      <c r="Y2374" s="82"/>
      <c r="Z2374" s="82"/>
      <c r="AA2374" s="82"/>
      <c r="AB2374" s="82"/>
      <c r="AC2374" s="82"/>
      <c r="AD2374" s="34"/>
    </row>
    <row r="2375" spans="1:30" s="35" customFormat="1" x14ac:dyDescent="0.2">
      <c r="A2375" s="34"/>
      <c r="D2375" s="137"/>
      <c r="F2375" s="138"/>
      <c r="G2375" s="139"/>
      <c r="H2375" s="140"/>
      <c r="I2375" s="105"/>
      <c r="J2375" s="82"/>
      <c r="K2375" s="82"/>
      <c r="L2375" s="82"/>
      <c r="M2375" s="82"/>
      <c r="N2375" s="82"/>
      <c r="O2375" s="82"/>
      <c r="P2375" s="82"/>
      <c r="Q2375" s="82"/>
      <c r="R2375" s="82"/>
      <c r="S2375" s="82"/>
      <c r="T2375" s="82"/>
      <c r="U2375" s="82"/>
      <c r="V2375" s="82"/>
      <c r="W2375" s="82"/>
      <c r="X2375" s="82"/>
      <c r="Y2375" s="82"/>
      <c r="Z2375" s="82"/>
      <c r="AA2375" s="82"/>
      <c r="AB2375" s="82"/>
      <c r="AC2375" s="82"/>
      <c r="AD2375" s="34"/>
    </row>
    <row r="2376" spans="1:30" s="35" customFormat="1" x14ac:dyDescent="0.2">
      <c r="A2376" s="34"/>
      <c r="D2376" s="137"/>
      <c r="F2376" s="138"/>
      <c r="G2376" s="139"/>
      <c r="H2376" s="140"/>
      <c r="I2376" s="105"/>
      <c r="J2376" s="82"/>
      <c r="K2376" s="82"/>
      <c r="L2376" s="82"/>
      <c r="M2376" s="82"/>
      <c r="N2376" s="82"/>
      <c r="O2376" s="82"/>
      <c r="P2376" s="82"/>
      <c r="Q2376" s="82"/>
      <c r="R2376" s="82"/>
      <c r="S2376" s="82"/>
      <c r="T2376" s="82"/>
      <c r="U2376" s="82"/>
      <c r="V2376" s="82"/>
      <c r="W2376" s="82"/>
      <c r="X2376" s="82"/>
      <c r="Y2376" s="82"/>
      <c r="Z2376" s="82"/>
      <c r="AA2376" s="82"/>
      <c r="AB2376" s="82"/>
      <c r="AC2376" s="82"/>
      <c r="AD2376" s="34"/>
    </row>
    <row r="2377" spans="1:30" s="35" customFormat="1" x14ac:dyDescent="0.2">
      <c r="A2377" s="34"/>
      <c r="D2377" s="137"/>
      <c r="F2377" s="138"/>
      <c r="G2377" s="139"/>
      <c r="H2377" s="140"/>
      <c r="I2377" s="105"/>
      <c r="J2377" s="82"/>
      <c r="K2377" s="82"/>
      <c r="L2377" s="82"/>
      <c r="M2377" s="82"/>
      <c r="N2377" s="82"/>
      <c r="O2377" s="82"/>
      <c r="P2377" s="82"/>
      <c r="Q2377" s="82"/>
      <c r="R2377" s="82"/>
      <c r="S2377" s="82"/>
      <c r="T2377" s="82"/>
      <c r="U2377" s="82"/>
      <c r="V2377" s="82"/>
      <c r="W2377" s="82"/>
      <c r="X2377" s="82"/>
      <c r="Y2377" s="82"/>
      <c r="Z2377" s="82"/>
      <c r="AA2377" s="82"/>
      <c r="AB2377" s="82"/>
      <c r="AC2377" s="82"/>
      <c r="AD2377" s="34"/>
    </row>
    <row r="2378" spans="1:30" s="35" customFormat="1" x14ac:dyDescent="0.2">
      <c r="A2378" s="34"/>
      <c r="D2378" s="137"/>
      <c r="F2378" s="138"/>
      <c r="G2378" s="139"/>
      <c r="H2378" s="140"/>
      <c r="I2378" s="105"/>
      <c r="J2378" s="82"/>
      <c r="K2378" s="82"/>
      <c r="L2378" s="82"/>
      <c r="M2378" s="82"/>
      <c r="N2378" s="82"/>
      <c r="O2378" s="82"/>
      <c r="P2378" s="82"/>
      <c r="Q2378" s="82"/>
      <c r="R2378" s="82"/>
      <c r="S2378" s="82"/>
      <c r="T2378" s="82"/>
      <c r="U2378" s="82"/>
      <c r="V2378" s="82"/>
      <c r="W2378" s="82"/>
      <c r="X2378" s="82"/>
      <c r="Y2378" s="82"/>
      <c r="Z2378" s="82"/>
      <c r="AA2378" s="82"/>
      <c r="AB2378" s="82"/>
      <c r="AC2378" s="82"/>
      <c r="AD2378" s="34"/>
    </row>
    <row r="2379" spans="1:30" s="35" customFormat="1" x14ac:dyDescent="0.2">
      <c r="A2379" s="34"/>
      <c r="D2379" s="137"/>
      <c r="F2379" s="138"/>
      <c r="G2379" s="139"/>
      <c r="H2379" s="140"/>
      <c r="I2379" s="105"/>
      <c r="J2379" s="82"/>
      <c r="K2379" s="82"/>
      <c r="L2379" s="82"/>
      <c r="M2379" s="82"/>
      <c r="N2379" s="82"/>
      <c r="O2379" s="82"/>
      <c r="P2379" s="82"/>
      <c r="Q2379" s="82"/>
      <c r="R2379" s="82"/>
      <c r="S2379" s="82"/>
      <c r="T2379" s="82"/>
      <c r="U2379" s="82"/>
      <c r="V2379" s="82"/>
      <c r="W2379" s="82"/>
      <c r="X2379" s="82"/>
      <c r="Y2379" s="82"/>
      <c r="Z2379" s="82"/>
      <c r="AA2379" s="82"/>
      <c r="AB2379" s="82"/>
      <c r="AC2379" s="82"/>
      <c r="AD2379" s="34"/>
    </row>
    <row r="2380" spans="1:30" s="35" customFormat="1" x14ac:dyDescent="0.2">
      <c r="A2380" s="34"/>
      <c r="D2380" s="137"/>
      <c r="F2380" s="138"/>
      <c r="G2380" s="139"/>
      <c r="H2380" s="140"/>
      <c r="I2380" s="105"/>
      <c r="J2380" s="82"/>
      <c r="K2380" s="82"/>
      <c r="L2380" s="82"/>
      <c r="M2380" s="82"/>
      <c r="N2380" s="82"/>
      <c r="O2380" s="82"/>
      <c r="P2380" s="82"/>
      <c r="Q2380" s="82"/>
      <c r="R2380" s="82"/>
      <c r="S2380" s="82"/>
      <c r="T2380" s="82"/>
      <c r="U2380" s="82"/>
      <c r="V2380" s="82"/>
      <c r="W2380" s="82"/>
      <c r="X2380" s="82"/>
      <c r="Y2380" s="82"/>
      <c r="Z2380" s="82"/>
      <c r="AA2380" s="82"/>
      <c r="AB2380" s="82"/>
      <c r="AC2380" s="82"/>
      <c r="AD2380" s="34"/>
    </row>
    <row r="2381" spans="1:30" s="35" customFormat="1" x14ac:dyDescent="0.2">
      <c r="A2381" s="34"/>
      <c r="D2381" s="137"/>
      <c r="F2381" s="138"/>
      <c r="G2381" s="139"/>
      <c r="H2381" s="140"/>
      <c r="I2381" s="105"/>
      <c r="J2381" s="82"/>
      <c r="K2381" s="82"/>
      <c r="L2381" s="82"/>
      <c r="M2381" s="82"/>
      <c r="N2381" s="82"/>
      <c r="O2381" s="82"/>
      <c r="P2381" s="82"/>
      <c r="Q2381" s="82"/>
      <c r="R2381" s="82"/>
      <c r="S2381" s="82"/>
      <c r="T2381" s="82"/>
      <c r="U2381" s="82"/>
      <c r="V2381" s="82"/>
      <c r="W2381" s="82"/>
      <c r="X2381" s="82"/>
      <c r="Y2381" s="82"/>
      <c r="Z2381" s="82"/>
      <c r="AA2381" s="82"/>
      <c r="AB2381" s="82"/>
      <c r="AC2381" s="82"/>
      <c r="AD2381" s="34"/>
    </row>
    <row r="2382" spans="1:30" s="35" customFormat="1" x14ac:dyDescent="0.2">
      <c r="A2382" s="34"/>
      <c r="D2382" s="137"/>
      <c r="F2382" s="138"/>
      <c r="G2382" s="139"/>
      <c r="H2382" s="140"/>
      <c r="I2382" s="105"/>
      <c r="J2382" s="82"/>
      <c r="K2382" s="82"/>
      <c r="L2382" s="82"/>
      <c r="M2382" s="82"/>
      <c r="N2382" s="82"/>
      <c r="O2382" s="82"/>
      <c r="P2382" s="82"/>
      <c r="Q2382" s="82"/>
      <c r="R2382" s="82"/>
      <c r="S2382" s="82"/>
      <c r="T2382" s="82"/>
      <c r="U2382" s="82"/>
      <c r="V2382" s="82"/>
      <c r="W2382" s="82"/>
      <c r="X2382" s="82"/>
      <c r="Y2382" s="82"/>
      <c r="Z2382" s="82"/>
      <c r="AA2382" s="82"/>
      <c r="AB2382" s="82"/>
      <c r="AC2382" s="82"/>
      <c r="AD2382" s="34"/>
    </row>
    <row r="2383" spans="1:30" s="35" customFormat="1" x14ac:dyDescent="0.2">
      <c r="A2383" s="34"/>
      <c r="D2383" s="137"/>
      <c r="F2383" s="138"/>
      <c r="G2383" s="139"/>
      <c r="H2383" s="140"/>
      <c r="I2383" s="105"/>
      <c r="J2383" s="82"/>
      <c r="K2383" s="82"/>
      <c r="L2383" s="82"/>
      <c r="M2383" s="82"/>
      <c r="N2383" s="82"/>
      <c r="O2383" s="82"/>
      <c r="P2383" s="82"/>
      <c r="Q2383" s="82"/>
      <c r="R2383" s="82"/>
      <c r="S2383" s="82"/>
      <c r="T2383" s="82"/>
      <c r="U2383" s="82"/>
      <c r="V2383" s="82"/>
      <c r="W2383" s="82"/>
      <c r="X2383" s="82"/>
      <c r="Y2383" s="82"/>
      <c r="Z2383" s="82"/>
      <c r="AA2383" s="82"/>
      <c r="AB2383" s="82"/>
      <c r="AC2383" s="82"/>
      <c r="AD2383" s="34"/>
    </row>
    <row r="2384" spans="1:30" s="35" customFormat="1" x14ac:dyDescent="0.2">
      <c r="A2384" s="34"/>
      <c r="D2384" s="137"/>
      <c r="F2384" s="138"/>
      <c r="G2384" s="139"/>
      <c r="H2384" s="140"/>
      <c r="I2384" s="105"/>
      <c r="J2384" s="82"/>
      <c r="K2384" s="82"/>
      <c r="L2384" s="82"/>
      <c r="M2384" s="82"/>
      <c r="N2384" s="82"/>
      <c r="O2384" s="82"/>
      <c r="P2384" s="82"/>
      <c r="Q2384" s="82"/>
      <c r="R2384" s="82"/>
      <c r="S2384" s="82"/>
      <c r="T2384" s="82"/>
      <c r="U2384" s="82"/>
      <c r="V2384" s="82"/>
      <c r="W2384" s="82"/>
      <c r="X2384" s="82"/>
      <c r="Y2384" s="82"/>
      <c r="Z2384" s="82"/>
      <c r="AA2384" s="82"/>
      <c r="AB2384" s="82"/>
      <c r="AC2384" s="82"/>
      <c r="AD2384" s="34"/>
    </row>
    <row r="2385" spans="1:30" s="35" customFormat="1" x14ac:dyDescent="0.2">
      <c r="A2385" s="34"/>
      <c r="D2385" s="137"/>
      <c r="F2385" s="138"/>
      <c r="G2385" s="139"/>
      <c r="H2385" s="140"/>
      <c r="I2385" s="105"/>
      <c r="J2385" s="82"/>
      <c r="K2385" s="82"/>
      <c r="L2385" s="82"/>
      <c r="M2385" s="82"/>
      <c r="N2385" s="82"/>
      <c r="O2385" s="82"/>
      <c r="P2385" s="82"/>
      <c r="Q2385" s="82"/>
      <c r="R2385" s="82"/>
      <c r="S2385" s="82"/>
      <c r="T2385" s="82"/>
      <c r="U2385" s="82"/>
      <c r="V2385" s="82"/>
      <c r="W2385" s="82"/>
      <c r="X2385" s="82"/>
      <c r="Y2385" s="82"/>
      <c r="Z2385" s="82"/>
      <c r="AA2385" s="82"/>
      <c r="AB2385" s="82"/>
      <c r="AC2385" s="82"/>
      <c r="AD2385" s="34"/>
    </row>
    <row r="2386" spans="1:30" s="35" customFormat="1" x14ac:dyDescent="0.2">
      <c r="A2386" s="34"/>
      <c r="D2386" s="137"/>
      <c r="F2386" s="138"/>
      <c r="G2386" s="139"/>
      <c r="H2386" s="140"/>
      <c r="I2386" s="105"/>
      <c r="J2386" s="82"/>
      <c r="K2386" s="82"/>
      <c r="L2386" s="82"/>
      <c r="M2386" s="82"/>
      <c r="N2386" s="82"/>
      <c r="O2386" s="82"/>
      <c r="P2386" s="82"/>
      <c r="Q2386" s="82"/>
      <c r="R2386" s="82"/>
      <c r="S2386" s="82"/>
      <c r="T2386" s="82"/>
      <c r="U2386" s="82"/>
      <c r="V2386" s="82"/>
      <c r="W2386" s="82"/>
      <c r="X2386" s="82"/>
      <c r="Y2386" s="82"/>
      <c r="Z2386" s="82"/>
      <c r="AA2386" s="82"/>
      <c r="AB2386" s="82"/>
      <c r="AC2386" s="82"/>
      <c r="AD2386" s="34"/>
    </row>
    <row r="2387" spans="1:30" s="35" customFormat="1" x14ac:dyDescent="0.2">
      <c r="A2387" s="34"/>
      <c r="D2387" s="137"/>
      <c r="F2387" s="138"/>
      <c r="G2387" s="139"/>
      <c r="H2387" s="140"/>
      <c r="I2387" s="105"/>
      <c r="J2387" s="82"/>
      <c r="K2387" s="82"/>
      <c r="L2387" s="82"/>
      <c r="M2387" s="82"/>
      <c r="N2387" s="82"/>
      <c r="O2387" s="82"/>
      <c r="P2387" s="82"/>
      <c r="Q2387" s="82"/>
      <c r="R2387" s="82"/>
      <c r="S2387" s="82"/>
      <c r="T2387" s="82"/>
      <c r="U2387" s="82"/>
      <c r="V2387" s="82"/>
      <c r="W2387" s="82"/>
      <c r="X2387" s="82"/>
      <c r="Y2387" s="82"/>
      <c r="Z2387" s="82"/>
      <c r="AA2387" s="82"/>
      <c r="AB2387" s="82"/>
      <c r="AC2387" s="82"/>
      <c r="AD2387" s="34"/>
    </row>
    <row r="2388" spans="1:30" s="35" customFormat="1" x14ac:dyDescent="0.2">
      <c r="A2388" s="34"/>
      <c r="D2388" s="137"/>
      <c r="F2388" s="138"/>
      <c r="G2388" s="139"/>
      <c r="H2388" s="140"/>
      <c r="I2388" s="105"/>
      <c r="J2388" s="82"/>
      <c r="K2388" s="82"/>
      <c r="L2388" s="82"/>
      <c r="M2388" s="82"/>
      <c r="N2388" s="82"/>
      <c r="O2388" s="82"/>
      <c r="P2388" s="82"/>
      <c r="Q2388" s="82"/>
      <c r="R2388" s="82"/>
      <c r="S2388" s="82"/>
      <c r="T2388" s="82"/>
      <c r="U2388" s="82"/>
      <c r="V2388" s="82"/>
      <c r="W2388" s="82"/>
      <c r="X2388" s="82"/>
      <c r="Y2388" s="82"/>
      <c r="Z2388" s="82"/>
      <c r="AA2388" s="82"/>
      <c r="AB2388" s="82"/>
      <c r="AC2388" s="82"/>
      <c r="AD2388" s="34"/>
    </row>
    <row r="2389" spans="1:30" s="35" customFormat="1" x14ac:dyDescent="0.2">
      <c r="A2389" s="34"/>
      <c r="D2389" s="137"/>
      <c r="F2389" s="138"/>
      <c r="G2389" s="139"/>
      <c r="H2389" s="140"/>
      <c r="I2389" s="105"/>
      <c r="J2389" s="82"/>
      <c r="K2389" s="82"/>
      <c r="L2389" s="82"/>
      <c r="M2389" s="82"/>
      <c r="N2389" s="82"/>
      <c r="O2389" s="82"/>
      <c r="P2389" s="82"/>
      <c r="Q2389" s="82"/>
      <c r="R2389" s="82"/>
      <c r="S2389" s="82"/>
      <c r="T2389" s="82"/>
      <c r="U2389" s="82"/>
      <c r="V2389" s="82"/>
      <c r="W2389" s="82"/>
      <c r="X2389" s="82"/>
      <c r="Y2389" s="82"/>
      <c r="Z2389" s="82"/>
      <c r="AA2389" s="82"/>
      <c r="AB2389" s="82"/>
      <c r="AC2389" s="82"/>
      <c r="AD2389" s="34"/>
    </row>
    <row r="2390" spans="1:30" s="35" customFormat="1" x14ac:dyDescent="0.2">
      <c r="A2390" s="34"/>
      <c r="D2390" s="137"/>
      <c r="F2390" s="138"/>
      <c r="G2390" s="139"/>
      <c r="H2390" s="140"/>
      <c r="I2390" s="105"/>
      <c r="J2390" s="82"/>
      <c r="K2390" s="82"/>
      <c r="L2390" s="82"/>
      <c r="M2390" s="82"/>
      <c r="N2390" s="82"/>
      <c r="O2390" s="82"/>
      <c r="P2390" s="82"/>
      <c r="Q2390" s="82"/>
      <c r="R2390" s="82"/>
      <c r="S2390" s="82"/>
      <c r="T2390" s="82"/>
      <c r="U2390" s="82"/>
      <c r="V2390" s="82"/>
      <c r="W2390" s="82"/>
      <c r="X2390" s="82"/>
      <c r="Y2390" s="82"/>
      <c r="Z2390" s="82"/>
      <c r="AA2390" s="82"/>
      <c r="AB2390" s="82"/>
      <c r="AC2390" s="82"/>
      <c r="AD2390" s="34"/>
    </row>
    <row r="2391" spans="1:30" s="35" customFormat="1" x14ac:dyDescent="0.2">
      <c r="A2391" s="34"/>
      <c r="D2391" s="137"/>
      <c r="F2391" s="138"/>
      <c r="G2391" s="139"/>
      <c r="H2391" s="140"/>
      <c r="I2391" s="105"/>
      <c r="J2391" s="82"/>
      <c r="K2391" s="82"/>
      <c r="L2391" s="82"/>
      <c r="M2391" s="82"/>
      <c r="N2391" s="82"/>
      <c r="O2391" s="82"/>
      <c r="P2391" s="82"/>
      <c r="Q2391" s="82"/>
      <c r="R2391" s="82"/>
      <c r="S2391" s="82"/>
      <c r="T2391" s="82"/>
      <c r="U2391" s="82"/>
      <c r="V2391" s="82"/>
      <c r="W2391" s="82"/>
      <c r="X2391" s="82"/>
      <c r="Y2391" s="82"/>
      <c r="Z2391" s="82"/>
      <c r="AA2391" s="82"/>
      <c r="AB2391" s="82"/>
      <c r="AC2391" s="82"/>
      <c r="AD2391" s="34"/>
    </row>
    <row r="2392" spans="1:30" s="35" customFormat="1" x14ac:dyDescent="0.2">
      <c r="A2392" s="34"/>
      <c r="D2392" s="137"/>
      <c r="F2392" s="138"/>
      <c r="G2392" s="139"/>
      <c r="H2392" s="140"/>
      <c r="I2392" s="105"/>
      <c r="J2392" s="82"/>
      <c r="K2392" s="82"/>
      <c r="L2392" s="82"/>
      <c r="M2392" s="82"/>
      <c r="N2392" s="82"/>
      <c r="O2392" s="82"/>
      <c r="P2392" s="82"/>
      <c r="Q2392" s="82"/>
      <c r="R2392" s="82"/>
      <c r="S2392" s="82"/>
      <c r="T2392" s="82"/>
      <c r="U2392" s="82"/>
      <c r="V2392" s="82"/>
      <c r="W2392" s="82"/>
      <c r="X2392" s="82"/>
      <c r="Y2392" s="82"/>
      <c r="Z2392" s="82"/>
      <c r="AA2392" s="82"/>
      <c r="AB2392" s="82"/>
      <c r="AC2392" s="82"/>
      <c r="AD2392" s="34"/>
    </row>
    <row r="2393" spans="1:30" s="35" customFormat="1" x14ac:dyDescent="0.2">
      <c r="A2393" s="34"/>
      <c r="D2393" s="137"/>
      <c r="F2393" s="138"/>
      <c r="G2393" s="139"/>
      <c r="H2393" s="140"/>
      <c r="I2393" s="105"/>
      <c r="J2393" s="82"/>
      <c r="K2393" s="82"/>
      <c r="L2393" s="82"/>
      <c r="M2393" s="82"/>
      <c r="N2393" s="82"/>
      <c r="O2393" s="82"/>
      <c r="P2393" s="82"/>
      <c r="Q2393" s="82"/>
      <c r="R2393" s="82"/>
      <c r="S2393" s="82"/>
      <c r="T2393" s="82"/>
      <c r="U2393" s="82"/>
      <c r="V2393" s="82"/>
      <c r="W2393" s="82"/>
      <c r="X2393" s="82"/>
      <c r="Y2393" s="82"/>
      <c r="Z2393" s="82"/>
      <c r="AA2393" s="82"/>
      <c r="AB2393" s="82"/>
      <c r="AC2393" s="82"/>
      <c r="AD2393" s="34"/>
    </row>
    <row r="2394" spans="1:30" s="35" customFormat="1" x14ac:dyDescent="0.2">
      <c r="A2394" s="34"/>
      <c r="D2394" s="137"/>
      <c r="F2394" s="138"/>
      <c r="G2394" s="139"/>
      <c r="H2394" s="140"/>
      <c r="I2394" s="105"/>
      <c r="J2394" s="82"/>
      <c r="K2394" s="82"/>
      <c r="L2394" s="82"/>
      <c r="M2394" s="82"/>
      <c r="N2394" s="82"/>
      <c r="O2394" s="82"/>
      <c r="P2394" s="82"/>
      <c r="Q2394" s="82"/>
      <c r="R2394" s="82"/>
      <c r="S2394" s="82"/>
      <c r="T2394" s="82"/>
      <c r="U2394" s="82"/>
      <c r="V2394" s="82"/>
      <c r="W2394" s="82"/>
      <c r="X2394" s="82"/>
      <c r="Y2394" s="82"/>
      <c r="Z2394" s="82"/>
      <c r="AA2394" s="82"/>
      <c r="AB2394" s="82"/>
      <c r="AC2394" s="82"/>
      <c r="AD2394" s="34"/>
    </row>
    <row r="2395" spans="1:30" s="35" customFormat="1" x14ac:dyDescent="0.2">
      <c r="A2395" s="34"/>
      <c r="D2395" s="137"/>
      <c r="F2395" s="138"/>
      <c r="G2395" s="139"/>
      <c r="H2395" s="140"/>
      <c r="I2395" s="105"/>
      <c r="J2395" s="82"/>
      <c r="K2395" s="82"/>
      <c r="L2395" s="82"/>
      <c r="M2395" s="82"/>
      <c r="N2395" s="82"/>
      <c r="O2395" s="82"/>
      <c r="P2395" s="82"/>
      <c r="Q2395" s="82"/>
      <c r="R2395" s="82"/>
      <c r="S2395" s="82"/>
      <c r="T2395" s="82"/>
      <c r="U2395" s="82"/>
      <c r="V2395" s="82"/>
      <c r="W2395" s="82"/>
      <c r="X2395" s="82"/>
      <c r="Y2395" s="82"/>
      <c r="Z2395" s="82"/>
      <c r="AA2395" s="82"/>
      <c r="AB2395" s="82"/>
      <c r="AC2395" s="82"/>
      <c r="AD2395" s="34"/>
    </row>
    <row r="2396" spans="1:30" s="35" customFormat="1" x14ac:dyDescent="0.2">
      <c r="A2396" s="34"/>
      <c r="D2396" s="137"/>
      <c r="F2396" s="138"/>
      <c r="G2396" s="139"/>
      <c r="H2396" s="140"/>
      <c r="I2396" s="105"/>
      <c r="J2396" s="82"/>
      <c r="K2396" s="82"/>
      <c r="L2396" s="82"/>
      <c r="M2396" s="82"/>
      <c r="N2396" s="82"/>
      <c r="O2396" s="82"/>
      <c r="P2396" s="82"/>
      <c r="Q2396" s="82"/>
      <c r="R2396" s="82"/>
      <c r="S2396" s="82"/>
      <c r="T2396" s="82"/>
      <c r="U2396" s="82"/>
      <c r="V2396" s="82"/>
      <c r="W2396" s="82"/>
      <c r="X2396" s="82"/>
      <c r="Y2396" s="82"/>
      <c r="Z2396" s="82"/>
      <c r="AA2396" s="82"/>
      <c r="AB2396" s="82"/>
      <c r="AC2396" s="82"/>
      <c r="AD2396" s="34"/>
    </row>
    <row r="2397" spans="1:30" s="35" customFormat="1" x14ac:dyDescent="0.2">
      <c r="A2397" s="34"/>
      <c r="D2397" s="137"/>
      <c r="F2397" s="138"/>
      <c r="G2397" s="139"/>
      <c r="H2397" s="140"/>
      <c r="I2397" s="105"/>
      <c r="J2397" s="82"/>
      <c r="K2397" s="82"/>
      <c r="L2397" s="82"/>
      <c r="M2397" s="82"/>
      <c r="N2397" s="82"/>
      <c r="O2397" s="82"/>
      <c r="P2397" s="82"/>
      <c r="Q2397" s="82"/>
      <c r="R2397" s="82"/>
      <c r="S2397" s="82"/>
      <c r="T2397" s="82"/>
      <c r="U2397" s="82"/>
      <c r="V2397" s="82"/>
      <c r="W2397" s="82"/>
      <c r="X2397" s="82"/>
      <c r="Y2397" s="82"/>
      <c r="Z2397" s="82"/>
      <c r="AA2397" s="82"/>
      <c r="AB2397" s="82"/>
      <c r="AC2397" s="82"/>
      <c r="AD2397" s="34"/>
    </row>
    <row r="2398" spans="1:30" s="35" customFormat="1" x14ac:dyDescent="0.2">
      <c r="A2398" s="34"/>
      <c r="D2398" s="137"/>
      <c r="F2398" s="138"/>
      <c r="G2398" s="139"/>
      <c r="H2398" s="140"/>
      <c r="I2398" s="105"/>
      <c r="J2398" s="82"/>
      <c r="K2398" s="82"/>
      <c r="L2398" s="82"/>
      <c r="M2398" s="82"/>
      <c r="N2398" s="82"/>
      <c r="O2398" s="82"/>
      <c r="P2398" s="82"/>
      <c r="Q2398" s="82"/>
      <c r="R2398" s="82"/>
      <c r="S2398" s="82"/>
      <c r="T2398" s="82"/>
      <c r="U2398" s="82"/>
      <c r="V2398" s="82"/>
      <c r="W2398" s="82"/>
      <c r="X2398" s="82"/>
      <c r="Y2398" s="82"/>
      <c r="Z2398" s="82"/>
      <c r="AA2398" s="82"/>
      <c r="AB2398" s="82"/>
      <c r="AC2398" s="82"/>
      <c r="AD2398" s="34"/>
    </row>
    <row r="2399" spans="1:30" s="35" customFormat="1" x14ac:dyDescent="0.2">
      <c r="A2399" s="34"/>
      <c r="D2399" s="137"/>
      <c r="F2399" s="138"/>
      <c r="G2399" s="139"/>
      <c r="H2399" s="140"/>
      <c r="I2399" s="105"/>
      <c r="J2399" s="82"/>
      <c r="K2399" s="82"/>
      <c r="L2399" s="82"/>
      <c r="M2399" s="82"/>
      <c r="N2399" s="82"/>
      <c r="O2399" s="82"/>
      <c r="P2399" s="82"/>
      <c r="Q2399" s="82"/>
      <c r="R2399" s="82"/>
      <c r="S2399" s="82"/>
      <c r="T2399" s="82"/>
      <c r="U2399" s="82"/>
      <c r="V2399" s="82"/>
      <c r="W2399" s="82"/>
      <c r="X2399" s="82"/>
      <c r="Y2399" s="82"/>
      <c r="Z2399" s="82"/>
      <c r="AA2399" s="82"/>
      <c r="AB2399" s="82"/>
      <c r="AC2399" s="82"/>
      <c r="AD2399" s="34"/>
    </row>
    <row r="2400" spans="1:30" s="35" customFormat="1" x14ac:dyDescent="0.2">
      <c r="A2400" s="34"/>
      <c r="D2400" s="137"/>
      <c r="F2400" s="138"/>
      <c r="G2400" s="139"/>
      <c r="H2400" s="140"/>
      <c r="I2400" s="105"/>
      <c r="J2400" s="82"/>
      <c r="K2400" s="82"/>
      <c r="L2400" s="82"/>
      <c r="M2400" s="82"/>
      <c r="N2400" s="82"/>
      <c r="O2400" s="82"/>
      <c r="P2400" s="82"/>
      <c r="Q2400" s="82"/>
      <c r="R2400" s="82"/>
      <c r="S2400" s="82"/>
      <c r="T2400" s="82"/>
      <c r="U2400" s="82"/>
      <c r="V2400" s="82"/>
      <c r="W2400" s="82"/>
      <c r="X2400" s="82"/>
      <c r="Y2400" s="82"/>
      <c r="Z2400" s="82"/>
      <c r="AA2400" s="82"/>
      <c r="AB2400" s="82"/>
      <c r="AC2400" s="82"/>
      <c r="AD2400" s="34"/>
    </row>
    <row r="2401" spans="1:30" s="35" customFormat="1" x14ac:dyDescent="0.2">
      <c r="A2401" s="34"/>
      <c r="D2401" s="137"/>
      <c r="F2401" s="138"/>
      <c r="G2401" s="139"/>
      <c r="H2401" s="140"/>
      <c r="I2401" s="105"/>
      <c r="J2401" s="82"/>
      <c r="K2401" s="82"/>
      <c r="L2401" s="82"/>
      <c r="M2401" s="82"/>
      <c r="N2401" s="82"/>
      <c r="O2401" s="82"/>
      <c r="P2401" s="82"/>
      <c r="Q2401" s="82"/>
      <c r="R2401" s="82"/>
      <c r="S2401" s="82"/>
      <c r="T2401" s="82"/>
      <c r="U2401" s="82"/>
      <c r="V2401" s="82"/>
      <c r="W2401" s="82"/>
      <c r="X2401" s="82"/>
      <c r="Y2401" s="82"/>
      <c r="Z2401" s="82"/>
      <c r="AA2401" s="82"/>
      <c r="AB2401" s="82"/>
      <c r="AC2401" s="82"/>
      <c r="AD2401" s="34"/>
    </row>
    <row r="2402" spans="1:30" s="35" customFormat="1" x14ac:dyDescent="0.2">
      <c r="A2402" s="34"/>
      <c r="D2402" s="137"/>
      <c r="F2402" s="138"/>
      <c r="G2402" s="139"/>
      <c r="H2402" s="140"/>
      <c r="I2402" s="105"/>
      <c r="J2402" s="82"/>
      <c r="K2402" s="82"/>
      <c r="L2402" s="82"/>
      <c r="M2402" s="82"/>
      <c r="N2402" s="82"/>
      <c r="O2402" s="82"/>
      <c r="P2402" s="82"/>
      <c r="Q2402" s="82"/>
      <c r="R2402" s="82"/>
      <c r="S2402" s="82"/>
      <c r="T2402" s="82"/>
      <c r="U2402" s="82"/>
      <c r="V2402" s="82"/>
      <c r="W2402" s="82"/>
      <c r="X2402" s="82"/>
      <c r="Y2402" s="82"/>
      <c r="Z2402" s="82"/>
      <c r="AA2402" s="82"/>
      <c r="AB2402" s="82"/>
      <c r="AC2402" s="82"/>
      <c r="AD2402" s="34"/>
    </row>
    <row r="2403" spans="1:30" s="35" customFormat="1" x14ac:dyDescent="0.2">
      <c r="A2403" s="34"/>
      <c r="D2403" s="137"/>
      <c r="F2403" s="138"/>
      <c r="G2403" s="139"/>
      <c r="H2403" s="140"/>
      <c r="I2403" s="105"/>
      <c r="J2403" s="82"/>
      <c r="K2403" s="82"/>
      <c r="L2403" s="82"/>
      <c r="M2403" s="82"/>
      <c r="N2403" s="82"/>
      <c r="O2403" s="82"/>
      <c r="P2403" s="82"/>
      <c r="Q2403" s="82"/>
      <c r="R2403" s="82"/>
      <c r="S2403" s="82"/>
      <c r="T2403" s="82"/>
      <c r="U2403" s="82"/>
      <c r="V2403" s="82"/>
      <c r="W2403" s="82"/>
      <c r="X2403" s="82"/>
      <c r="Y2403" s="82"/>
      <c r="Z2403" s="82"/>
      <c r="AA2403" s="82"/>
      <c r="AB2403" s="82"/>
      <c r="AC2403" s="82"/>
      <c r="AD2403" s="34"/>
    </row>
    <row r="2404" spans="1:30" s="35" customFormat="1" x14ac:dyDescent="0.2">
      <c r="A2404" s="34"/>
      <c r="D2404" s="137"/>
      <c r="F2404" s="138"/>
      <c r="G2404" s="139"/>
      <c r="H2404" s="140"/>
      <c r="I2404" s="105"/>
      <c r="J2404" s="82"/>
      <c r="K2404" s="82"/>
      <c r="L2404" s="82"/>
      <c r="M2404" s="82"/>
      <c r="N2404" s="82"/>
      <c r="O2404" s="82"/>
      <c r="P2404" s="82"/>
      <c r="Q2404" s="82"/>
      <c r="R2404" s="82"/>
      <c r="S2404" s="82"/>
      <c r="T2404" s="82"/>
      <c r="U2404" s="82"/>
      <c r="V2404" s="82"/>
      <c r="W2404" s="82"/>
      <c r="X2404" s="82"/>
      <c r="Y2404" s="82"/>
      <c r="Z2404" s="82"/>
      <c r="AA2404" s="82"/>
      <c r="AB2404" s="82"/>
      <c r="AC2404" s="82"/>
      <c r="AD2404" s="34"/>
    </row>
    <row r="2405" spans="1:30" s="35" customFormat="1" x14ac:dyDescent="0.2">
      <c r="A2405" s="34"/>
      <c r="D2405" s="137"/>
      <c r="F2405" s="138"/>
      <c r="G2405" s="139"/>
      <c r="H2405" s="140"/>
      <c r="I2405" s="105"/>
      <c r="J2405" s="82"/>
      <c r="K2405" s="82"/>
      <c r="L2405" s="82"/>
      <c r="M2405" s="82"/>
      <c r="N2405" s="82"/>
      <c r="O2405" s="82"/>
      <c r="P2405" s="82"/>
      <c r="Q2405" s="82"/>
      <c r="R2405" s="82"/>
      <c r="S2405" s="82"/>
      <c r="T2405" s="82"/>
      <c r="U2405" s="82"/>
      <c r="V2405" s="82"/>
      <c r="W2405" s="82"/>
      <c r="X2405" s="82"/>
      <c r="Y2405" s="82"/>
      <c r="Z2405" s="82"/>
      <c r="AA2405" s="82"/>
      <c r="AB2405" s="82"/>
      <c r="AC2405" s="82"/>
      <c r="AD2405" s="34"/>
    </row>
    <row r="2406" spans="1:30" s="35" customFormat="1" x14ac:dyDescent="0.2">
      <c r="A2406" s="34"/>
      <c r="D2406" s="137"/>
      <c r="F2406" s="138"/>
      <c r="G2406" s="139"/>
      <c r="H2406" s="140"/>
      <c r="I2406" s="105"/>
      <c r="J2406" s="82"/>
      <c r="K2406" s="82"/>
      <c r="L2406" s="82"/>
      <c r="M2406" s="82"/>
      <c r="N2406" s="82"/>
      <c r="O2406" s="82"/>
      <c r="P2406" s="82"/>
      <c r="Q2406" s="82"/>
      <c r="R2406" s="82"/>
      <c r="S2406" s="82"/>
      <c r="T2406" s="82"/>
      <c r="U2406" s="82"/>
      <c r="V2406" s="82"/>
      <c r="W2406" s="82"/>
      <c r="X2406" s="82"/>
      <c r="Y2406" s="82"/>
      <c r="Z2406" s="82"/>
      <c r="AA2406" s="82"/>
      <c r="AB2406" s="82"/>
      <c r="AC2406" s="82"/>
      <c r="AD2406" s="34"/>
    </row>
    <row r="2407" spans="1:30" s="35" customFormat="1" x14ac:dyDescent="0.2">
      <c r="A2407" s="34"/>
      <c r="D2407" s="137"/>
      <c r="F2407" s="138"/>
      <c r="G2407" s="139"/>
      <c r="H2407" s="140"/>
      <c r="I2407" s="105"/>
      <c r="J2407" s="82"/>
      <c r="K2407" s="82"/>
      <c r="L2407" s="82"/>
      <c r="M2407" s="82"/>
      <c r="N2407" s="82"/>
      <c r="O2407" s="82"/>
      <c r="P2407" s="82"/>
      <c r="Q2407" s="82"/>
      <c r="R2407" s="82"/>
      <c r="S2407" s="82"/>
      <c r="T2407" s="82"/>
      <c r="U2407" s="82"/>
      <c r="V2407" s="82"/>
      <c r="W2407" s="82"/>
      <c r="X2407" s="82"/>
      <c r="Y2407" s="82"/>
      <c r="Z2407" s="82"/>
      <c r="AA2407" s="82"/>
      <c r="AB2407" s="82"/>
      <c r="AC2407" s="82"/>
      <c r="AD2407" s="34"/>
    </row>
    <row r="2408" spans="1:30" s="35" customFormat="1" x14ac:dyDescent="0.2">
      <c r="A2408" s="34"/>
      <c r="D2408" s="137"/>
      <c r="F2408" s="138"/>
      <c r="G2408" s="139"/>
      <c r="H2408" s="140"/>
      <c r="I2408" s="105"/>
      <c r="J2408" s="82"/>
      <c r="K2408" s="82"/>
      <c r="L2408" s="82"/>
      <c r="M2408" s="82"/>
      <c r="N2408" s="82"/>
      <c r="O2408" s="82"/>
      <c r="P2408" s="82"/>
      <c r="Q2408" s="82"/>
      <c r="R2408" s="82"/>
      <c r="S2408" s="82"/>
      <c r="T2408" s="82"/>
      <c r="U2408" s="82"/>
      <c r="V2408" s="82"/>
      <c r="W2408" s="82"/>
      <c r="X2408" s="82"/>
      <c r="Y2408" s="82"/>
      <c r="Z2408" s="82"/>
      <c r="AA2408" s="82"/>
      <c r="AB2408" s="82"/>
      <c r="AC2408" s="82"/>
      <c r="AD2408" s="34"/>
    </row>
    <row r="2409" spans="1:30" s="35" customFormat="1" x14ac:dyDescent="0.2">
      <c r="A2409" s="34"/>
      <c r="D2409" s="137"/>
      <c r="F2409" s="138"/>
      <c r="G2409" s="139"/>
      <c r="H2409" s="140"/>
      <c r="I2409" s="105"/>
      <c r="J2409" s="82"/>
      <c r="K2409" s="82"/>
      <c r="L2409" s="82"/>
      <c r="M2409" s="82"/>
      <c r="N2409" s="82"/>
      <c r="O2409" s="82"/>
      <c r="P2409" s="82"/>
      <c r="Q2409" s="82"/>
      <c r="R2409" s="82"/>
      <c r="S2409" s="82"/>
      <c r="T2409" s="82"/>
      <c r="U2409" s="82"/>
      <c r="V2409" s="82"/>
      <c r="W2409" s="82"/>
      <c r="X2409" s="82"/>
      <c r="Y2409" s="82"/>
      <c r="Z2409" s="82"/>
      <c r="AA2409" s="82"/>
      <c r="AB2409" s="82"/>
      <c r="AC2409" s="82"/>
      <c r="AD2409" s="34"/>
    </row>
    <row r="2410" spans="1:30" s="35" customFormat="1" x14ac:dyDescent="0.2">
      <c r="A2410" s="34"/>
      <c r="D2410" s="137"/>
      <c r="F2410" s="138"/>
      <c r="G2410" s="139"/>
      <c r="H2410" s="140"/>
      <c r="I2410" s="105"/>
      <c r="J2410" s="82"/>
      <c r="K2410" s="82"/>
      <c r="L2410" s="82"/>
      <c r="M2410" s="82"/>
      <c r="N2410" s="82"/>
      <c r="O2410" s="82"/>
      <c r="P2410" s="82"/>
      <c r="Q2410" s="82"/>
      <c r="R2410" s="82"/>
      <c r="S2410" s="82"/>
      <c r="T2410" s="82"/>
      <c r="U2410" s="82"/>
      <c r="V2410" s="82"/>
      <c r="W2410" s="82"/>
      <c r="X2410" s="82"/>
      <c r="Y2410" s="82"/>
      <c r="Z2410" s="82"/>
      <c r="AA2410" s="82"/>
      <c r="AB2410" s="82"/>
      <c r="AC2410" s="82"/>
      <c r="AD2410" s="34"/>
    </row>
    <row r="2411" spans="1:30" s="35" customFormat="1" x14ac:dyDescent="0.2">
      <c r="A2411" s="34"/>
      <c r="D2411" s="137"/>
      <c r="F2411" s="138"/>
      <c r="G2411" s="139"/>
      <c r="H2411" s="140"/>
      <c r="I2411" s="105"/>
      <c r="J2411" s="82"/>
      <c r="K2411" s="82"/>
      <c r="L2411" s="82"/>
      <c r="M2411" s="82"/>
      <c r="N2411" s="82"/>
      <c r="O2411" s="82"/>
      <c r="P2411" s="82"/>
      <c r="Q2411" s="82"/>
      <c r="R2411" s="82"/>
      <c r="S2411" s="82"/>
      <c r="T2411" s="82"/>
      <c r="U2411" s="82"/>
      <c r="V2411" s="82"/>
      <c r="W2411" s="82"/>
      <c r="X2411" s="82"/>
      <c r="Y2411" s="82"/>
      <c r="Z2411" s="82"/>
      <c r="AA2411" s="82"/>
      <c r="AB2411" s="82"/>
      <c r="AC2411" s="82"/>
      <c r="AD2411" s="34"/>
    </row>
    <row r="2412" spans="1:30" s="35" customFormat="1" x14ac:dyDescent="0.2">
      <c r="A2412" s="34"/>
      <c r="D2412" s="137"/>
      <c r="F2412" s="138"/>
      <c r="G2412" s="139"/>
      <c r="H2412" s="140"/>
      <c r="I2412" s="105"/>
      <c r="J2412" s="82"/>
      <c r="K2412" s="82"/>
      <c r="L2412" s="82"/>
      <c r="M2412" s="82"/>
      <c r="N2412" s="82"/>
      <c r="O2412" s="82"/>
      <c r="P2412" s="82"/>
      <c r="Q2412" s="82"/>
      <c r="R2412" s="82"/>
      <c r="S2412" s="82"/>
      <c r="T2412" s="82"/>
      <c r="U2412" s="82"/>
      <c r="V2412" s="82"/>
      <c r="W2412" s="82"/>
      <c r="X2412" s="82"/>
      <c r="Y2412" s="82"/>
      <c r="Z2412" s="82"/>
      <c r="AA2412" s="82"/>
      <c r="AB2412" s="82"/>
      <c r="AC2412" s="82"/>
      <c r="AD2412" s="34"/>
    </row>
    <row r="2413" spans="1:30" s="35" customFormat="1" x14ac:dyDescent="0.2">
      <c r="A2413" s="34"/>
      <c r="D2413" s="137"/>
      <c r="F2413" s="138"/>
      <c r="G2413" s="139"/>
      <c r="H2413" s="140"/>
      <c r="I2413" s="105"/>
      <c r="J2413" s="82"/>
      <c r="K2413" s="82"/>
      <c r="L2413" s="82"/>
      <c r="M2413" s="82"/>
      <c r="N2413" s="82"/>
      <c r="O2413" s="82"/>
      <c r="P2413" s="82"/>
      <c r="Q2413" s="82"/>
      <c r="R2413" s="82"/>
      <c r="S2413" s="82"/>
      <c r="T2413" s="82"/>
      <c r="U2413" s="82"/>
      <c r="V2413" s="82"/>
      <c r="W2413" s="82"/>
      <c r="X2413" s="82"/>
      <c r="Y2413" s="82"/>
      <c r="Z2413" s="82"/>
      <c r="AA2413" s="82"/>
      <c r="AB2413" s="82"/>
      <c r="AC2413" s="82"/>
      <c r="AD2413" s="34"/>
    </row>
    <row r="2414" spans="1:30" s="35" customFormat="1" x14ac:dyDescent="0.2">
      <c r="A2414" s="34"/>
      <c r="D2414" s="137"/>
      <c r="F2414" s="138"/>
      <c r="G2414" s="139"/>
      <c r="H2414" s="140"/>
      <c r="I2414" s="105"/>
      <c r="J2414" s="82"/>
      <c r="K2414" s="82"/>
      <c r="L2414" s="82"/>
      <c r="M2414" s="82"/>
      <c r="N2414" s="82"/>
      <c r="O2414" s="82"/>
      <c r="P2414" s="82"/>
      <c r="Q2414" s="82"/>
      <c r="R2414" s="82"/>
      <c r="S2414" s="82"/>
      <c r="T2414" s="82"/>
      <c r="U2414" s="82"/>
      <c r="V2414" s="82"/>
      <c r="W2414" s="82"/>
      <c r="X2414" s="82"/>
      <c r="Y2414" s="82"/>
      <c r="Z2414" s="82"/>
      <c r="AA2414" s="82"/>
      <c r="AB2414" s="82"/>
      <c r="AC2414" s="82"/>
      <c r="AD2414" s="34"/>
    </row>
    <row r="2415" spans="1:30" s="35" customFormat="1" x14ac:dyDescent="0.2">
      <c r="A2415" s="34"/>
      <c r="D2415" s="137"/>
      <c r="F2415" s="138"/>
      <c r="G2415" s="139"/>
      <c r="H2415" s="140"/>
      <c r="I2415" s="105"/>
      <c r="J2415" s="82"/>
      <c r="K2415" s="82"/>
      <c r="L2415" s="82"/>
      <c r="M2415" s="82"/>
      <c r="N2415" s="82"/>
      <c r="O2415" s="82"/>
      <c r="P2415" s="82"/>
      <c r="Q2415" s="82"/>
      <c r="R2415" s="82"/>
      <c r="S2415" s="82"/>
      <c r="T2415" s="82"/>
      <c r="U2415" s="82"/>
      <c r="V2415" s="82"/>
      <c r="W2415" s="82"/>
      <c r="X2415" s="82"/>
      <c r="Y2415" s="82"/>
      <c r="Z2415" s="82"/>
      <c r="AA2415" s="82"/>
      <c r="AB2415" s="82"/>
      <c r="AC2415" s="82"/>
      <c r="AD2415" s="34"/>
    </row>
    <row r="2416" spans="1:30" s="35" customFormat="1" x14ac:dyDescent="0.2">
      <c r="A2416" s="34"/>
      <c r="D2416" s="137"/>
      <c r="F2416" s="138"/>
      <c r="G2416" s="139"/>
      <c r="H2416" s="140"/>
      <c r="I2416" s="105"/>
      <c r="J2416" s="82"/>
      <c r="K2416" s="82"/>
      <c r="L2416" s="82"/>
      <c r="M2416" s="82"/>
      <c r="N2416" s="82"/>
      <c r="O2416" s="82"/>
      <c r="P2416" s="82"/>
      <c r="Q2416" s="82"/>
      <c r="R2416" s="82"/>
      <c r="S2416" s="82"/>
      <c r="T2416" s="82"/>
      <c r="U2416" s="82"/>
      <c r="V2416" s="82"/>
      <c r="W2416" s="82"/>
      <c r="X2416" s="82"/>
      <c r="Y2416" s="82"/>
      <c r="Z2416" s="82"/>
      <c r="AA2416" s="82"/>
      <c r="AB2416" s="82"/>
      <c r="AC2416" s="82"/>
      <c r="AD2416" s="34"/>
    </row>
    <row r="2417" spans="1:57" s="35" customFormat="1" x14ac:dyDescent="0.2">
      <c r="A2417" s="34"/>
      <c r="D2417" s="137"/>
      <c r="F2417" s="138"/>
      <c r="G2417" s="139"/>
      <c r="H2417" s="140"/>
      <c r="I2417" s="105"/>
      <c r="J2417" s="82"/>
      <c r="K2417" s="82"/>
      <c r="L2417" s="82"/>
      <c r="M2417" s="82"/>
      <c r="N2417" s="82"/>
      <c r="O2417" s="82"/>
      <c r="P2417" s="82"/>
      <c r="Q2417" s="82"/>
      <c r="R2417" s="82"/>
      <c r="S2417" s="82"/>
      <c r="T2417" s="82"/>
      <c r="U2417" s="82"/>
      <c r="V2417" s="82"/>
      <c r="W2417" s="82"/>
      <c r="X2417" s="82"/>
      <c r="Y2417" s="82"/>
      <c r="Z2417" s="82"/>
      <c r="AA2417" s="82"/>
      <c r="AB2417" s="82"/>
      <c r="AC2417" s="82"/>
      <c r="AD2417" s="34"/>
    </row>
    <row r="2418" spans="1:57" s="35" customFormat="1" x14ac:dyDescent="0.2">
      <c r="A2418" s="34"/>
      <c r="D2418" s="137"/>
      <c r="F2418" s="138"/>
      <c r="G2418" s="139"/>
      <c r="H2418" s="140"/>
      <c r="I2418" s="105"/>
      <c r="J2418" s="82"/>
      <c r="K2418" s="82"/>
      <c r="L2418" s="82"/>
      <c r="M2418" s="82"/>
      <c r="N2418" s="82"/>
      <c r="O2418" s="82"/>
      <c r="P2418" s="82"/>
      <c r="Q2418" s="82"/>
      <c r="R2418" s="82"/>
      <c r="S2418" s="82"/>
      <c r="T2418" s="82"/>
      <c r="U2418" s="82"/>
      <c r="V2418" s="82"/>
      <c r="W2418" s="82"/>
      <c r="X2418" s="82"/>
      <c r="Y2418" s="82"/>
      <c r="Z2418" s="82"/>
      <c r="AA2418" s="82"/>
      <c r="AB2418" s="82"/>
      <c r="AC2418" s="82"/>
      <c r="AD2418" s="34"/>
    </row>
    <row r="2419" spans="1:57" s="35" customFormat="1" x14ac:dyDescent="0.2">
      <c r="A2419" s="34"/>
      <c r="D2419" s="137"/>
      <c r="F2419" s="138"/>
      <c r="G2419" s="139"/>
      <c r="H2419" s="140"/>
      <c r="I2419" s="105"/>
      <c r="J2419" s="82"/>
      <c r="K2419" s="82"/>
      <c r="L2419" s="82"/>
      <c r="M2419" s="82"/>
      <c r="N2419" s="82"/>
      <c r="O2419" s="82"/>
      <c r="P2419" s="82"/>
      <c r="Q2419" s="82"/>
      <c r="R2419" s="82"/>
      <c r="S2419" s="82"/>
      <c r="T2419" s="82"/>
      <c r="U2419" s="82"/>
      <c r="V2419" s="82"/>
      <c r="W2419" s="82"/>
      <c r="X2419" s="82"/>
      <c r="Y2419" s="82"/>
      <c r="Z2419" s="82"/>
      <c r="AA2419" s="82"/>
      <c r="AB2419" s="82"/>
      <c r="AC2419" s="82"/>
      <c r="AD2419" s="34"/>
    </row>
    <row r="2420" spans="1:57" s="35" customFormat="1" x14ac:dyDescent="0.2">
      <c r="A2420" s="34"/>
      <c r="D2420" s="137"/>
      <c r="F2420" s="138"/>
      <c r="G2420" s="139"/>
      <c r="H2420" s="140"/>
      <c r="I2420" s="105"/>
      <c r="J2420" s="82"/>
      <c r="K2420" s="82"/>
      <c r="L2420" s="82"/>
      <c r="M2420" s="82"/>
      <c r="N2420" s="82"/>
      <c r="O2420" s="82"/>
      <c r="P2420" s="82"/>
      <c r="Q2420" s="82"/>
      <c r="R2420" s="82"/>
      <c r="S2420" s="82"/>
      <c r="T2420" s="82"/>
      <c r="U2420" s="82"/>
      <c r="V2420" s="82"/>
      <c r="W2420" s="82"/>
      <c r="X2420" s="82"/>
      <c r="Y2420" s="82"/>
      <c r="Z2420" s="82"/>
      <c r="AA2420" s="82"/>
      <c r="AB2420" s="82"/>
      <c r="AC2420" s="82"/>
      <c r="AD2420" s="34"/>
    </row>
    <row r="2421" spans="1:57" x14ac:dyDescent="0.2">
      <c r="A2421" s="34"/>
      <c r="B2421" s="35"/>
      <c r="C2421" s="35"/>
      <c r="H2421" s="140"/>
      <c r="I2421" s="105"/>
      <c r="J2421" s="82"/>
      <c r="K2421" s="82"/>
      <c r="L2421" s="82"/>
      <c r="M2421" s="82"/>
      <c r="N2421" s="82"/>
      <c r="O2421" s="82"/>
      <c r="P2421" s="82"/>
      <c r="Q2421" s="82"/>
      <c r="R2421" s="82"/>
      <c r="S2421" s="82"/>
      <c r="T2421" s="82"/>
      <c r="U2421" s="82"/>
      <c r="V2421" s="82"/>
      <c r="W2421" s="82"/>
      <c r="X2421" s="82"/>
      <c r="Y2421" s="82"/>
      <c r="Z2421" s="82"/>
      <c r="AA2421" s="82"/>
      <c r="AB2421" s="82"/>
      <c r="AC2421" s="82"/>
      <c r="AD2421" s="34"/>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c r="AY2421" s="35"/>
      <c r="AZ2421" s="35"/>
      <c r="BA2421" s="35"/>
      <c r="BB2421" s="35"/>
      <c r="BC2421" s="35"/>
      <c r="BD2421" s="35"/>
      <c r="BE2421" s="35"/>
    </row>
    <row r="2422" spans="1:57" x14ac:dyDescent="0.2">
      <c r="A2422" s="34"/>
      <c r="B2422" s="35"/>
      <c r="C2422" s="35"/>
      <c r="H2422" s="140"/>
      <c r="I2422" s="105"/>
      <c r="J2422" s="82"/>
      <c r="K2422" s="82"/>
      <c r="L2422" s="82"/>
      <c r="M2422" s="82"/>
      <c r="N2422" s="82"/>
      <c r="O2422" s="82"/>
      <c r="P2422" s="82"/>
      <c r="Q2422" s="82"/>
      <c r="R2422" s="82"/>
      <c r="S2422" s="82"/>
      <c r="T2422" s="82"/>
      <c r="U2422" s="82"/>
      <c r="V2422" s="82"/>
      <c r="W2422" s="82"/>
      <c r="X2422" s="82"/>
      <c r="Y2422" s="82"/>
      <c r="Z2422" s="82"/>
      <c r="AA2422" s="82"/>
      <c r="AB2422" s="82"/>
      <c r="AC2422" s="82"/>
      <c r="AD2422" s="34"/>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c r="AY2422" s="35"/>
      <c r="AZ2422" s="35"/>
      <c r="BA2422" s="35"/>
      <c r="BB2422" s="35"/>
    </row>
    <row r="2423" spans="1:57" x14ac:dyDescent="0.2">
      <c r="A2423" s="34"/>
      <c r="B2423" s="35"/>
      <c r="C2423" s="35"/>
      <c r="H2423" s="140"/>
      <c r="I2423" s="105"/>
      <c r="J2423" s="82"/>
      <c r="K2423" s="82"/>
      <c r="L2423" s="82"/>
      <c r="M2423" s="82"/>
      <c r="N2423" s="82"/>
      <c r="O2423" s="82"/>
      <c r="P2423" s="82"/>
      <c r="Q2423" s="82"/>
      <c r="R2423" s="82"/>
      <c r="S2423" s="82"/>
      <c r="T2423" s="82"/>
      <c r="U2423" s="82"/>
      <c r="V2423" s="82"/>
      <c r="W2423" s="82"/>
      <c r="X2423" s="82"/>
      <c r="Y2423" s="82"/>
      <c r="Z2423" s="82"/>
      <c r="AA2423" s="82"/>
      <c r="AB2423" s="82"/>
      <c r="AC2423" s="82"/>
      <c r="AD2423" s="34"/>
      <c r="AE2423" s="35"/>
      <c r="AF2423" s="35"/>
      <c r="AG2423" s="35"/>
    </row>
    <row r="2424" spans="1:57" x14ac:dyDescent="0.2">
      <c r="A2424" s="34"/>
      <c r="B2424" s="35"/>
      <c r="C2424" s="35"/>
      <c r="H2424" s="140"/>
      <c r="I2424" s="105"/>
      <c r="J2424" s="82"/>
      <c r="K2424" s="82"/>
      <c r="L2424" s="82"/>
      <c r="M2424" s="82"/>
      <c r="N2424" s="82"/>
      <c r="O2424" s="82"/>
      <c r="P2424" s="82"/>
      <c r="Q2424" s="82"/>
      <c r="R2424" s="82"/>
      <c r="S2424" s="82"/>
      <c r="T2424" s="82"/>
      <c r="U2424" s="82"/>
      <c r="V2424" s="82"/>
      <c r="W2424" s="82"/>
      <c r="X2424" s="82"/>
      <c r="Y2424" s="82"/>
      <c r="Z2424" s="82"/>
      <c r="AA2424" s="82"/>
      <c r="AB2424" s="82"/>
      <c r="AC2424" s="82"/>
      <c r="AD2424" s="34"/>
    </row>
    <row r="2425" spans="1:57" x14ac:dyDescent="0.2">
      <c r="A2425" s="34"/>
      <c r="B2425" s="35"/>
      <c r="C2425" s="35"/>
      <c r="H2425" s="140"/>
      <c r="I2425" s="105"/>
      <c r="J2425" s="82"/>
      <c r="K2425" s="82"/>
      <c r="L2425" s="82"/>
      <c r="M2425" s="82"/>
      <c r="N2425" s="82"/>
      <c r="O2425" s="82"/>
      <c r="P2425" s="82"/>
      <c r="Q2425" s="82"/>
      <c r="R2425" s="82"/>
      <c r="S2425" s="82"/>
      <c r="T2425" s="82"/>
      <c r="U2425" s="82"/>
      <c r="V2425" s="82"/>
      <c r="W2425" s="82"/>
      <c r="X2425" s="82"/>
      <c r="Y2425" s="82"/>
      <c r="Z2425" s="82"/>
      <c r="AA2425" s="82"/>
      <c r="AB2425" s="82"/>
      <c r="AC2425" s="82"/>
      <c r="AD2425" s="34"/>
    </row>
    <row r="2426" spans="1:57" x14ac:dyDescent="0.2">
      <c r="A2426" s="34"/>
      <c r="B2426" s="35"/>
      <c r="C2426" s="35"/>
      <c r="H2426" s="140"/>
      <c r="I2426" s="105"/>
      <c r="J2426" s="82"/>
      <c r="K2426" s="82"/>
      <c r="L2426" s="82"/>
      <c r="M2426" s="82"/>
      <c r="N2426" s="82"/>
      <c r="O2426" s="82"/>
      <c r="P2426" s="82"/>
      <c r="Q2426" s="82"/>
      <c r="R2426" s="82"/>
      <c r="S2426" s="82"/>
      <c r="T2426" s="82"/>
      <c r="U2426" s="82"/>
      <c r="V2426" s="82"/>
      <c r="W2426" s="82"/>
      <c r="X2426" s="82"/>
      <c r="Y2426" s="82"/>
      <c r="Z2426" s="82"/>
      <c r="AA2426" s="82"/>
      <c r="AB2426" s="82"/>
      <c r="AC2426" s="82"/>
      <c r="AD2426" s="34"/>
    </row>
    <row r="2427" spans="1:57" x14ac:dyDescent="0.2">
      <c r="A2427" s="34"/>
      <c r="B2427" s="35"/>
      <c r="C2427" s="35"/>
      <c r="H2427" s="140"/>
      <c r="I2427" s="105"/>
      <c r="J2427" s="82"/>
      <c r="K2427" s="82"/>
      <c r="L2427" s="82"/>
      <c r="M2427" s="82"/>
      <c r="N2427" s="82"/>
      <c r="O2427" s="82"/>
      <c r="P2427" s="82"/>
      <c r="Q2427" s="82"/>
      <c r="R2427" s="82"/>
      <c r="S2427" s="82"/>
      <c r="T2427" s="82"/>
      <c r="U2427" s="82"/>
      <c r="V2427" s="82"/>
      <c r="W2427" s="82"/>
      <c r="X2427" s="82"/>
      <c r="Y2427" s="82"/>
      <c r="Z2427" s="82"/>
      <c r="AA2427" s="82"/>
      <c r="AB2427" s="82"/>
      <c r="AC2427" s="82"/>
      <c r="AD2427" s="34"/>
    </row>
    <row r="2428" spans="1:57" x14ac:dyDescent="0.2">
      <c r="A2428" s="34"/>
      <c r="B2428" s="35"/>
      <c r="C2428" s="35"/>
      <c r="H2428" s="140"/>
      <c r="I2428" s="105"/>
      <c r="J2428" s="82"/>
      <c r="K2428" s="82"/>
      <c r="L2428" s="82"/>
      <c r="M2428" s="82"/>
      <c r="N2428" s="82"/>
      <c r="O2428" s="82"/>
      <c r="P2428" s="82"/>
      <c r="Q2428" s="82"/>
      <c r="R2428" s="82"/>
      <c r="S2428" s="82"/>
      <c r="T2428" s="82"/>
      <c r="U2428" s="82"/>
      <c r="V2428" s="82"/>
      <c r="W2428" s="82"/>
      <c r="X2428" s="82"/>
      <c r="Y2428" s="82"/>
      <c r="Z2428" s="82"/>
      <c r="AA2428" s="82"/>
      <c r="AB2428" s="82"/>
      <c r="AC2428" s="82"/>
      <c r="AD2428" s="34"/>
    </row>
    <row r="2429" spans="1:57" x14ac:dyDescent="0.2">
      <c r="A2429" s="34"/>
      <c r="B2429" s="35"/>
      <c r="C2429" s="35"/>
      <c r="H2429" s="140"/>
      <c r="I2429" s="105"/>
      <c r="J2429" s="82"/>
      <c r="K2429" s="82"/>
      <c r="L2429" s="82"/>
      <c r="M2429" s="82"/>
      <c r="N2429" s="82"/>
      <c r="O2429" s="82"/>
      <c r="P2429" s="82"/>
      <c r="Q2429" s="82"/>
      <c r="R2429" s="82"/>
      <c r="S2429" s="82"/>
      <c r="T2429" s="82"/>
      <c r="U2429" s="82"/>
      <c r="V2429" s="82"/>
      <c r="W2429" s="82"/>
      <c r="X2429" s="82"/>
      <c r="Y2429" s="82"/>
      <c r="Z2429" s="82"/>
      <c r="AA2429" s="82"/>
      <c r="AB2429" s="82"/>
      <c r="AC2429" s="82"/>
      <c r="AD2429" s="34"/>
    </row>
    <row r="2430" spans="1:57" x14ac:dyDescent="0.2">
      <c r="A2430" s="34"/>
      <c r="B2430" s="35"/>
      <c r="C2430" s="35"/>
      <c r="H2430" s="140"/>
      <c r="I2430" s="105"/>
      <c r="J2430" s="82"/>
      <c r="K2430" s="82"/>
      <c r="L2430" s="82"/>
      <c r="M2430" s="82"/>
      <c r="N2430" s="82"/>
      <c r="O2430" s="82"/>
      <c r="P2430" s="82"/>
      <c r="Q2430" s="82"/>
      <c r="R2430" s="82"/>
      <c r="S2430" s="82"/>
      <c r="T2430" s="82"/>
      <c r="U2430" s="82"/>
      <c r="V2430" s="82"/>
      <c r="W2430" s="82"/>
      <c r="X2430" s="82"/>
      <c r="Y2430" s="82"/>
      <c r="Z2430" s="82"/>
      <c r="AA2430" s="82"/>
      <c r="AB2430" s="82"/>
      <c r="AC2430" s="82"/>
      <c r="AD2430" s="34"/>
    </row>
    <row r="2431" spans="1:57" x14ac:dyDescent="0.2">
      <c r="A2431" s="34"/>
      <c r="B2431" s="35"/>
      <c r="C2431" s="35"/>
      <c r="H2431" s="140"/>
      <c r="I2431" s="105"/>
      <c r="J2431" s="82"/>
      <c r="K2431" s="82"/>
      <c r="L2431" s="82"/>
      <c r="M2431" s="82"/>
      <c r="N2431" s="82"/>
      <c r="O2431" s="82"/>
      <c r="P2431" s="82"/>
      <c r="Q2431" s="82"/>
      <c r="R2431" s="82"/>
      <c r="S2431" s="82"/>
      <c r="T2431" s="82"/>
      <c r="U2431" s="82"/>
      <c r="V2431" s="82"/>
      <c r="W2431" s="82"/>
      <c r="X2431" s="82"/>
      <c r="Y2431" s="82"/>
      <c r="Z2431" s="82"/>
      <c r="AA2431" s="82"/>
      <c r="AB2431" s="82"/>
      <c r="AC2431" s="82"/>
      <c r="AD2431" s="34"/>
    </row>
    <row r="2432" spans="1:57" x14ac:dyDescent="0.2">
      <c r="A2432" s="34"/>
      <c r="B2432" s="35"/>
      <c r="C2432" s="35"/>
      <c r="H2432" s="140"/>
      <c r="I2432" s="105"/>
      <c r="J2432" s="82"/>
      <c r="K2432" s="82"/>
      <c r="L2432" s="82"/>
      <c r="M2432" s="82"/>
      <c r="N2432" s="82"/>
      <c r="O2432" s="82"/>
      <c r="P2432" s="82"/>
      <c r="Q2432" s="82"/>
      <c r="R2432" s="82"/>
      <c r="S2432" s="82"/>
      <c r="T2432" s="82"/>
      <c r="U2432" s="82"/>
      <c r="V2432" s="82"/>
      <c r="W2432" s="82"/>
      <c r="X2432" s="82"/>
      <c r="Y2432" s="82"/>
      <c r="Z2432" s="82"/>
      <c r="AA2432" s="82"/>
      <c r="AB2432" s="82"/>
      <c r="AC2432" s="82"/>
      <c r="AD2432" s="34"/>
    </row>
    <row r="2433" spans="1:58" x14ac:dyDescent="0.2">
      <c r="A2433" s="34"/>
      <c r="B2433" s="35"/>
      <c r="C2433" s="35"/>
      <c r="H2433" s="140"/>
      <c r="I2433" s="105"/>
      <c r="J2433" s="82"/>
      <c r="K2433" s="82"/>
      <c r="L2433" s="82"/>
      <c r="M2433" s="82"/>
      <c r="N2433" s="82"/>
      <c r="O2433" s="82"/>
      <c r="P2433" s="82"/>
      <c r="Q2433" s="82"/>
      <c r="R2433" s="82"/>
      <c r="S2433" s="82"/>
      <c r="T2433" s="82"/>
      <c r="U2433" s="82"/>
      <c r="V2433" s="82"/>
      <c r="W2433" s="82"/>
      <c r="X2433" s="82"/>
      <c r="Y2433" s="82"/>
      <c r="Z2433" s="82"/>
      <c r="AA2433" s="82"/>
      <c r="AB2433" s="82"/>
      <c r="AC2433" s="82"/>
      <c r="AD2433" s="34"/>
    </row>
    <row r="2434" spans="1:58" x14ac:dyDescent="0.2">
      <c r="A2434" s="34"/>
      <c r="B2434" s="35"/>
      <c r="C2434" s="35"/>
      <c r="H2434" s="140"/>
      <c r="I2434" s="105"/>
      <c r="J2434" s="82"/>
      <c r="K2434" s="82"/>
      <c r="L2434" s="82"/>
      <c r="M2434" s="82"/>
      <c r="N2434" s="82"/>
      <c r="O2434" s="82"/>
      <c r="P2434" s="82"/>
      <c r="Q2434" s="82"/>
      <c r="R2434" s="82"/>
      <c r="S2434" s="82"/>
      <c r="T2434" s="82"/>
      <c r="U2434" s="82"/>
      <c r="V2434" s="82"/>
      <c r="W2434" s="82"/>
      <c r="X2434" s="82"/>
      <c r="Y2434" s="82"/>
      <c r="Z2434" s="82"/>
      <c r="AA2434" s="82"/>
      <c r="AB2434" s="82"/>
      <c r="AC2434" s="82"/>
      <c r="AD2434" s="34"/>
    </row>
    <row r="2435" spans="1:58" x14ac:dyDescent="0.2">
      <c r="A2435" s="34"/>
      <c r="B2435" s="35"/>
      <c r="C2435" s="35"/>
      <c r="H2435" s="140"/>
      <c r="I2435" s="105"/>
      <c r="J2435" s="82"/>
      <c r="K2435" s="82"/>
      <c r="L2435" s="82"/>
      <c r="M2435" s="82"/>
      <c r="N2435" s="82"/>
      <c r="O2435" s="82"/>
      <c r="P2435" s="82"/>
      <c r="Q2435" s="82"/>
      <c r="R2435" s="82"/>
      <c r="S2435" s="82"/>
      <c r="T2435" s="82"/>
      <c r="U2435" s="82"/>
      <c r="V2435" s="82"/>
      <c r="W2435" s="82"/>
      <c r="X2435" s="82"/>
      <c r="Y2435" s="82"/>
      <c r="Z2435" s="82"/>
      <c r="AA2435" s="82"/>
      <c r="AB2435" s="82"/>
      <c r="AC2435" s="82"/>
      <c r="AD2435" s="34"/>
    </row>
    <row r="2436" spans="1:58" x14ac:dyDescent="0.2">
      <c r="A2436" s="34"/>
      <c r="B2436" s="35"/>
      <c r="C2436" s="35"/>
      <c r="H2436" s="140"/>
      <c r="I2436" s="105"/>
      <c r="J2436" s="82"/>
      <c r="K2436" s="82"/>
      <c r="L2436" s="82"/>
      <c r="M2436" s="82"/>
      <c r="N2436" s="82"/>
      <c r="O2436" s="82"/>
      <c r="P2436" s="82"/>
      <c r="Q2436" s="82"/>
      <c r="R2436" s="82"/>
      <c r="S2436" s="82"/>
      <c r="T2436" s="82"/>
      <c r="U2436" s="82"/>
      <c r="V2436" s="82"/>
      <c r="W2436" s="82"/>
      <c r="X2436" s="82"/>
      <c r="Y2436" s="82"/>
      <c r="Z2436" s="82"/>
      <c r="AA2436" s="82"/>
      <c r="AB2436" s="82"/>
      <c r="AC2436" s="82"/>
    </row>
    <row r="2437" spans="1:58" x14ac:dyDescent="0.2">
      <c r="A2437" s="34"/>
      <c r="B2437" s="35"/>
      <c r="C2437" s="35"/>
      <c r="H2437" s="140"/>
      <c r="I2437" s="105"/>
      <c r="J2437" s="82"/>
      <c r="K2437" s="82"/>
      <c r="L2437" s="82"/>
      <c r="M2437" s="82"/>
      <c r="N2437" s="82"/>
      <c r="O2437" s="82"/>
      <c r="P2437" s="82"/>
      <c r="Q2437" s="82"/>
      <c r="R2437" s="82"/>
      <c r="S2437" s="82"/>
      <c r="T2437" s="82"/>
      <c r="U2437" s="82"/>
      <c r="V2437" s="82"/>
      <c r="W2437" s="82"/>
      <c r="X2437" s="82"/>
      <c r="Y2437" s="82"/>
      <c r="Z2437" s="82"/>
      <c r="AA2437" s="82"/>
      <c r="AB2437" s="82"/>
      <c r="AC2437" s="82"/>
    </row>
    <row r="2438" spans="1:58" x14ac:dyDescent="0.2">
      <c r="A2438" s="34"/>
      <c r="B2438" s="35"/>
      <c r="C2438" s="35"/>
      <c r="H2438" s="140"/>
      <c r="I2438" s="105"/>
      <c r="J2438" s="82"/>
      <c r="K2438" s="82"/>
      <c r="L2438" s="82"/>
      <c r="M2438" s="82"/>
      <c r="N2438" s="82"/>
      <c r="O2438" s="82"/>
      <c r="P2438" s="82"/>
      <c r="Q2438" s="82"/>
      <c r="R2438" s="82"/>
      <c r="S2438" s="82"/>
      <c r="T2438" s="82"/>
      <c r="U2438" s="82"/>
      <c r="V2438" s="82"/>
      <c r="W2438" s="82"/>
      <c r="X2438" s="82"/>
      <c r="Y2438" s="82"/>
      <c r="Z2438" s="82"/>
      <c r="AA2438" s="82"/>
      <c r="AB2438" s="82"/>
      <c r="AC2438" s="82"/>
    </row>
    <row r="2439" spans="1:58" x14ac:dyDescent="0.2">
      <c r="A2439" s="34"/>
      <c r="B2439" s="35"/>
      <c r="C2439" s="35"/>
      <c r="H2439" s="140"/>
      <c r="I2439" s="105"/>
      <c r="J2439" s="82"/>
      <c r="K2439" s="82"/>
      <c r="L2439" s="82"/>
      <c r="M2439" s="82"/>
      <c r="N2439" s="82"/>
      <c r="O2439" s="82"/>
      <c r="P2439" s="82"/>
      <c r="Q2439" s="82"/>
      <c r="R2439" s="82"/>
      <c r="S2439" s="82"/>
      <c r="T2439" s="82"/>
      <c r="U2439" s="82"/>
      <c r="V2439" s="82"/>
      <c r="W2439" s="82"/>
      <c r="X2439" s="82"/>
      <c r="Y2439" s="82"/>
      <c r="Z2439" s="82"/>
      <c r="AA2439" s="82"/>
      <c r="AB2439" s="82"/>
      <c r="AC2439" s="82"/>
    </row>
    <row r="2440" spans="1:58" x14ac:dyDescent="0.2">
      <c r="A2440" s="34"/>
      <c r="B2440" s="35"/>
      <c r="C2440" s="35"/>
      <c r="H2440" s="140"/>
      <c r="I2440" s="105"/>
      <c r="J2440" s="82"/>
      <c r="K2440" s="82"/>
      <c r="L2440" s="82"/>
      <c r="M2440" s="82"/>
      <c r="N2440" s="82"/>
      <c r="O2440" s="82"/>
      <c r="P2440" s="82"/>
      <c r="Q2440" s="82"/>
      <c r="R2440" s="82"/>
      <c r="S2440" s="82"/>
      <c r="T2440" s="82"/>
      <c r="U2440" s="82"/>
      <c r="V2440" s="82"/>
      <c r="W2440" s="82"/>
      <c r="X2440" s="82"/>
      <c r="Y2440" s="82"/>
      <c r="Z2440" s="82"/>
      <c r="AA2440" s="82"/>
      <c r="AB2440" s="82"/>
      <c r="AC2440" s="82"/>
    </row>
    <row r="2441" spans="1:58" x14ac:dyDescent="0.2">
      <c r="A2441" s="34"/>
      <c r="B2441" s="35"/>
      <c r="C2441" s="35"/>
      <c r="H2441" s="140"/>
      <c r="I2441" s="105"/>
      <c r="J2441" s="82"/>
      <c r="K2441" s="82"/>
      <c r="L2441" s="82"/>
      <c r="M2441" s="82"/>
      <c r="N2441" s="82"/>
      <c r="O2441" s="82"/>
      <c r="P2441" s="82"/>
      <c r="Q2441" s="82"/>
      <c r="R2441" s="82"/>
      <c r="S2441" s="82"/>
      <c r="T2441" s="82"/>
      <c r="U2441" s="82"/>
      <c r="V2441" s="82"/>
      <c r="W2441" s="82"/>
      <c r="X2441" s="82"/>
      <c r="Y2441" s="82"/>
      <c r="Z2441" s="82"/>
      <c r="AA2441" s="82"/>
      <c r="AB2441" s="82"/>
      <c r="AC2441" s="82"/>
    </row>
    <row r="2442" spans="1:58" x14ac:dyDescent="0.2">
      <c r="A2442" s="34"/>
      <c r="B2442" s="35"/>
      <c r="C2442" s="35"/>
      <c r="H2442" s="140"/>
      <c r="I2442" s="105"/>
      <c r="J2442" s="82"/>
      <c r="K2442" s="82"/>
      <c r="L2442" s="82"/>
      <c r="M2442" s="82"/>
      <c r="N2442" s="82"/>
      <c r="O2442" s="82"/>
      <c r="P2442" s="82"/>
      <c r="Q2442" s="82"/>
      <c r="R2442" s="82"/>
      <c r="S2442" s="82"/>
      <c r="T2442" s="82"/>
      <c r="U2442" s="82"/>
      <c r="V2442" s="82"/>
      <c r="W2442" s="82"/>
      <c r="X2442" s="82"/>
      <c r="Y2442" s="82"/>
      <c r="Z2442" s="82"/>
      <c r="AA2442" s="82"/>
      <c r="AB2442" s="82"/>
      <c r="AC2442" s="82"/>
    </row>
    <row r="2443" spans="1:58" x14ac:dyDescent="0.2">
      <c r="A2443" s="34"/>
      <c r="B2443" s="35"/>
      <c r="C2443" s="35"/>
      <c r="H2443" s="140"/>
      <c r="I2443" s="105"/>
      <c r="J2443" s="82"/>
      <c r="K2443" s="82"/>
      <c r="L2443" s="82"/>
      <c r="M2443" s="82"/>
      <c r="N2443" s="82"/>
      <c r="O2443" s="82"/>
      <c r="P2443" s="82"/>
      <c r="Q2443" s="82"/>
      <c r="R2443" s="82"/>
      <c r="S2443" s="82"/>
      <c r="T2443" s="82"/>
      <c r="U2443" s="82"/>
      <c r="V2443" s="82"/>
      <c r="W2443" s="82"/>
      <c r="X2443" s="82"/>
      <c r="Y2443" s="82"/>
      <c r="Z2443" s="82"/>
      <c r="AA2443" s="82"/>
      <c r="AB2443" s="82"/>
      <c r="AC2443" s="82"/>
    </row>
    <row r="2444" spans="1:58" x14ac:dyDescent="0.2">
      <c r="A2444" s="34"/>
      <c r="B2444" s="35"/>
      <c r="C2444" s="35"/>
      <c r="H2444" s="140"/>
      <c r="I2444" s="105"/>
      <c r="J2444" s="82"/>
      <c r="K2444" s="82"/>
      <c r="L2444" s="82"/>
      <c r="M2444" s="82"/>
      <c r="N2444" s="82"/>
      <c r="O2444" s="82"/>
      <c r="P2444" s="82"/>
      <c r="Q2444" s="82"/>
      <c r="R2444" s="82"/>
      <c r="S2444" s="82"/>
      <c r="T2444" s="82"/>
      <c r="U2444" s="82"/>
      <c r="V2444" s="82"/>
      <c r="W2444" s="82"/>
      <c r="X2444" s="82"/>
      <c r="Y2444" s="82"/>
      <c r="Z2444" s="82"/>
      <c r="AA2444" s="82"/>
      <c r="AB2444" s="82"/>
      <c r="AC2444" s="82"/>
    </row>
    <row r="2445" spans="1:58" s="9" customFormat="1" x14ac:dyDescent="0.2">
      <c r="A2445" s="34"/>
      <c r="B2445" s="35"/>
      <c r="C2445" s="35"/>
      <c r="D2445" s="137"/>
      <c r="E2445" s="35"/>
      <c r="F2445" s="138"/>
      <c r="G2445" s="139"/>
      <c r="H2445" s="140"/>
      <c r="I2445" s="105"/>
      <c r="J2445" s="82"/>
      <c r="K2445" s="82"/>
      <c r="L2445" s="82"/>
      <c r="M2445" s="82"/>
      <c r="N2445" s="82"/>
      <c r="O2445" s="82"/>
      <c r="P2445" s="82"/>
      <c r="Q2445" s="82"/>
      <c r="R2445" s="82"/>
      <c r="S2445" s="82"/>
      <c r="T2445" s="82"/>
      <c r="U2445" s="82"/>
      <c r="V2445" s="82"/>
      <c r="W2445" s="82"/>
      <c r="X2445" s="82"/>
      <c r="Y2445" s="82"/>
      <c r="Z2445" s="82"/>
      <c r="AA2445" s="82"/>
      <c r="AB2445" s="82"/>
      <c r="AC2445" s="82"/>
      <c r="AE2445" s="15"/>
      <c r="AF2445" s="15"/>
      <c r="AG2445" s="15"/>
      <c r="AH2445" s="15"/>
      <c r="AI2445" s="15"/>
      <c r="AJ2445" s="15"/>
      <c r="AK2445" s="15"/>
      <c r="AL2445" s="15"/>
      <c r="AM2445" s="15"/>
      <c r="AN2445" s="15"/>
      <c r="AO2445" s="15"/>
      <c r="AP2445" s="15"/>
      <c r="AQ2445" s="15"/>
      <c r="AR2445" s="15"/>
      <c r="AS2445" s="15"/>
      <c r="AT2445" s="15"/>
      <c r="AU2445" s="15"/>
      <c r="AV2445" s="15"/>
      <c r="AW2445" s="15"/>
      <c r="AX2445" s="15"/>
      <c r="AY2445" s="15"/>
      <c r="AZ2445" s="15"/>
      <c r="BA2445" s="15"/>
      <c r="BB2445" s="15"/>
      <c r="BC2445" s="15"/>
      <c r="BD2445" s="15"/>
      <c r="BE2445" s="15"/>
      <c r="BF2445" s="15"/>
    </row>
    <row r="2446" spans="1:58" s="9" customFormat="1" x14ac:dyDescent="0.2">
      <c r="A2446" s="34"/>
      <c r="B2446" s="35"/>
      <c r="C2446" s="35"/>
      <c r="D2446" s="137"/>
      <c r="E2446" s="35"/>
      <c r="F2446" s="138"/>
      <c r="G2446" s="139"/>
      <c r="H2446" s="140"/>
      <c r="I2446" s="105"/>
      <c r="J2446" s="82"/>
      <c r="K2446" s="82"/>
      <c r="L2446" s="82"/>
      <c r="M2446" s="82"/>
      <c r="N2446" s="82"/>
      <c r="O2446" s="82"/>
      <c r="P2446" s="82"/>
      <c r="Q2446" s="82"/>
      <c r="R2446" s="82"/>
      <c r="S2446" s="82"/>
      <c r="T2446" s="82"/>
      <c r="U2446" s="82"/>
      <c r="V2446" s="82"/>
      <c r="W2446" s="82"/>
      <c r="X2446" s="82"/>
      <c r="Y2446" s="82"/>
      <c r="Z2446" s="82"/>
      <c r="AA2446" s="82"/>
      <c r="AB2446" s="82"/>
      <c r="AC2446" s="82"/>
      <c r="AE2446" s="15"/>
      <c r="AF2446" s="15"/>
      <c r="AG2446" s="15"/>
      <c r="AH2446" s="15"/>
      <c r="AI2446" s="15"/>
      <c r="AJ2446" s="15"/>
      <c r="AK2446" s="15"/>
      <c r="AL2446" s="15"/>
      <c r="AM2446" s="15"/>
      <c r="AN2446" s="15"/>
      <c r="AO2446" s="15"/>
      <c r="AP2446" s="15"/>
      <c r="AQ2446" s="15"/>
      <c r="AR2446" s="15"/>
      <c r="AS2446" s="15"/>
      <c r="AT2446" s="15"/>
      <c r="AU2446" s="15"/>
      <c r="AV2446" s="15"/>
      <c r="AW2446" s="15"/>
      <c r="AX2446" s="15"/>
      <c r="AY2446" s="15"/>
      <c r="AZ2446" s="15"/>
      <c r="BA2446" s="15"/>
      <c r="BB2446" s="15"/>
      <c r="BC2446" s="15"/>
      <c r="BD2446" s="15"/>
      <c r="BE2446" s="15"/>
      <c r="BF2446" s="15"/>
    </row>
    <row r="2447" spans="1:58" s="9" customFormat="1" x14ac:dyDescent="0.2">
      <c r="A2447" s="34"/>
      <c r="B2447" s="35"/>
      <c r="C2447" s="35"/>
      <c r="D2447" s="137"/>
      <c r="E2447" s="35"/>
      <c r="F2447" s="138"/>
      <c r="G2447" s="139"/>
      <c r="H2447" s="140"/>
      <c r="I2447" s="105"/>
      <c r="J2447" s="82"/>
      <c r="K2447" s="82"/>
      <c r="L2447" s="82"/>
      <c r="M2447" s="82"/>
      <c r="N2447" s="82"/>
      <c r="O2447" s="82"/>
      <c r="P2447" s="82"/>
      <c r="Q2447" s="82"/>
      <c r="R2447" s="82"/>
      <c r="S2447" s="82"/>
      <c r="T2447" s="82"/>
      <c r="U2447" s="82"/>
      <c r="V2447" s="82"/>
      <c r="W2447" s="82"/>
      <c r="X2447" s="82"/>
      <c r="Y2447" s="82"/>
      <c r="Z2447" s="82"/>
      <c r="AA2447" s="82"/>
      <c r="AB2447" s="82"/>
      <c r="AC2447" s="82"/>
      <c r="AE2447" s="15"/>
      <c r="AF2447" s="15"/>
      <c r="AG2447" s="15"/>
      <c r="AH2447" s="15"/>
      <c r="AI2447" s="15"/>
      <c r="AJ2447" s="15"/>
      <c r="AK2447" s="15"/>
      <c r="AL2447" s="15"/>
      <c r="AM2447" s="15"/>
      <c r="AN2447" s="15"/>
      <c r="AO2447" s="15"/>
      <c r="AP2447" s="15"/>
      <c r="AQ2447" s="15"/>
      <c r="AR2447" s="15"/>
      <c r="AS2447" s="15"/>
      <c r="AT2447" s="15"/>
      <c r="AU2447" s="15"/>
      <c r="AV2447" s="15"/>
      <c r="AW2447" s="15"/>
      <c r="AX2447" s="15"/>
      <c r="AY2447" s="15"/>
      <c r="AZ2447" s="15"/>
      <c r="BA2447" s="15"/>
      <c r="BB2447" s="15"/>
      <c r="BC2447" s="15"/>
      <c r="BD2447" s="15"/>
      <c r="BE2447" s="15"/>
      <c r="BF2447" s="15"/>
    </row>
    <row r="2448" spans="1:58" s="9" customFormat="1" x14ac:dyDescent="0.2">
      <c r="A2448" s="34"/>
      <c r="B2448" s="35"/>
      <c r="C2448" s="35"/>
      <c r="D2448" s="137"/>
      <c r="E2448" s="35"/>
      <c r="F2448" s="138"/>
      <c r="G2448" s="139"/>
      <c r="H2448" s="140"/>
      <c r="I2448" s="105"/>
      <c r="J2448" s="82"/>
      <c r="K2448" s="82"/>
      <c r="L2448" s="82"/>
      <c r="M2448" s="82"/>
      <c r="N2448" s="82"/>
      <c r="O2448" s="82"/>
      <c r="P2448" s="82"/>
      <c r="Q2448" s="82"/>
      <c r="R2448" s="82"/>
      <c r="S2448" s="82"/>
      <c r="T2448" s="82"/>
      <c r="U2448" s="82"/>
      <c r="V2448" s="82"/>
      <c r="W2448" s="82"/>
      <c r="X2448" s="82"/>
      <c r="Y2448" s="82"/>
      <c r="Z2448" s="82"/>
      <c r="AA2448" s="82"/>
      <c r="AB2448" s="82"/>
      <c r="AC2448" s="82"/>
      <c r="AE2448" s="15"/>
      <c r="AF2448" s="15"/>
      <c r="AG2448" s="15"/>
      <c r="AH2448" s="15"/>
      <c r="AI2448" s="15"/>
      <c r="AJ2448" s="15"/>
      <c r="AK2448" s="15"/>
      <c r="AL2448" s="15"/>
      <c r="AM2448" s="15"/>
      <c r="AN2448" s="15"/>
      <c r="AO2448" s="15"/>
      <c r="AP2448" s="15"/>
      <c r="AQ2448" s="15"/>
      <c r="AR2448" s="15"/>
      <c r="AS2448" s="15"/>
      <c r="AT2448" s="15"/>
      <c r="AU2448" s="15"/>
      <c r="AV2448" s="15"/>
      <c r="AW2448" s="15"/>
      <c r="AX2448" s="15"/>
      <c r="AY2448" s="15"/>
      <c r="AZ2448" s="15"/>
      <c r="BA2448" s="15"/>
      <c r="BB2448" s="15"/>
      <c r="BC2448" s="15"/>
      <c r="BD2448" s="15"/>
      <c r="BE2448" s="15"/>
      <c r="BF2448" s="15"/>
    </row>
    <row r="2449" spans="1:58" s="9" customFormat="1" x14ac:dyDescent="0.2">
      <c r="A2449" s="34"/>
      <c r="B2449" s="35"/>
      <c r="C2449" s="35"/>
      <c r="D2449" s="137"/>
      <c r="E2449" s="35"/>
      <c r="F2449" s="138"/>
      <c r="G2449" s="139"/>
      <c r="H2449" s="140"/>
      <c r="I2449" s="105"/>
      <c r="J2449" s="82"/>
      <c r="K2449" s="82"/>
      <c r="L2449" s="82"/>
      <c r="M2449" s="82"/>
      <c r="N2449" s="82"/>
      <c r="O2449" s="82"/>
      <c r="P2449" s="82"/>
      <c r="Q2449" s="82"/>
      <c r="R2449" s="82"/>
      <c r="S2449" s="82"/>
      <c r="T2449" s="82"/>
      <c r="U2449" s="82"/>
      <c r="V2449" s="82"/>
      <c r="W2449" s="82"/>
      <c r="X2449" s="82"/>
      <c r="Y2449" s="82"/>
      <c r="Z2449" s="82"/>
      <c r="AA2449" s="82"/>
      <c r="AB2449" s="82"/>
      <c r="AC2449" s="82"/>
      <c r="AE2449" s="15"/>
      <c r="AF2449" s="15"/>
      <c r="AG2449" s="15"/>
      <c r="AH2449" s="15"/>
      <c r="AI2449" s="15"/>
      <c r="AJ2449" s="15"/>
      <c r="AK2449" s="15"/>
      <c r="AL2449" s="15"/>
      <c r="AM2449" s="15"/>
      <c r="AN2449" s="15"/>
      <c r="AO2449" s="15"/>
      <c r="AP2449" s="15"/>
      <c r="AQ2449" s="15"/>
      <c r="AR2449" s="15"/>
      <c r="AS2449" s="15"/>
      <c r="AT2449" s="15"/>
      <c r="AU2449" s="15"/>
      <c r="AV2449" s="15"/>
      <c r="AW2449" s="15"/>
      <c r="AX2449" s="15"/>
      <c r="AY2449" s="15"/>
      <c r="AZ2449" s="15"/>
      <c r="BA2449" s="15"/>
      <c r="BB2449" s="15"/>
      <c r="BC2449" s="15"/>
      <c r="BD2449" s="15"/>
      <c r="BE2449" s="15"/>
      <c r="BF2449" s="15"/>
    </row>
    <row r="2450" spans="1:58" s="9" customFormat="1" x14ac:dyDescent="0.2">
      <c r="A2450" s="34"/>
      <c r="B2450" s="35"/>
      <c r="C2450" s="35"/>
      <c r="D2450" s="137"/>
      <c r="E2450" s="35"/>
      <c r="F2450" s="138"/>
      <c r="G2450" s="139"/>
      <c r="H2450" s="140"/>
      <c r="I2450" s="105"/>
      <c r="J2450" s="82"/>
      <c r="K2450" s="82"/>
      <c r="L2450" s="82"/>
      <c r="M2450" s="82"/>
      <c r="N2450" s="82"/>
      <c r="O2450" s="82"/>
      <c r="P2450" s="82"/>
      <c r="Q2450" s="82"/>
      <c r="R2450" s="82"/>
      <c r="S2450" s="82"/>
      <c r="T2450" s="82"/>
      <c r="U2450" s="82"/>
      <c r="V2450" s="82"/>
      <c r="W2450" s="82"/>
      <c r="X2450" s="82"/>
      <c r="Y2450" s="82"/>
      <c r="Z2450" s="82"/>
      <c r="AA2450" s="82"/>
      <c r="AB2450" s="82"/>
      <c r="AC2450" s="82"/>
      <c r="AE2450" s="15"/>
      <c r="AF2450" s="15"/>
      <c r="AG2450" s="15"/>
      <c r="AH2450" s="15"/>
      <c r="AI2450" s="15"/>
      <c r="AJ2450" s="15"/>
      <c r="AK2450" s="15"/>
      <c r="AL2450" s="15"/>
      <c r="AM2450" s="15"/>
      <c r="AN2450" s="15"/>
      <c r="AO2450" s="15"/>
      <c r="AP2450" s="15"/>
      <c r="AQ2450" s="15"/>
      <c r="AR2450" s="15"/>
      <c r="AS2450" s="15"/>
      <c r="AT2450" s="15"/>
      <c r="AU2450" s="15"/>
      <c r="AV2450" s="15"/>
      <c r="AW2450" s="15"/>
      <c r="AX2450" s="15"/>
      <c r="AY2450" s="15"/>
      <c r="AZ2450" s="15"/>
      <c r="BA2450" s="15"/>
      <c r="BB2450" s="15"/>
      <c r="BC2450" s="15"/>
      <c r="BD2450" s="15"/>
      <c r="BE2450" s="15"/>
      <c r="BF2450" s="15"/>
    </row>
    <row r="2451" spans="1:58" s="9" customFormat="1" x14ac:dyDescent="0.2">
      <c r="A2451" s="34"/>
      <c r="B2451" s="35"/>
      <c r="C2451" s="35"/>
      <c r="D2451" s="137"/>
      <c r="E2451" s="35"/>
      <c r="F2451" s="138"/>
      <c r="G2451" s="139"/>
      <c r="H2451" s="140"/>
      <c r="I2451" s="105"/>
      <c r="J2451" s="82"/>
      <c r="K2451" s="82"/>
      <c r="L2451" s="82"/>
      <c r="M2451" s="82"/>
      <c r="N2451" s="82"/>
      <c r="O2451" s="82"/>
      <c r="P2451" s="82"/>
      <c r="Q2451" s="82"/>
      <c r="R2451" s="82"/>
      <c r="S2451" s="82"/>
      <c r="T2451" s="82"/>
      <c r="U2451" s="82"/>
      <c r="V2451" s="82"/>
      <c r="W2451" s="82"/>
      <c r="X2451" s="82"/>
      <c r="Y2451" s="82"/>
      <c r="Z2451" s="82"/>
      <c r="AA2451" s="82"/>
      <c r="AB2451" s="82"/>
      <c r="AC2451" s="82"/>
      <c r="AE2451" s="15"/>
      <c r="AF2451" s="15"/>
      <c r="AG2451" s="15"/>
      <c r="AH2451" s="15"/>
      <c r="AI2451" s="15"/>
      <c r="AJ2451" s="15"/>
      <c r="AK2451" s="15"/>
      <c r="AL2451" s="15"/>
      <c r="AM2451" s="15"/>
      <c r="AN2451" s="15"/>
      <c r="AO2451" s="15"/>
      <c r="AP2451" s="15"/>
      <c r="AQ2451" s="15"/>
      <c r="AR2451" s="15"/>
      <c r="AS2451" s="15"/>
      <c r="AT2451" s="15"/>
      <c r="AU2451" s="15"/>
      <c r="AV2451" s="15"/>
      <c r="AW2451" s="15"/>
      <c r="AX2451" s="15"/>
      <c r="AY2451" s="15"/>
      <c r="AZ2451" s="15"/>
      <c r="BA2451" s="15"/>
      <c r="BB2451" s="15"/>
      <c r="BC2451" s="15"/>
      <c r="BD2451" s="15"/>
      <c r="BE2451" s="15"/>
      <c r="BF2451" s="15"/>
    </row>
    <row r="2452" spans="1:58" s="9" customFormat="1" x14ac:dyDescent="0.2">
      <c r="A2452" s="34"/>
      <c r="B2452" s="35"/>
      <c r="C2452" s="35"/>
      <c r="D2452" s="137"/>
      <c r="E2452" s="35"/>
      <c r="F2452" s="138"/>
      <c r="G2452" s="139"/>
      <c r="H2452" s="140"/>
      <c r="I2452" s="105"/>
      <c r="J2452" s="82"/>
      <c r="K2452" s="82"/>
      <c r="L2452" s="82"/>
      <c r="M2452" s="82"/>
      <c r="N2452" s="82"/>
      <c r="O2452" s="82"/>
      <c r="P2452" s="82"/>
      <c r="Q2452" s="82"/>
      <c r="R2452" s="82"/>
      <c r="S2452" s="82"/>
      <c r="T2452" s="82"/>
      <c r="U2452" s="82"/>
      <c r="V2452" s="82"/>
      <c r="W2452" s="82"/>
      <c r="X2452" s="82"/>
      <c r="Y2452" s="82"/>
      <c r="Z2452" s="82"/>
      <c r="AA2452" s="82"/>
      <c r="AB2452" s="82"/>
      <c r="AC2452" s="82"/>
      <c r="AE2452" s="15"/>
      <c r="AF2452" s="15"/>
      <c r="AG2452" s="15"/>
      <c r="AH2452" s="15"/>
      <c r="AI2452" s="15"/>
      <c r="AJ2452" s="15"/>
      <c r="AK2452" s="15"/>
      <c r="AL2452" s="15"/>
      <c r="AM2452" s="15"/>
      <c r="AN2452" s="15"/>
      <c r="AO2452" s="15"/>
      <c r="AP2452" s="15"/>
      <c r="AQ2452" s="15"/>
      <c r="AR2452" s="15"/>
      <c r="AS2452" s="15"/>
      <c r="AT2452" s="15"/>
      <c r="AU2452" s="15"/>
      <c r="AV2452" s="15"/>
      <c r="AW2452" s="15"/>
      <c r="AX2452" s="15"/>
      <c r="AY2452" s="15"/>
      <c r="AZ2452" s="15"/>
      <c r="BA2452" s="15"/>
      <c r="BB2452" s="15"/>
      <c r="BC2452" s="15"/>
      <c r="BD2452" s="15"/>
      <c r="BE2452" s="15"/>
      <c r="BF2452" s="15"/>
    </row>
    <row r="2453" spans="1:58" s="9" customFormat="1" x14ac:dyDescent="0.2">
      <c r="A2453" s="34"/>
      <c r="B2453" s="35"/>
      <c r="C2453" s="35"/>
      <c r="D2453" s="137"/>
      <c r="E2453" s="35"/>
      <c r="F2453" s="138"/>
      <c r="G2453" s="139"/>
      <c r="H2453" s="140"/>
      <c r="I2453" s="105"/>
      <c r="J2453" s="82"/>
      <c r="K2453" s="82"/>
      <c r="L2453" s="82"/>
      <c r="M2453" s="82"/>
      <c r="N2453" s="82"/>
      <c r="O2453" s="82"/>
      <c r="P2453" s="82"/>
      <c r="Q2453" s="82"/>
      <c r="R2453" s="82"/>
      <c r="S2453" s="82"/>
      <c r="T2453" s="82"/>
      <c r="U2453" s="82"/>
      <c r="V2453" s="82"/>
      <c r="W2453" s="82"/>
      <c r="X2453" s="82"/>
      <c r="Y2453" s="82"/>
      <c r="Z2453" s="82"/>
      <c r="AA2453" s="82"/>
      <c r="AB2453" s="82"/>
      <c r="AC2453" s="82"/>
      <c r="AE2453" s="15"/>
      <c r="AF2453" s="15"/>
      <c r="AG2453" s="15"/>
      <c r="AH2453" s="15"/>
      <c r="AI2453" s="15"/>
      <c r="AJ2453" s="15"/>
      <c r="AK2453" s="15"/>
      <c r="AL2453" s="15"/>
      <c r="AM2453" s="15"/>
      <c r="AN2453" s="15"/>
      <c r="AO2453" s="15"/>
      <c r="AP2453" s="15"/>
      <c r="AQ2453" s="15"/>
      <c r="AR2453" s="15"/>
      <c r="AS2453" s="15"/>
      <c r="AT2453" s="15"/>
      <c r="AU2453" s="15"/>
      <c r="AV2453" s="15"/>
      <c r="AW2453" s="15"/>
      <c r="AX2453" s="15"/>
      <c r="AY2453" s="15"/>
      <c r="AZ2453" s="15"/>
      <c r="BA2453" s="15"/>
      <c r="BB2453" s="15"/>
      <c r="BC2453" s="15"/>
      <c r="BD2453" s="15"/>
      <c r="BE2453" s="15"/>
      <c r="BF2453" s="15"/>
    </row>
    <row r="2454" spans="1:58" s="9" customFormat="1" x14ac:dyDescent="0.2">
      <c r="A2454" s="34"/>
      <c r="B2454" s="35"/>
      <c r="C2454" s="35"/>
      <c r="D2454" s="137"/>
      <c r="E2454" s="35"/>
      <c r="F2454" s="138"/>
      <c r="G2454" s="139"/>
      <c r="H2454" s="140"/>
      <c r="I2454" s="105"/>
      <c r="J2454" s="82"/>
      <c r="K2454" s="82"/>
      <c r="L2454" s="82"/>
      <c r="M2454" s="82"/>
      <c r="N2454" s="82"/>
      <c r="O2454" s="82"/>
      <c r="P2454" s="82"/>
      <c r="Q2454" s="82"/>
      <c r="R2454" s="82"/>
      <c r="S2454" s="82"/>
      <c r="T2454" s="82"/>
      <c r="U2454" s="82"/>
      <c r="V2454" s="82"/>
      <c r="W2454" s="82"/>
      <c r="X2454" s="82"/>
      <c r="Y2454" s="82"/>
      <c r="Z2454" s="82"/>
      <c r="AA2454" s="82"/>
      <c r="AB2454" s="82"/>
      <c r="AC2454" s="82"/>
      <c r="AE2454" s="15"/>
      <c r="AF2454" s="15"/>
      <c r="AG2454" s="15"/>
      <c r="AH2454" s="15"/>
      <c r="AI2454" s="15"/>
      <c r="AJ2454" s="15"/>
      <c r="AK2454" s="15"/>
      <c r="AL2454" s="15"/>
      <c r="AM2454" s="15"/>
      <c r="AN2454" s="15"/>
      <c r="AO2454" s="15"/>
      <c r="AP2454" s="15"/>
      <c r="AQ2454" s="15"/>
      <c r="AR2454" s="15"/>
      <c r="AS2454" s="15"/>
      <c r="AT2454" s="15"/>
      <c r="AU2454" s="15"/>
      <c r="AV2454" s="15"/>
      <c r="AW2454" s="15"/>
      <c r="AX2454" s="15"/>
      <c r="AY2454" s="15"/>
      <c r="AZ2454" s="15"/>
      <c r="BA2454" s="15"/>
      <c r="BB2454" s="15"/>
      <c r="BC2454" s="15"/>
      <c r="BD2454" s="15"/>
      <c r="BE2454" s="15"/>
      <c r="BF2454" s="15"/>
    </row>
    <row r="2455" spans="1:58" s="9" customFormat="1" x14ac:dyDescent="0.2">
      <c r="A2455" s="34"/>
      <c r="B2455" s="35"/>
      <c r="C2455" s="35"/>
      <c r="D2455" s="137"/>
      <c r="E2455" s="35"/>
      <c r="F2455" s="138"/>
      <c r="G2455" s="139"/>
      <c r="H2455" s="140"/>
      <c r="I2455" s="105"/>
      <c r="J2455" s="82"/>
      <c r="K2455" s="82"/>
      <c r="L2455" s="82"/>
      <c r="M2455" s="82"/>
      <c r="N2455" s="82"/>
      <c r="O2455" s="82"/>
      <c r="P2455" s="82"/>
      <c r="Q2455" s="82"/>
      <c r="R2455" s="82"/>
      <c r="S2455" s="82"/>
      <c r="T2455" s="82"/>
      <c r="U2455" s="82"/>
      <c r="V2455" s="82"/>
      <c r="W2455" s="82"/>
      <c r="X2455" s="82"/>
      <c r="Y2455" s="82"/>
      <c r="Z2455" s="82"/>
      <c r="AA2455" s="82"/>
      <c r="AB2455" s="82"/>
      <c r="AC2455" s="82"/>
      <c r="AE2455" s="15"/>
      <c r="AF2455" s="15"/>
      <c r="AG2455" s="15"/>
      <c r="AH2455" s="15"/>
      <c r="AI2455" s="15"/>
      <c r="AJ2455" s="15"/>
      <c r="AK2455" s="15"/>
      <c r="AL2455" s="15"/>
      <c r="AM2455" s="15"/>
      <c r="AN2455" s="15"/>
      <c r="AO2455" s="15"/>
      <c r="AP2455" s="15"/>
      <c r="AQ2455" s="15"/>
      <c r="AR2455" s="15"/>
      <c r="AS2455" s="15"/>
      <c r="AT2455" s="15"/>
      <c r="AU2455" s="15"/>
      <c r="AV2455" s="15"/>
      <c r="AW2455" s="15"/>
      <c r="AX2455" s="15"/>
      <c r="AY2455" s="15"/>
      <c r="AZ2455" s="15"/>
      <c r="BA2455" s="15"/>
      <c r="BB2455" s="15"/>
      <c r="BC2455" s="15"/>
      <c r="BD2455" s="15"/>
      <c r="BE2455" s="15"/>
      <c r="BF2455" s="15"/>
    </row>
    <row r="2456" spans="1:58" s="9" customFormat="1" x14ac:dyDescent="0.2">
      <c r="A2456" s="34"/>
      <c r="B2456" s="35"/>
      <c r="C2456" s="35"/>
      <c r="D2456" s="137"/>
      <c r="E2456" s="35"/>
      <c r="F2456" s="138"/>
      <c r="G2456" s="139"/>
      <c r="H2456" s="140"/>
      <c r="I2456" s="105"/>
      <c r="J2456" s="82"/>
      <c r="K2456" s="82"/>
      <c r="L2456" s="82"/>
      <c r="M2456" s="82"/>
      <c r="N2456" s="82"/>
      <c r="O2456" s="82"/>
      <c r="P2456" s="82"/>
      <c r="Q2456" s="82"/>
      <c r="R2456" s="82"/>
      <c r="S2456" s="82"/>
      <c r="T2456" s="82"/>
      <c r="U2456" s="82"/>
      <c r="V2456" s="82"/>
      <c r="W2456" s="82"/>
      <c r="X2456" s="82"/>
      <c r="Y2456" s="82"/>
      <c r="Z2456" s="82"/>
      <c r="AA2456" s="82"/>
      <c r="AB2456" s="82"/>
      <c r="AC2456" s="82"/>
      <c r="AE2456" s="15"/>
      <c r="AF2456" s="15"/>
      <c r="AG2456" s="15"/>
      <c r="AH2456" s="15"/>
      <c r="AI2456" s="15"/>
      <c r="AJ2456" s="15"/>
      <c r="AK2456" s="15"/>
      <c r="AL2456" s="15"/>
      <c r="AM2456" s="15"/>
      <c r="AN2456" s="15"/>
      <c r="AO2456" s="15"/>
      <c r="AP2456" s="15"/>
      <c r="AQ2456" s="15"/>
      <c r="AR2456" s="15"/>
      <c r="AS2456" s="15"/>
      <c r="AT2456" s="15"/>
      <c r="AU2456" s="15"/>
      <c r="AV2456" s="15"/>
      <c r="AW2456" s="15"/>
      <c r="AX2456" s="15"/>
      <c r="AY2456" s="15"/>
      <c r="AZ2456" s="15"/>
      <c r="BA2456" s="15"/>
      <c r="BB2456" s="15"/>
      <c r="BC2456" s="15"/>
      <c r="BD2456" s="15"/>
      <c r="BE2456" s="15"/>
      <c r="BF2456" s="15"/>
    </row>
    <row r="2457" spans="1:58" s="9" customFormat="1" x14ac:dyDescent="0.2">
      <c r="A2457" s="34"/>
      <c r="B2457" s="35"/>
      <c r="C2457" s="35"/>
      <c r="D2457" s="137"/>
      <c r="E2457" s="35"/>
      <c r="F2457" s="138"/>
      <c r="G2457" s="139"/>
      <c r="H2457" s="140"/>
      <c r="I2457" s="105"/>
      <c r="J2457" s="82"/>
      <c r="K2457" s="82"/>
      <c r="L2457" s="82"/>
      <c r="M2457" s="82"/>
      <c r="N2457" s="82"/>
      <c r="O2457" s="82"/>
      <c r="P2457" s="82"/>
      <c r="Q2457" s="82"/>
      <c r="R2457" s="82"/>
      <c r="S2457" s="82"/>
      <c r="T2457" s="82"/>
      <c r="U2457" s="82"/>
      <c r="V2457" s="82"/>
      <c r="W2457" s="82"/>
      <c r="X2457" s="82"/>
      <c r="Y2457" s="82"/>
      <c r="Z2457" s="82"/>
      <c r="AA2457" s="82"/>
      <c r="AB2457" s="82"/>
      <c r="AC2457" s="82"/>
      <c r="AE2457" s="15"/>
      <c r="AF2457" s="15"/>
      <c r="AG2457" s="15"/>
      <c r="AH2457" s="15"/>
      <c r="AI2457" s="15"/>
      <c r="AJ2457" s="15"/>
      <c r="AK2457" s="15"/>
      <c r="AL2457" s="15"/>
      <c r="AM2457" s="15"/>
      <c r="AN2457" s="15"/>
      <c r="AO2457" s="15"/>
      <c r="AP2457" s="15"/>
      <c r="AQ2457" s="15"/>
      <c r="AR2457" s="15"/>
      <c r="AS2457" s="15"/>
      <c r="AT2457" s="15"/>
      <c r="AU2457" s="15"/>
      <c r="AV2457" s="15"/>
      <c r="AW2457" s="15"/>
      <c r="AX2457" s="15"/>
      <c r="AY2457" s="15"/>
      <c r="AZ2457" s="15"/>
      <c r="BA2457" s="15"/>
      <c r="BB2457" s="15"/>
      <c r="BC2457" s="15"/>
      <c r="BD2457" s="15"/>
      <c r="BE2457" s="15"/>
      <c r="BF2457" s="15"/>
    </row>
    <row r="2458" spans="1:58" s="9" customFormat="1" x14ac:dyDescent="0.2">
      <c r="A2458" s="34"/>
      <c r="B2458" s="35"/>
      <c r="C2458" s="35"/>
      <c r="D2458" s="137"/>
      <c r="E2458" s="35"/>
      <c r="F2458" s="138"/>
      <c r="G2458" s="139"/>
      <c r="H2458" s="140"/>
      <c r="I2458" s="105"/>
      <c r="J2458" s="82"/>
      <c r="K2458" s="82"/>
      <c r="L2458" s="82"/>
      <c r="M2458" s="82"/>
      <c r="N2458" s="82"/>
      <c r="O2458" s="82"/>
      <c r="P2458" s="82"/>
      <c r="Q2458" s="82"/>
      <c r="R2458" s="82"/>
      <c r="S2458" s="82"/>
      <c r="T2458" s="82"/>
      <c r="U2458" s="82"/>
      <c r="V2458" s="82"/>
      <c r="W2458" s="82"/>
      <c r="X2458" s="82"/>
      <c r="Y2458" s="82"/>
      <c r="Z2458" s="82"/>
      <c r="AA2458" s="82"/>
      <c r="AB2458" s="82"/>
      <c r="AC2458" s="82"/>
      <c r="AE2458" s="15"/>
      <c r="AF2458" s="15"/>
      <c r="AG2458" s="15"/>
      <c r="AH2458" s="15"/>
      <c r="AI2458" s="15"/>
      <c r="AJ2458" s="15"/>
      <c r="AK2458" s="15"/>
      <c r="AL2458" s="15"/>
      <c r="AM2458" s="15"/>
      <c r="AN2458" s="15"/>
      <c r="AO2458" s="15"/>
      <c r="AP2458" s="15"/>
      <c r="AQ2458" s="15"/>
      <c r="AR2458" s="15"/>
      <c r="AS2458" s="15"/>
      <c r="AT2458" s="15"/>
      <c r="AU2458" s="15"/>
      <c r="AV2458" s="15"/>
      <c r="AW2458" s="15"/>
      <c r="AX2458" s="15"/>
      <c r="AY2458" s="15"/>
      <c r="AZ2458" s="15"/>
      <c r="BA2458" s="15"/>
      <c r="BB2458" s="15"/>
      <c r="BC2458" s="15"/>
      <c r="BD2458" s="15"/>
      <c r="BE2458" s="15"/>
      <c r="BF2458" s="15"/>
    </row>
    <row r="2459" spans="1:58" s="9" customFormat="1" x14ac:dyDescent="0.2">
      <c r="A2459" s="34"/>
      <c r="B2459" s="35"/>
      <c r="C2459" s="35"/>
      <c r="D2459" s="137"/>
      <c r="E2459" s="35"/>
      <c r="F2459" s="138"/>
      <c r="G2459" s="139"/>
      <c r="H2459" s="140"/>
      <c r="I2459" s="105"/>
      <c r="J2459" s="82"/>
      <c r="K2459" s="82"/>
      <c r="L2459" s="82"/>
      <c r="M2459" s="82"/>
      <c r="N2459" s="82"/>
      <c r="O2459" s="82"/>
      <c r="P2459" s="82"/>
      <c r="Q2459" s="82"/>
      <c r="R2459" s="82"/>
      <c r="S2459" s="82"/>
      <c r="T2459" s="82"/>
      <c r="U2459" s="82"/>
      <c r="V2459" s="82"/>
      <c r="W2459" s="82"/>
      <c r="X2459" s="82"/>
      <c r="Y2459" s="82"/>
      <c r="Z2459" s="82"/>
      <c r="AA2459" s="82"/>
      <c r="AB2459" s="82"/>
      <c r="AC2459" s="82"/>
      <c r="AE2459" s="15"/>
      <c r="AF2459" s="15"/>
      <c r="AG2459" s="15"/>
      <c r="AH2459" s="15"/>
      <c r="AI2459" s="15"/>
      <c r="AJ2459" s="15"/>
      <c r="AK2459" s="15"/>
      <c r="AL2459" s="15"/>
      <c r="AM2459" s="15"/>
      <c r="AN2459" s="15"/>
      <c r="AO2459" s="15"/>
      <c r="AP2459" s="15"/>
      <c r="AQ2459" s="15"/>
      <c r="AR2459" s="15"/>
      <c r="AS2459" s="15"/>
      <c r="AT2459" s="15"/>
      <c r="AU2459" s="15"/>
      <c r="AV2459" s="15"/>
      <c r="AW2459" s="15"/>
      <c r="AX2459" s="15"/>
      <c r="AY2459" s="15"/>
      <c r="AZ2459" s="15"/>
      <c r="BA2459" s="15"/>
      <c r="BB2459" s="15"/>
      <c r="BC2459" s="15"/>
      <c r="BD2459" s="15"/>
      <c r="BE2459" s="15"/>
      <c r="BF2459" s="15"/>
    </row>
    <row r="2460" spans="1:58" s="9" customFormat="1" x14ac:dyDescent="0.2">
      <c r="A2460" s="34"/>
      <c r="B2460" s="35"/>
      <c r="C2460" s="35"/>
      <c r="D2460" s="137"/>
      <c r="E2460" s="35"/>
      <c r="F2460" s="138"/>
      <c r="G2460" s="139"/>
      <c r="H2460" s="140"/>
      <c r="I2460" s="105"/>
      <c r="J2460" s="82"/>
      <c r="K2460" s="82"/>
      <c r="L2460" s="82"/>
      <c r="M2460" s="82"/>
      <c r="N2460" s="82"/>
      <c r="O2460" s="82"/>
      <c r="P2460" s="82"/>
      <c r="Q2460" s="82"/>
      <c r="R2460" s="82"/>
      <c r="S2460" s="82"/>
      <c r="T2460" s="82"/>
      <c r="U2460" s="82"/>
      <c r="V2460" s="82"/>
      <c r="W2460" s="82"/>
      <c r="X2460" s="82"/>
      <c r="Y2460" s="82"/>
      <c r="Z2460" s="82"/>
      <c r="AA2460" s="82"/>
      <c r="AB2460" s="82"/>
      <c r="AC2460" s="82"/>
      <c r="AE2460" s="15"/>
      <c r="AF2460" s="15"/>
      <c r="AG2460" s="15"/>
      <c r="AH2460" s="15"/>
      <c r="AI2460" s="15"/>
      <c r="AJ2460" s="15"/>
      <c r="AK2460" s="15"/>
      <c r="AL2460" s="15"/>
      <c r="AM2460" s="15"/>
      <c r="AN2460" s="15"/>
      <c r="AO2460" s="15"/>
      <c r="AP2460" s="15"/>
      <c r="AQ2460" s="15"/>
      <c r="AR2460" s="15"/>
      <c r="AS2460" s="15"/>
      <c r="AT2460" s="15"/>
      <c r="AU2460" s="15"/>
      <c r="AV2460" s="15"/>
      <c r="AW2460" s="15"/>
      <c r="AX2460" s="15"/>
      <c r="AY2460" s="15"/>
      <c r="AZ2460" s="15"/>
      <c r="BA2460" s="15"/>
      <c r="BB2460" s="15"/>
      <c r="BC2460" s="15"/>
      <c r="BD2460" s="15"/>
      <c r="BE2460" s="15"/>
      <c r="BF2460" s="15"/>
    </row>
    <row r="2461" spans="1:58" s="9" customFormat="1" x14ac:dyDescent="0.2">
      <c r="A2461" s="34"/>
      <c r="B2461" s="35"/>
      <c r="C2461" s="35"/>
      <c r="D2461" s="137"/>
      <c r="E2461" s="35"/>
      <c r="F2461" s="138"/>
      <c r="G2461" s="139"/>
      <c r="H2461" s="140"/>
      <c r="I2461" s="105"/>
      <c r="J2461" s="82"/>
      <c r="K2461" s="82"/>
      <c r="L2461" s="82"/>
      <c r="M2461" s="82"/>
      <c r="N2461" s="82"/>
      <c r="O2461" s="82"/>
      <c r="P2461" s="82"/>
      <c r="Q2461" s="82"/>
      <c r="R2461" s="82"/>
      <c r="S2461" s="82"/>
      <c r="T2461" s="82"/>
      <c r="U2461" s="82"/>
      <c r="V2461" s="82"/>
      <c r="W2461" s="82"/>
      <c r="X2461" s="82"/>
      <c r="Y2461" s="82"/>
      <c r="Z2461" s="82"/>
      <c r="AA2461" s="82"/>
      <c r="AB2461" s="82"/>
      <c r="AC2461" s="82"/>
      <c r="AE2461" s="15"/>
      <c r="AF2461" s="15"/>
      <c r="AG2461" s="15"/>
      <c r="AH2461" s="15"/>
      <c r="AI2461" s="15"/>
      <c r="AJ2461" s="15"/>
      <c r="AK2461" s="15"/>
      <c r="AL2461" s="15"/>
      <c r="AM2461" s="15"/>
      <c r="AN2461" s="15"/>
      <c r="AO2461" s="15"/>
      <c r="AP2461" s="15"/>
      <c r="AQ2461" s="15"/>
      <c r="AR2461" s="15"/>
      <c r="AS2461" s="15"/>
      <c r="AT2461" s="15"/>
      <c r="AU2461" s="15"/>
      <c r="AV2461" s="15"/>
      <c r="AW2461" s="15"/>
      <c r="AX2461" s="15"/>
      <c r="AY2461" s="15"/>
      <c r="AZ2461" s="15"/>
      <c r="BA2461" s="15"/>
      <c r="BB2461" s="15"/>
      <c r="BC2461" s="15"/>
      <c r="BD2461" s="15"/>
      <c r="BE2461" s="15"/>
      <c r="BF2461" s="15"/>
    </row>
    <row r="2462" spans="1:58" s="9" customFormat="1" x14ac:dyDescent="0.2">
      <c r="A2462" s="34"/>
      <c r="B2462" s="35"/>
      <c r="C2462" s="35"/>
      <c r="D2462" s="137"/>
      <c r="E2462" s="35"/>
      <c r="F2462" s="138"/>
      <c r="G2462" s="139"/>
      <c r="H2462" s="140"/>
      <c r="I2462" s="105"/>
      <c r="J2462" s="82"/>
      <c r="K2462" s="82"/>
      <c r="L2462" s="82"/>
      <c r="M2462" s="82"/>
      <c r="N2462" s="82"/>
      <c r="O2462" s="82"/>
      <c r="P2462" s="82"/>
      <c r="Q2462" s="82"/>
      <c r="R2462" s="82"/>
      <c r="S2462" s="82"/>
      <c r="T2462" s="82"/>
      <c r="U2462" s="82"/>
      <c r="V2462" s="82"/>
      <c r="W2462" s="82"/>
      <c r="X2462" s="82"/>
      <c r="Y2462" s="82"/>
      <c r="Z2462" s="82"/>
      <c r="AA2462" s="82"/>
      <c r="AB2462" s="82"/>
      <c r="AC2462" s="82"/>
      <c r="AE2462" s="15"/>
      <c r="AF2462" s="15"/>
      <c r="AG2462" s="15"/>
      <c r="AH2462" s="15"/>
      <c r="AI2462" s="15"/>
      <c r="AJ2462" s="15"/>
      <c r="AK2462" s="15"/>
      <c r="AL2462" s="15"/>
      <c r="AM2462" s="15"/>
      <c r="AN2462" s="15"/>
      <c r="AO2462" s="15"/>
      <c r="AP2462" s="15"/>
      <c r="AQ2462" s="15"/>
      <c r="AR2462" s="15"/>
      <c r="AS2462" s="15"/>
      <c r="AT2462" s="15"/>
      <c r="AU2462" s="15"/>
      <c r="AV2462" s="15"/>
      <c r="AW2462" s="15"/>
      <c r="AX2462" s="15"/>
      <c r="AY2462" s="15"/>
      <c r="AZ2462" s="15"/>
      <c r="BA2462" s="15"/>
      <c r="BB2462" s="15"/>
      <c r="BC2462" s="15"/>
      <c r="BD2462" s="15"/>
      <c r="BE2462" s="15"/>
      <c r="BF2462" s="15"/>
    </row>
    <row r="2463" spans="1:58" s="9" customFormat="1" x14ac:dyDescent="0.2">
      <c r="A2463" s="34"/>
      <c r="B2463" s="35"/>
      <c r="C2463" s="35"/>
      <c r="D2463" s="137"/>
      <c r="E2463" s="35"/>
      <c r="F2463" s="138"/>
      <c r="G2463" s="139"/>
      <c r="H2463" s="140"/>
      <c r="I2463" s="105"/>
      <c r="J2463" s="82"/>
      <c r="K2463" s="82"/>
      <c r="L2463" s="82"/>
      <c r="M2463" s="82"/>
      <c r="N2463" s="82"/>
      <c r="O2463" s="82"/>
      <c r="P2463" s="82"/>
      <c r="Q2463" s="82"/>
      <c r="R2463" s="82"/>
      <c r="S2463" s="82"/>
      <c r="T2463" s="82"/>
      <c r="U2463" s="82"/>
      <c r="V2463" s="82"/>
      <c r="W2463" s="82"/>
      <c r="X2463" s="82"/>
      <c r="Y2463" s="82"/>
      <c r="Z2463" s="82"/>
      <c r="AA2463" s="82"/>
      <c r="AB2463" s="82"/>
      <c r="AC2463" s="82"/>
      <c r="AE2463" s="15"/>
      <c r="AF2463" s="15"/>
      <c r="AG2463" s="15"/>
      <c r="AH2463" s="15"/>
      <c r="AI2463" s="15"/>
      <c r="AJ2463" s="15"/>
      <c r="AK2463" s="15"/>
      <c r="AL2463" s="15"/>
      <c r="AM2463" s="15"/>
      <c r="AN2463" s="15"/>
      <c r="AO2463" s="15"/>
      <c r="AP2463" s="15"/>
      <c r="AQ2463" s="15"/>
      <c r="AR2463" s="15"/>
      <c r="AS2463" s="15"/>
      <c r="AT2463" s="15"/>
      <c r="AU2463" s="15"/>
      <c r="AV2463" s="15"/>
      <c r="AW2463" s="15"/>
      <c r="AX2463" s="15"/>
      <c r="AY2463" s="15"/>
      <c r="AZ2463" s="15"/>
      <c r="BA2463" s="15"/>
      <c r="BB2463" s="15"/>
      <c r="BC2463" s="15"/>
      <c r="BD2463" s="15"/>
      <c r="BE2463" s="15"/>
      <c r="BF2463" s="15"/>
    </row>
    <row r="2464" spans="1:58" s="9" customFormat="1" x14ac:dyDescent="0.2">
      <c r="A2464" s="34"/>
      <c r="B2464" s="35"/>
      <c r="C2464" s="35"/>
      <c r="D2464" s="137"/>
      <c r="E2464" s="35"/>
      <c r="F2464" s="138"/>
      <c r="G2464" s="139"/>
      <c r="H2464" s="140"/>
      <c r="I2464" s="105"/>
      <c r="J2464" s="82"/>
      <c r="K2464" s="82"/>
      <c r="L2464" s="82"/>
      <c r="M2464" s="82"/>
      <c r="N2464" s="82"/>
      <c r="O2464" s="82"/>
      <c r="P2464" s="82"/>
      <c r="Q2464" s="82"/>
      <c r="R2464" s="82"/>
      <c r="S2464" s="82"/>
      <c r="T2464" s="82"/>
      <c r="U2464" s="82"/>
      <c r="V2464" s="82"/>
      <c r="W2464" s="82"/>
      <c r="X2464" s="82"/>
      <c r="Y2464" s="82"/>
      <c r="Z2464" s="82"/>
      <c r="AA2464" s="82"/>
      <c r="AB2464" s="82"/>
      <c r="AC2464" s="82"/>
      <c r="AE2464" s="15"/>
      <c r="AF2464" s="15"/>
      <c r="AG2464" s="15"/>
      <c r="AH2464" s="15"/>
      <c r="AI2464" s="15"/>
      <c r="AJ2464" s="15"/>
      <c r="AK2464" s="15"/>
      <c r="AL2464" s="15"/>
      <c r="AM2464" s="15"/>
      <c r="AN2464" s="15"/>
      <c r="AO2464" s="15"/>
      <c r="AP2464" s="15"/>
      <c r="AQ2464" s="15"/>
      <c r="AR2464" s="15"/>
      <c r="AS2464" s="15"/>
      <c r="AT2464" s="15"/>
      <c r="AU2464" s="15"/>
      <c r="AV2464" s="15"/>
      <c r="AW2464" s="15"/>
      <c r="AX2464" s="15"/>
      <c r="AY2464" s="15"/>
      <c r="AZ2464" s="15"/>
      <c r="BA2464" s="15"/>
      <c r="BB2464" s="15"/>
      <c r="BC2464" s="15"/>
      <c r="BD2464" s="15"/>
      <c r="BE2464" s="15"/>
      <c r="BF2464" s="15"/>
    </row>
    <row r="2465" spans="1:58" s="9" customFormat="1" x14ac:dyDescent="0.2">
      <c r="A2465" s="34"/>
      <c r="B2465" s="35"/>
      <c r="C2465" s="35"/>
      <c r="D2465" s="137"/>
      <c r="E2465" s="35"/>
      <c r="F2465" s="138"/>
      <c r="G2465" s="139"/>
      <c r="H2465" s="140"/>
      <c r="I2465" s="105"/>
      <c r="J2465" s="82"/>
      <c r="K2465" s="82"/>
      <c r="L2465" s="82"/>
      <c r="M2465" s="82"/>
      <c r="N2465" s="82"/>
      <c r="O2465" s="82"/>
      <c r="P2465" s="82"/>
      <c r="Q2465" s="82"/>
      <c r="R2465" s="82"/>
      <c r="S2465" s="82"/>
      <c r="T2465" s="82"/>
      <c r="U2465" s="82"/>
      <c r="V2465" s="82"/>
      <c r="W2465" s="82"/>
      <c r="X2465" s="82"/>
      <c r="Y2465" s="82"/>
      <c r="Z2465" s="82"/>
      <c r="AA2465" s="82"/>
      <c r="AB2465" s="82"/>
      <c r="AC2465" s="82"/>
      <c r="AE2465" s="15"/>
      <c r="AF2465" s="15"/>
      <c r="AG2465" s="15"/>
      <c r="AH2465" s="15"/>
      <c r="AI2465" s="15"/>
      <c r="AJ2465" s="15"/>
      <c r="AK2465" s="15"/>
      <c r="AL2465" s="15"/>
      <c r="AM2465" s="15"/>
      <c r="AN2465" s="15"/>
      <c r="AO2465" s="15"/>
      <c r="AP2465" s="15"/>
      <c r="AQ2465" s="15"/>
      <c r="AR2465" s="15"/>
      <c r="AS2465" s="15"/>
      <c r="AT2465" s="15"/>
      <c r="AU2465" s="15"/>
      <c r="AV2465" s="15"/>
      <c r="AW2465" s="15"/>
      <c r="AX2465" s="15"/>
      <c r="AY2465" s="15"/>
      <c r="AZ2465" s="15"/>
      <c r="BA2465" s="15"/>
      <c r="BB2465" s="15"/>
      <c r="BC2465" s="15"/>
      <c r="BD2465" s="15"/>
      <c r="BE2465" s="15"/>
      <c r="BF2465" s="15"/>
    </row>
    <row r="2466" spans="1:58" s="9" customFormat="1" x14ac:dyDescent="0.2">
      <c r="A2466" s="34"/>
      <c r="B2466" s="35"/>
      <c r="C2466" s="35"/>
      <c r="D2466" s="137"/>
      <c r="E2466" s="35"/>
      <c r="F2466" s="138"/>
      <c r="G2466" s="139"/>
      <c r="H2466" s="140"/>
      <c r="I2466" s="105"/>
      <c r="J2466" s="82"/>
      <c r="K2466" s="82"/>
      <c r="L2466" s="82"/>
      <c r="M2466" s="82"/>
      <c r="N2466" s="82"/>
      <c r="O2466" s="82"/>
      <c r="P2466" s="82"/>
      <c r="Q2466" s="82"/>
      <c r="R2466" s="82"/>
      <c r="S2466" s="82"/>
      <c r="T2466" s="82"/>
      <c r="U2466" s="82"/>
      <c r="V2466" s="82"/>
      <c r="W2466" s="82"/>
      <c r="X2466" s="82"/>
      <c r="Y2466" s="82"/>
      <c r="Z2466" s="82"/>
      <c r="AA2466" s="82"/>
      <c r="AB2466" s="82"/>
      <c r="AC2466" s="82"/>
      <c r="AE2466" s="15"/>
      <c r="AF2466" s="15"/>
      <c r="AG2466" s="15"/>
      <c r="AH2466" s="15"/>
      <c r="AI2466" s="15"/>
      <c r="AJ2466" s="15"/>
      <c r="AK2466" s="15"/>
      <c r="AL2466" s="15"/>
      <c r="AM2466" s="15"/>
      <c r="AN2466" s="15"/>
      <c r="AO2466" s="15"/>
      <c r="AP2466" s="15"/>
      <c r="AQ2466" s="15"/>
      <c r="AR2466" s="15"/>
      <c r="AS2466" s="15"/>
      <c r="AT2466" s="15"/>
      <c r="AU2466" s="15"/>
      <c r="AV2466" s="15"/>
      <c r="AW2466" s="15"/>
      <c r="AX2466" s="15"/>
      <c r="AY2466" s="15"/>
      <c r="AZ2466" s="15"/>
      <c r="BA2466" s="15"/>
      <c r="BB2466" s="15"/>
      <c r="BC2466" s="15"/>
      <c r="BD2466" s="15"/>
      <c r="BE2466" s="15"/>
      <c r="BF2466" s="15"/>
    </row>
    <row r="2467" spans="1:58" s="9" customFormat="1" x14ac:dyDescent="0.2">
      <c r="A2467" s="34"/>
      <c r="B2467" s="35"/>
      <c r="C2467" s="35"/>
      <c r="D2467" s="137"/>
      <c r="E2467" s="35"/>
      <c r="F2467" s="138"/>
      <c r="G2467" s="139"/>
      <c r="H2467" s="140"/>
      <c r="I2467" s="105"/>
      <c r="J2467" s="82"/>
      <c r="K2467" s="82"/>
      <c r="L2467" s="82"/>
      <c r="M2467" s="82"/>
      <c r="N2467" s="82"/>
      <c r="O2467" s="82"/>
      <c r="P2467" s="82"/>
      <c r="Q2467" s="82"/>
      <c r="R2467" s="82"/>
      <c r="S2467" s="82"/>
      <c r="T2467" s="82"/>
      <c r="U2467" s="82"/>
      <c r="V2467" s="82"/>
      <c r="W2467" s="82"/>
      <c r="X2467" s="82"/>
      <c r="Y2467" s="82"/>
      <c r="Z2467" s="82"/>
      <c r="AA2467" s="82"/>
      <c r="AB2467" s="82"/>
      <c r="AC2467" s="82"/>
      <c r="AE2467" s="15"/>
      <c r="AF2467" s="15"/>
      <c r="AG2467" s="15"/>
      <c r="AH2467" s="15"/>
      <c r="AI2467" s="15"/>
      <c r="AJ2467" s="15"/>
      <c r="AK2467" s="15"/>
      <c r="AL2467" s="15"/>
      <c r="AM2467" s="15"/>
      <c r="AN2467" s="15"/>
      <c r="AO2467" s="15"/>
      <c r="AP2467" s="15"/>
      <c r="AQ2467" s="15"/>
      <c r="AR2467" s="15"/>
      <c r="AS2467" s="15"/>
      <c r="AT2467" s="15"/>
      <c r="AU2467" s="15"/>
      <c r="AV2467" s="15"/>
      <c r="AW2467" s="15"/>
      <c r="AX2467" s="15"/>
      <c r="AY2467" s="15"/>
      <c r="AZ2467" s="15"/>
      <c r="BA2467" s="15"/>
      <c r="BB2467" s="15"/>
      <c r="BC2467" s="15"/>
      <c r="BD2467" s="15"/>
      <c r="BE2467" s="15"/>
      <c r="BF2467" s="15"/>
    </row>
    <row r="2468" spans="1:58" s="9" customFormat="1" x14ac:dyDescent="0.2">
      <c r="A2468" s="34"/>
      <c r="B2468" s="35"/>
      <c r="C2468" s="35"/>
      <c r="D2468" s="137"/>
      <c r="E2468" s="35"/>
      <c r="F2468" s="138"/>
      <c r="G2468" s="139"/>
      <c r="H2468" s="140"/>
      <c r="I2468" s="105"/>
      <c r="J2468" s="82"/>
      <c r="K2468" s="82"/>
      <c r="L2468" s="82"/>
      <c r="M2468" s="82"/>
      <c r="N2468" s="82"/>
      <c r="O2468" s="82"/>
      <c r="P2468" s="82"/>
      <c r="Q2468" s="82"/>
      <c r="R2468" s="82"/>
      <c r="S2468" s="82"/>
      <c r="T2468" s="82"/>
      <c r="U2468" s="82"/>
      <c r="V2468" s="82"/>
      <c r="W2468" s="82"/>
      <c r="X2468" s="82"/>
      <c r="Y2468" s="82"/>
      <c r="Z2468" s="82"/>
      <c r="AA2468" s="82"/>
      <c r="AB2468" s="82"/>
      <c r="AC2468" s="82"/>
      <c r="AE2468" s="15"/>
      <c r="AF2468" s="15"/>
      <c r="AG2468" s="15"/>
      <c r="AH2468" s="15"/>
      <c r="AI2468" s="15"/>
      <c r="AJ2468" s="15"/>
      <c r="AK2468" s="15"/>
      <c r="AL2468" s="15"/>
      <c r="AM2468" s="15"/>
      <c r="AN2468" s="15"/>
      <c r="AO2468" s="15"/>
      <c r="AP2468" s="15"/>
      <c r="AQ2468" s="15"/>
      <c r="AR2468" s="15"/>
      <c r="AS2468" s="15"/>
      <c r="AT2468" s="15"/>
      <c r="AU2468" s="15"/>
      <c r="AV2468" s="15"/>
      <c r="AW2468" s="15"/>
      <c r="AX2468" s="15"/>
      <c r="AY2468" s="15"/>
      <c r="AZ2468" s="15"/>
      <c r="BA2468" s="15"/>
      <c r="BB2468" s="15"/>
      <c r="BC2468" s="15"/>
      <c r="BD2468" s="15"/>
      <c r="BE2468" s="15"/>
      <c r="BF2468" s="15"/>
    </row>
    <row r="2469" spans="1:58" s="9" customFormat="1" x14ac:dyDescent="0.2">
      <c r="A2469" s="34"/>
      <c r="B2469" s="35"/>
      <c r="C2469" s="35"/>
      <c r="D2469" s="137"/>
      <c r="E2469" s="35"/>
      <c r="F2469" s="138"/>
      <c r="G2469" s="139"/>
      <c r="H2469" s="140"/>
      <c r="I2469" s="105"/>
      <c r="J2469" s="82"/>
      <c r="K2469" s="82"/>
      <c r="L2469" s="82"/>
      <c r="M2469" s="82"/>
      <c r="N2469" s="82"/>
      <c r="O2469" s="82"/>
      <c r="P2469" s="82"/>
      <c r="Q2469" s="82"/>
      <c r="R2469" s="82"/>
      <c r="S2469" s="82"/>
      <c r="T2469" s="82"/>
      <c r="U2469" s="82"/>
      <c r="V2469" s="82"/>
      <c r="W2469" s="82"/>
      <c r="X2469" s="82"/>
      <c r="Y2469" s="82"/>
      <c r="Z2469" s="82"/>
      <c r="AA2469" s="82"/>
      <c r="AB2469" s="82"/>
      <c r="AC2469" s="82"/>
      <c r="AE2469" s="15"/>
      <c r="AF2469" s="15"/>
      <c r="AG2469" s="15"/>
      <c r="AH2469" s="15"/>
      <c r="AI2469" s="15"/>
      <c r="AJ2469" s="15"/>
      <c r="AK2469" s="15"/>
      <c r="AL2469" s="15"/>
      <c r="AM2469" s="15"/>
      <c r="AN2469" s="15"/>
      <c r="AO2469" s="15"/>
      <c r="AP2469" s="15"/>
      <c r="AQ2469" s="15"/>
      <c r="AR2469" s="15"/>
      <c r="AS2469" s="15"/>
      <c r="AT2469" s="15"/>
      <c r="AU2469" s="15"/>
      <c r="AV2469" s="15"/>
      <c r="AW2469" s="15"/>
      <c r="AX2469" s="15"/>
      <c r="AY2469" s="15"/>
      <c r="AZ2469" s="15"/>
      <c r="BA2469" s="15"/>
      <c r="BB2469" s="15"/>
      <c r="BC2469" s="15"/>
      <c r="BD2469" s="15"/>
      <c r="BE2469" s="15"/>
      <c r="BF2469" s="15"/>
    </row>
    <row r="2470" spans="1:58" s="9" customFormat="1" x14ac:dyDescent="0.2">
      <c r="A2470" s="34"/>
      <c r="B2470" s="35"/>
      <c r="C2470" s="35"/>
      <c r="D2470" s="137"/>
      <c r="E2470" s="35"/>
      <c r="F2470" s="138"/>
      <c r="G2470" s="139"/>
      <c r="H2470" s="140"/>
      <c r="I2470" s="105"/>
      <c r="J2470" s="82"/>
      <c r="K2470" s="82"/>
      <c r="L2470" s="82"/>
      <c r="M2470" s="82"/>
      <c r="N2470" s="82"/>
      <c r="O2470" s="82"/>
      <c r="P2470" s="82"/>
      <c r="Q2470" s="82"/>
      <c r="R2470" s="82"/>
      <c r="S2470" s="82"/>
      <c r="T2470" s="82"/>
      <c r="U2470" s="82"/>
      <c r="V2470" s="82"/>
      <c r="W2470" s="82"/>
      <c r="X2470" s="82"/>
      <c r="Y2470" s="82"/>
      <c r="Z2470" s="82"/>
      <c r="AA2470" s="82"/>
      <c r="AB2470" s="82"/>
      <c r="AC2470" s="82"/>
      <c r="AE2470" s="15"/>
      <c r="AF2470" s="15"/>
      <c r="AG2470" s="15"/>
      <c r="AH2470" s="15"/>
      <c r="AI2470" s="15"/>
      <c r="AJ2470" s="15"/>
      <c r="AK2470" s="15"/>
      <c r="AL2470" s="15"/>
      <c r="AM2470" s="15"/>
      <c r="AN2470" s="15"/>
      <c r="AO2470" s="15"/>
      <c r="AP2470" s="15"/>
      <c r="AQ2470" s="15"/>
      <c r="AR2470" s="15"/>
      <c r="AS2470" s="15"/>
      <c r="AT2470" s="15"/>
      <c r="AU2470" s="15"/>
      <c r="AV2470" s="15"/>
      <c r="AW2470" s="15"/>
      <c r="AX2470" s="15"/>
      <c r="AY2470" s="15"/>
      <c r="AZ2470" s="15"/>
      <c r="BA2470" s="15"/>
      <c r="BB2470" s="15"/>
      <c r="BC2470" s="15"/>
      <c r="BD2470" s="15"/>
      <c r="BE2470" s="15"/>
      <c r="BF2470" s="15"/>
    </row>
    <row r="2471" spans="1:58" s="9" customFormat="1" x14ac:dyDescent="0.2">
      <c r="A2471" s="34"/>
      <c r="B2471" s="35"/>
      <c r="C2471" s="35"/>
      <c r="D2471" s="137"/>
      <c r="E2471" s="35"/>
      <c r="F2471" s="138"/>
      <c r="G2471" s="139"/>
      <c r="H2471" s="140"/>
      <c r="I2471" s="105"/>
      <c r="J2471" s="82"/>
      <c r="K2471" s="82"/>
      <c r="L2471" s="82"/>
      <c r="M2471" s="82"/>
      <c r="N2471" s="82"/>
      <c r="O2471" s="82"/>
      <c r="P2471" s="82"/>
      <c r="Q2471" s="82"/>
      <c r="R2471" s="82"/>
      <c r="S2471" s="82"/>
      <c r="T2471" s="82"/>
      <c r="U2471" s="82"/>
      <c r="V2471" s="82"/>
      <c r="W2471" s="82"/>
      <c r="X2471" s="82"/>
      <c r="Y2471" s="82"/>
      <c r="Z2471" s="82"/>
      <c r="AA2471" s="82"/>
      <c r="AB2471" s="82"/>
      <c r="AC2471" s="82"/>
      <c r="AE2471" s="15"/>
      <c r="AF2471" s="15"/>
      <c r="AG2471" s="15"/>
      <c r="AH2471" s="15"/>
      <c r="AI2471" s="15"/>
      <c r="AJ2471" s="15"/>
      <c r="AK2471" s="15"/>
      <c r="AL2471" s="15"/>
      <c r="AM2471" s="15"/>
      <c r="AN2471" s="15"/>
      <c r="AO2471" s="15"/>
      <c r="AP2471" s="15"/>
      <c r="AQ2471" s="15"/>
      <c r="AR2471" s="15"/>
      <c r="AS2471" s="15"/>
      <c r="AT2471" s="15"/>
      <c r="AU2471" s="15"/>
      <c r="AV2471" s="15"/>
      <c r="AW2471" s="15"/>
      <c r="AX2471" s="15"/>
      <c r="AY2471" s="15"/>
      <c r="AZ2471" s="15"/>
      <c r="BA2471" s="15"/>
      <c r="BB2471" s="15"/>
      <c r="BC2471" s="15"/>
      <c r="BD2471" s="15"/>
      <c r="BE2471" s="15"/>
      <c r="BF2471" s="15"/>
    </row>
    <row r="2472" spans="1:58" s="9" customFormat="1" x14ac:dyDescent="0.2">
      <c r="A2472" s="34"/>
      <c r="B2472" s="35"/>
      <c r="C2472" s="35"/>
      <c r="D2472" s="137"/>
      <c r="E2472" s="35"/>
      <c r="F2472" s="138"/>
      <c r="G2472" s="139"/>
      <c r="H2472" s="140"/>
      <c r="I2472" s="105"/>
      <c r="J2472" s="82"/>
      <c r="K2472" s="82"/>
      <c r="L2472" s="82"/>
      <c r="M2472" s="82"/>
      <c r="N2472" s="82"/>
      <c r="O2472" s="82"/>
      <c r="P2472" s="82"/>
      <c r="Q2472" s="82"/>
      <c r="R2472" s="82"/>
      <c r="S2472" s="82"/>
      <c r="T2472" s="82"/>
      <c r="U2472" s="82"/>
      <c r="V2472" s="82"/>
      <c r="W2472" s="82"/>
      <c r="X2472" s="82"/>
      <c r="Y2472" s="82"/>
      <c r="Z2472" s="82"/>
      <c r="AA2472" s="82"/>
      <c r="AB2472" s="82"/>
      <c r="AC2472" s="82"/>
      <c r="AE2472" s="15"/>
      <c r="AF2472" s="15"/>
      <c r="AG2472" s="15"/>
      <c r="AH2472" s="15"/>
      <c r="AI2472" s="15"/>
      <c r="AJ2472" s="15"/>
      <c r="AK2472" s="15"/>
      <c r="AL2472" s="15"/>
      <c r="AM2472" s="15"/>
      <c r="AN2472" s="15"/>
      <c r="AO2472" s="15"/>
      <c r="AP2472" s="15"/>
      <c r="AQ2472" s="15"/>
      <c r="AR2472" s="15"/>
      <c r="AS2472" s="15"/>
      <c r="AT2472" s="15"/>
      <c r="AU2472" s="15"/>
      <c r="AV2472" s="15"/>
      <c r="AW2472" s="15"/>
      <c r="AX2472" s="15"/>
      <c r="AY2472" s="15"/>
      <c r="AZ2472" s="15"/>
      <c r="BA2472" s="15"/>
      <c r="BB2472" s="15"/>
      <c r="BC2472" s="15"/>
      <c r="BD2472" s="15"/>
      <c r="BE2472" s="15"/>
      <c r="BF2472" s="15"/>
    </row>
    <row r="2473" spans="1:58" s="9" customFormat="1" x14ac:dyDescent="0.2">
      <c r="A2473" s="34"/>
      <c r="B2473" s="35"/>
      <c r="C2473" s="35"/>
      <c r="D2473" s="137"/>
      <c r="E2473" s="35"/>
      <c r="F2473" s="138"/>
      <c r="G2473" s="139"/>
      <c r="H2473" s="140"/>
      <c r="I2473" s="105"/>
      <c r="J2473" s="82"/>
      <c r="K2473" s="82"/>
      <c r="L2473" s="82"/>
      <c r="M2473" s="82"/>
      <c r="N2473" s="82"/>
      <c r="O2473" s="82"/>
      <c r="P2473" s="82"/>
      <c r="Q2473" s="82"/>
      <c r="R2473" s="82"/>
      <c r="S2473" s="82"/>
      <c r="T2473" s="82"/>
      <c r="U2473" s="82"/>
      <c r="V2473" s="82"/>
      <c r="W2473" s="82"/>
      <c r="X2473" s="82"/>
      <c r="Y2473" s="82"/>
      <c r="Z2473" s="82"/>
      <c r="AA2473" s="82"/>
      <c r="AB2473" s="82"/>
      <c r="AC2473" s="82"/>
      <c r="AE2473" s="15"/>
      <c r="AF2473" s="15"/>
      <c r="AG2473" s="15"/>
      <c r="AH2473" s="15"/>
      <c r="AI2473" s="15"/>
      <c r="AJ2473" s="15"/>
      <c r="AK2473" s="15"/>
      <c r="AL2473" s="15"/>
      <c r="AM2473" s="15"/>
      <c r="AN2473" s="15"/>
      <c r="AO2473" s="15"/>
      <c r="AP2473" s="15"/>
      <c r="AQ2473" s="15"/>
      <c r="AR2473" s="15"/>
      <c r="AS2473" s="15"/>
      <c r="AT2473" s="15"/>
      <c r="AU2473" s="15"/>
      <c r="AV2473" s="15"/>
      <c r="AW2473" s="15"/>
      <c r="AX2473" s="15"/>
      <c r="AY2473" s="15"/>
      <c r="AZ2473" s="15"/>
      <c r="BA2473" s="15"/>
      <c r="BB2473" s="15"/>
      <c r="BC2473" s="15"/>
      <c r="BD2473" s="15"/>
      <c r="BE2473" s="15"/>
      <c r="BF2473" s="15"/>
    </row>
    <row r="2474" spans="1:58" s="9" customFormat="1" x14ac:dyDescent="0.2">
      <c r="A2474" s="34"/>
      <c r="B2474" s="35"/>
      <c r="C2474" s="35"/>
      <c r="D2474" s="137"/>
      <c r="E2474" s="35"/>
      <c r="F2474" s="138"/>
      <c r="G2474" s="139"/>
      <c r="H2474" s="140"/>
      <c r="I2474" s="105"/>
      <c r="J2474" s="82"/>
      <c r="K2474" s="82"/>
      <c r="L2474" s="82"/>
      <c r="M2474" s="82"/>
      <c r="N2474" s="82"/>
      <c r="O2474" s="82"/>
      <c r="P2474" s="82"/>
      <c r="Q2474" s="82"/>
      <c r="R2474" s="82"/>
      <c r="S2474" s="82"/>
      <c r="T2474" s="82"/>
      <c r="U2474" s="82"/>
      <c r="V2474" s="82"/>
      <c r="W2474" s="82"/>
      <c r="X2474" s="82"/>
      <c r="Y2474" s="82"/>
      <c r="Z2474" s="82"/>
      <c r="AA2474" s="82"/>
      <c r="AB2474" s="82"/>
      <c r="AC2474" s="82"/>
      <c r="AE2474" s="15"/>
      <c r="AF2474" s="15"/>
      <c r="AG2474" s="15"/>
      <c r="AH2474" s="15"/>
      <c r="AI2474" s="15"/>
      <c r="AJ2474" s="15"/>
      <c r="AK2474" s="15"/>
      <c r="AL2474" s="15"/>
      <c r="AM2474" s="15"/>
      <c r="AN2474" s="15"/>
      <c r="AO2474" s="15"/>
      <c r="AP2474" s="15"/>
      <c r="AQ2474" s="15"/>
      <c r="AR2474" s="15"/>
      <c r="AS2474" s="15"/>
      <c r="AT2474" s="15"/>
      <c r="AU2474" s="15"/>
      <c r="AV2474" s="15"/>
      <c r="AW2474" s="15"/>
      <c r="AX2474" s="15"/>
      <c r="AY2474" s="15"/>
      <c r="AZ2474" s="15"/>
      <c r="BA2474" s="15"/>
      <c r="BB2474" s="15"/>
      <c r="BC2474" s="15"/>
      <c r="BD2474" s="15"/>
      <c r="BE2474" s="15"/>
      <c r="BF2474" s="15"/>
    </row>
    <row r="2475" spans="1:58" s="9" customFormat="1" x14ac:dyDescent="0.2">
      <c r="A2475" s="34"/>
      <c r="B2475" s="35"/>
      <c r="C2475" s="35"/>
      <c r="D2475" s="137"/>
      <c r="E2475" s="35"/>
      <c r="F2475" s="138"/>
      <c r="G2475" s="139"/>
      <c r="H2475" s="140"/>
      <c r="I2475" s="105"/>
      <c r="J2475" s="82"/>
      <c r="K2475" s="82"/>
      <c r="L2475" s="82"/>
      <c r="M2475" s="82"/>
      <c r="N2475" s="82"/>
      <c r="O2475" s="82"/>
      <c r="P2475" s="82"/>
      <c r="Q2475" s="82"/>
      <c r="R2475" s="82"/>
      <c r="S2475" s="82"/>
      <c r="T2475" s="82"/>
      <c r="U2475" s="82"/>
      <c r="V2475" s="82"/>
      <c r="W2475" s="82"/>
      <c r="X2475" s="82"/>
      <c r="Y2475" s="82"/>
      <c r="Z2475" s="82"/>
      <c r="AA2475" s="82"/>
      <c r="AB2475" s="82"/>
      <c r="AC2475" s="82"/>
      <c r="AE2475" s="15"/>
      <c r="AF2475" s="15"/>
      <c r="AG2475" s="15"/>
      <c r="AH2475" s="15"/>
      <c r="AI2475" s="15"/>
      <c r="AJ2475" s="15"/>
      <c r="AK2475" s="15"/>
      <c r="AL2475" s="15"/>
      <c r="AM2475" s="15"/>
      <c r="AN2475" s="15"/>
      <c r="AO2475" s="15"/>
      <c r="AP2475" s="15"/>
      <c r="AQ2475" s="15"/>
      <c r="AR2475" s="15"/>
      <c r="AS2475" s="15"/>
      <c r="AT2475" s="15"/>
      <c r="AU2475" s="15"/>
      <c r="AV2475" s="15"/>
      <c r="AW2475" s="15"/>
      <c r="AX2475" s="15"/>
      <c r="AY2475" s="15"/>
      <c r="AZ2475" s="15"/>
      <c r="BA2475" s="15"/>
      <c r="BB2475" s="15"/>
      <c r="BC2475" s="15"/>
      <c r="BD2475" s="15"/>
      <c r="BE2475" s="15"/>
      <c r="BF2475" s="15"/>
    </row>
    <row r="2476" spans="1:58" s="9" customFormat="1" x14ac:dyDescent="0.2">
      <c r="A2476" s="34"/>
      <c r="B2476" s="35"/>
      <c r="C2476" s="35"/>
      <c r="D2476" s="137"/>
      <c r="E2476" s="35"/>
      <c r="F2476" s="138"/>
      <c r="G2476" s="139"/>
      <c r="H2476" s="140"/>
      <c r="I2476" s="105"/>
      <c r="J2476" s="82"/>
      <c r="K2476" s="82"/>
      <c r="L2476" s="82"/>
      <c r="M2476" s="82"/>
      <c r="N2476" s="82"/>
      <c r="O2476" s="82"/>
      <c r="P2476" s="82"/>
      <c r="Q2476" s="82"/>
      <c r="R2476" s="82"/>
      <c r="S2476" s="82"/>
      <c r="T2476" s="82"/>
      <c r="U2476" s="82"/>
      <c r="V2476" s="82"/>
      <c r="W2476" s="82"/>
      <c r="X2476" s="82"/>
      <c r="Y2476" s="82"/>
      <c r="Z2476" s="82"/>
      <c r="AA2476" s="82"/>
      <c r="AB2476" s="82"/>
      <c r="AC2476" s="82"/>
      <c r="AE2476" s="15"/>
      <c r="AF2476" s="15"/>
      <c r="AG2476" s="15"/>
      <c r="AH2476" s="15"/>
      <c r="AI2476" s="15"/>
      <c r="AJ2476" s="15"/>
      <c r="AK2476" s="15"/>
      <c r="AL2476" s="15"/>
      <c r="AM2476" s="15"/>
      <c r="AN2476" s="15"/>
      <c r="AO2476" s="15"/>
      <c r="AP2476" s="15"/>
      <c r="AQ2476" s="15"/>
      <c r="AR2476" s="15"/>
      <c r="AS2476" s="15"/>
      <c r="AT2476" s="15"/>
      <c r="AU2476" s="15"/>
      <c r="AV2476" s="15"/>
      <c r="AW2476" s="15"/>
      <c r="AX2476" s="15"/>
      <c r="AY2476" s="15"/>
      <c r="AZ2476" s="15"/>
      <c r="BA2476" s="15"/>
      <c r="BB2476" s="15"/>
      <c r="BC2476" s="15"/>
      <c r="BD2476" s="15"/>
      <c r="BE2476" s="15"/>
      <c r="BF2476" s="15"/>
    </row>
    <row r="2477" spans="1:58" s="9" customFormat="1" x14ac:dyDescent="0.2">
      <c r="A2477" s="34"/>
      <c r="B2477" s="35"/>
      <c r="C2477" s="35"/>
      <c r="D2477" s="137"/>
      <c r="E2477" s="35"/>
      <c r="F2477" s="138"/>
      <c r="G2477" s="139"/>
      <c r="H2477" s="140"/>
      <c r="I2477" s="105"/>
      <c r="J2477" s="82"/>
      <c r="K2477" s="82"/>
      <c r="L2477" s="82"/>
      <c r="M2477" s="82"/>
      <c r="N2477" s="82"/>
      <c r="O2477" s="82"/>
      <c r="P2477" s="82"/>
      <c r="Q2477" s="82"/>
      <c r="R2477" s="82"/>
      <c r="S2477" s="82"/>
      <c r="T2477" s="82"/>
      <c r="U2477" s="82"/>
      <c r="V2477" s="82"/>
      <c r="W2477" s="82"/>
      <c r="X2477" s="82"/>
      <c r="Y2477" s="82"/>
      <c r="Z2477" s="82"/>
      <c r="AA2477" s="82"/>
      <c r="AB2477" s="82"/>
      <c r="AC2477" s="82"/>
      <c r="AE2477" s="15"/>
      <c r="AF2477" s="15"/>
      <c r="AG2477" s="15"/>
      <c r="AH2477" s="15"/>
      <c r="AI2477" s="15"/>
      <c r="AJ2477" s="15"/>
      <c r="AK2477" s="15"/>
      <c r="AL2477" s="15"/>
      <c r="AM2477" s="15"/>
      <c r="AN2477" s="15"/>
      <c r="AO2477" s="15"/>
      <c r="AP2477" s="15"/>
      <c r="AQ2477" s="15"/>
      <c r="AR2477" s="15"/>
      <c r="AS2477" s="15"/>
      <c r="AT2477" s="15"/>
      <c r="AU2477" s="15"/>
      <c r="AV2477" s="15"/>
      <c r="AW2477" s="15"/>
      <c r="AX2477" s="15"/>
      <c r="AY2477" s="15"/>
      <c r="AZ2477" s="15"/>
      <c r="BA2477" s="15"/>
      <c r="BB2477" s="15"/>
      <c r="BC2477" s="15"/>
      <c r="BD2477" s="15"/>
      <c r="BE2477" s="15"/>
      <c r="BF2477" s="15"/>
    </row>
    <row r="2478" spans="1:58" s="9" customFormat="1" x14ac:dyDescent="0.2">
      <c r="A2478" s="34"/>
      <c r="B2478" s="35"/>
      <c r="C2478" s="35"/>
      <c r="D2478" s="137"/>
      <c r="E2478" s="35"/>
      <c r="F2478" s="138"/>
      <c r="G2478" s="139"/>
      <c r="H2478" s="140"/>
      <c r="I2478" s="105"/>
      <c r="J2478" s="82"/>
      <c r="K2478" s="82"/>
      <c r="L2478" s="82"/>
      <c r="M2478" s="82"/>
      <c r="N2478" s="82"/>
      <c r="O2478" s="82"/>
      <c r="P2478" s="82"/>
      <c r="Q2478" s="82"/>
      <c r="R2478" s="82"/>
      <c r="S2478" s="82"/>
      <c r="T2478" s="82"/>
      <c r="U2478" s="82"/>
      <c r="V2478" s="82"/>
      <c r="W2478" s="82"/>
      <c r="X2478" s="82"/>
      <c r="Y2478" s="82"/>
      <c r="Z2478" s="82"/>
      <c r="AA2478" s="82"/>
      <c r="AB2478" s="82"/>
      <c r="AC2478" s="82"/>
      <c r="AE2478" s="15"/>
      <c r="AF2478" s="15"/>
      <c r="AG2478" s="15"/>
      <c r="AH2478" s="15"/>
      <c r="AI2478" s="15"/>
      <c r="AJ2478" s="15"/>
      <c r="AK2478" s="15"/>
      <c r="AL2478" s="15"/>
      <c r="AM2478" s="15"/>
      <c r="AN2478" s="15"/>
      <c r="AO2478" s="15"/>
      <c r="AP2478" s="15"/>
      <c r="AQ2478" s="15"/>
      <c r="AR2478" s="15"/>
      <c r="AS2478" s="15"/>
      <c r="AT2478" s="15"/>
      <c r="AU2478" s="15"/>
      <c r="AV2478" s="15"/>
      <c r="AW2478" s="15"/>
      <c r="AX2478" s="15"/>
      <c r="AY2478" s="15"/>
      <c r="AZ2478" s="15"/>
      <c r="BA2478" s="15"/>
      <c r="BB2478" s="15"/>
      <c r="BC2478" s="15"/>
      <c r="BD2478" s="15"/>
      <c r="BE2478" s="15"/>
      <c r="BF2478" s="15"/>
    </row>
    <row r="2479" spans="1:58" s="9" customFormat="1" x14ac:dyDescent="0.2">
      <c r="A2479" s="34"/>
      <c r="B2479" s="35"/>
      <c r="C2479" s="35"/>
      <c r="D2479" s="137"/>
      <c r="E2479" s="35"/>
      <c r="F2479" s="138"/>
      <c r="G2479" s="139"/>
      <c r="H2479" s="140"/>
      <c r="I2479" s="105"/>
      <c r="J2479" s="82"/>
      <c r="K2479" s="82"/>
      <c r="L2479" s="82"/>
      <c r="M2479" s="82"/>
      <c r="N2479" s="82"/>
      <c r="O2479" s="82"/>
      <c r="P2479" s="82"/>
      <c r="Q2479" s="82"/>
      <c r="R2479" s="82"/>
      <c r="S2479" s="82"/>
      <c r="T2479" s="82"/>
      <c r="U2479" s="82"/>
      <c r="V2479" s="82"/>
      <c r="W2479" s="82"/>
      <c r="X2479" s="82"/>
      <c r="Y2479" s="82"/>
      <c r="Z2479" s="82"/>
      <c r="AA2479" s="82"/>
      <c r="AB2479" s="82"/>
      <c r="AC2479" s="82"/>
      <c r="AE2479" s="15"/>
      <c r="AF2479" s="15"/>
      <c r="AG2479" s="15"/>
      <c r="AH2479" s="15"/>
      <c r="AI2479" s="15"/>
      <c r="AJ2479" s="15"/>
      <c r="AK2479" s="15"/>
      <c r="AL2479" s="15"/>
      <c r="AM2479" s="15"/>
      <c r="AN2479" s="15"/>
      <c r="AO2479" s="15"/>
      <c r="AP2479" s="15"/>
      <c r="AQ2479" s="15"/>
      <c r="AR2479" s="15"/>
      <c r="AS2479" s="15"/>
      <c r="AT2479" s="15"/>
      <c r="AU2479" s="15"/>
      <c r="AV2479" s="15"/>
      <c r="AW2479" s="15"/>
      <c r="AX2479" s="15"/>
      <c r="AY2479" s="15"/>
      <c r="AZ2479" s="15"/>
      <c r="BA2479" s="15"/>
      <c r="BB2479" s="15"/>
      <c r="BC2479" s="15"/>
      <c r="BD2479" s="15"/>
      <c r="BE2479" s="15"/>
      <c r="BF2479" s="15"/>
    </row>
    <row r="2480" spans="1:58" s="9" customFormat="1" x14ac:dyDescent="0.2">
      <c r="A2480" s="34"/>
      <c r="B2480" s="35"/>
      <c r="C2480" s="35"/>
      <c r="D2480" s="137"/>
      <c r="E2480" s="35"/>
      <c r="F2480" s="138"/>
      <c r="G2480" s="139"/>
      <c r="H2480" s="140"/>
      <c r="I2480" s="105"/>
      <c r="J2480" s="82"/>
      <c r="K2480" s="82"/>
      <c r="L2480" s="82"/>
      <c r="M2480" s="82"/>
      <c r="N2480" s="82"/>
      <c r="O2480" s="82"/>
      <c r="P2480" s="82"/>
      <c r="Q2480" s="82"/>
      <c r="R2480" s="82"/>
      <c r="S2480" s="82"/>
      <c r="T2480" s="82"/>
      <c r="U2480" s="82"/>
      <c r="V2480" s="82"/>
      <c r="W2480" s="82"/>
      <c r="X2480" s="82"/>
      <c r="Y2480" s="82"/>
      <c r="Z2480" s="82"/>
      <c r="AA2480" s="82"/>
      <c r="AB2480" s="82"/>
      <c r="AC2480" s="82"/>
      <c r="AE2480" s="15"/>
      <c r="AF2480" s="15"/>
      <c r="AG2480" s="15"/>
      <c r="AH2480" s="15"/>
      <c r="AI2480" s="15"/>
      <c r="AJ2480" s="15"/>
      <c r="AK2480" s="15"/>
      <c r="AL2480" s="15"/>
      <c r="AM2480" s="15"/>
      <c r="AN2480" s="15"/>
      <c r="AO2480" s="15"/>
      <c r="AP2480" s="15"/>
      <c r="AQ2480" s="15"/>
      <c r="AR2480" s="15"/>
      <c r="AS2480" s="15"/>
      <c r="AT2480" s="15"/>
      <c r="AU2480" s="15"/>
      <c r="AV2480" s="15"/>
      <c r="AW2480" s="15"/>
      <c r="AX2480" s="15"/>
      <c r="AY2480" s="15"/>
      <c r="AZ2480" s="15"/>
      <c r="BA2480" s="15"/>
      <c r="BB2480" s="15"/>
      <c r="BC2480" s="15"/>
      <c r="BD2480" s="15"/>
      <c r="BE2480" s="15"/>
      <c r="BF2480" s="15"/>
    </row>
    <row r="2481" spans="1:58" s="9" customFormat="1" x14ac:dyDescent="0.2">
      <c r="A2481" s="34"/>
      <c r="B2481" s="35"/>
      <c r="C2481" s="35"/>
      <c r="D2481" s="137"/>
      <c r="E2481" s="35"/>
      <c r="F2481" s="138"/>
      <c r="G2481" s="139"/>
      <c r="H2481" s="140"/>
      <c r="I2481" s="105"/>
      <c r="J2481" s="82"/>
      <c r="K2481" s="82"/>
      <c r="L2481" s="82"/>
      <c r="M2481" s="82"/>
      <c r="N2481" s="82"/>
      <c r="O2481" s="82"/>
      <c r="P2481" s="82"/>
      <c r="Q2481" s="82"/>
      <c r="R2481" s="82"/>
      <c r="S2481" s="82"/>
      <c r="T2481" s="82"/>
      <c r="U2481" s="82"/>
      <c r="V2481" s="82"/>
      <c r="W2481" s="82"/>
      <c r="X2481" s="82"/>
      <c r="Y2481" s="82"/>
      <c r="Z2481" s="82"/>
      <c r="AA2481" s="82"/>
      <c r="AB2481" s="82"/>
      <c r="AC2481" s="82"/>
      <c r="AE2481" s="15"/>
      <c r="AF2481" s="15"/>
      <c r="AG2481" s="15"/>
      <c r="AH2481" s="15"/>
      <c r="AI2481" s="15"/>
      <c r="AJ2481" s="15"/>
      <c r="AK2481" s="15"/>
      <c r="AL2481" s="15"/>
      <c r="AM2481" s="15"/>
      <c r="AN2481" s="15"/>
      <c r="AO2481" s="15"/>
      <c r="AP2481" s="15"/>
      <c r="AQ2481" s="15"/>
      <c r="AR2481" s="15"/>
      <c r="AS2481" s="15"/>
      <c r="AT2481" s="15"/>
      <c r="AU2481" s="15"/>
      <c r="AV2481" s="15"/>
      <c r="AW2481" s="15"/>
      <c r="AX2481" s="15"/>
      <c r="AY2481" s="15"/>
      <c r="AZ2481" s="15"/>
      <c r="BA2481" s="15"/>
      <c r="BB2481" s="15"/>
      <c r="BC2481" s="15"/>
      <c r="BD2481" s="15"/>
      <c r="BE2481" s="15"/>
      <c r="BF2481" s="15"/>
    </row>
    <row r="2482" spans="1:58" s="9" customFormat="1" x14ac:dyDescent="0.2">
      <c r="A2482" s="34"/>
      <c r="B2482" s="35"/>
      <c r="C2482" s="35"/>
      <c r="D2482" s="137"/>
      <c r="E2482" s="35"/>
      <c r="F2482" s="138"/>
      <c r="G2482" s="139"/>
      <c r="H2482" s="140"/>
      <c r="I2482" s="105"/>
      <c r="J2482" s="82"/>
      <c r="K2482" s="82"/>
      <c r="L2482" s="82"/>
      <c r="M2482" s="82"/>
      <c r="N2482" s="82"/>
      <c r="O2482" s="82"/>
      <c r="P2482" s="82"/>
      <c r="Q2482" s="82"/>
      <c r="R2482" s="82"/>
      <c r="S2482" s="82"/>
      <c r="T2482" s="82"/>
      <c r="U2482" s="82"/>
      <c r="V2482" s="82"/>
      <c r="W2482" s="82"/>
      <c r="X2482" s="82"/>
      <c r="Y2482" s="82"/>
      <c r="Z2482" s="82"/>
      <c r="AA2482" s="82"/>
      <c r="AB2482" s="82"/>
      <c r="AC2482" s="82"/>
      <c r="AE2482" s="15"/>
      <c r="AF2482" s="15"/>
      <c r="AG2482" s="15"/>
      <c r="AH2482" s="15"/>
      <c r="AI2482" s="15"/>
      <c r="AJ2482" s="15"/>
      <c r="AK2482" s="15"/>
      <c r="AL2482" s="15"/>
      <c r="AM2482" s="15"/>
      <c r="AN2482" s="15"/>
      <c r="AO2482" s="15"/>
      <c r="AP2482" s="15"/>
      <c r="AQ2482" s="15"/>
      <c r="AR2482" s="15"/>
      <c r="AS2482" s="15"/>
      <c r="AT2482" s="15"/>
      <c r="AU2482" s="15"/>
      <c r="AV2482" s="15"/>
      <c r="AW2482" s="15"/>
      <c r="AX2482" s="15"/>
      <c r="AY2482" s="15"/>
      <c r="AZ2482" s="15"/>
      <c r="BA2482" s="15"/>
      <c r="BB2482" s="15"/>
      <c r="BC2482" s="15"/>
      <c r="BD2482" s="15"/>
      <c r="BE2482" s="15"/>
      <c r="BF2482" s="15"/>
    </row>
    <row r="2483" spans="1:58" s="9" customFormat="1" x14ac:dyDescent="0.2">
      <c r="A2483" s="34"/>
      <c r="B2483" s="35"/>
      <c r="C2483" s="35"/>
      <c r="D2483" s="137"/>
      <c r="E2483" s="35"/>
      <c r="F2483" s="138"/>
      <c r="G2483" s="139"/>
      <c r="H2483" s="140"/>
      <c r="I2483" s="105"/>
      <c r="J2483" s="82"/>
      <c r="K2483" s="82"/>
      <c r="L2483" s="82"/>
      <c r="M2483" s="82"/>
      <c r="N2483" s="82"/>
      <c r="O2483" s="82"/>
      <c r="P2483" s="82"/>
      <c r="Q2483" s="82"/>
      <c r="R2483" s="82"/>
      <c r="S2483" s="82"/>
      <c r="T2483" s="82"/>
      <c r="U2483" s="82"/>
      <c r="V2483" s="82"/>
      <c r="W2483" s="82"/>
      <c r="X2483" s="82"/>
      <c r="Y2483" s="82"/>
      <c r="Z2483" s="82"/>
      <c r="AA2483" s="82"/>
      <c r="AB2483" s="82"/>
      <c r="AC2483" s="82"/>
      <c r="AE2483" s="15"/>
      <c r="AF2483" s="15"/>
      <c r="AG2483" s="15"/>
      <c r="AH2483" s="15"/>
      <c r="AI2483" s="15"/>
      <c r="AJ2483" s="15"/>
      <c r="AK2483" s="15"/>
      <c r="AL2483" s="15"/>
      <c r="AM2483" s="15"/>
      <c r="AN2483" s="15"/>
      <c r="AO2483" s="15"/>
      <c r="AP2483" s="15"/>
      <c r="AQ2483" s="15"/>
      <c r="AR2483" s="15"/>
      <c r="AS2483" s="15"/>
      <c r="AT2483" s="15"/>
      <c r="AU2483" s="15"/>
      <c r="AV2483" s="15"/>
      <c r="AW2483" s="15"/>
      <c r="AX2483" s="15"/>
      <c r="AY2483" s="15"/>
      <c r="AZ2483" s="15"/>
      <c r="BA2483" s="15"/>
      <c r="BB2483" s="15"/>
      <c r="BC2483" s="15"/>
      <c r="BD2483" s="15"/>
      <c r="BE2483" s="15"/>
      <c r="BF2483" s="15"/>
    </row>
    <row r="2484" spans="1:58" s="9" customFormat="1" x14ac:dyDescent="0.2">
      <c r="A2484" s="34"/>
      <c r="B2484" s="35"/>
      <c r="C2484" s="35"/>
      <c r="D2484" s="137"/>
      <c r="E2484" s="35"/>
      <c r="F2484" s="138"/>
      <c r="G2484" s="139"/>
      <c r="H2484" s="140"/>
      <c r="I2484" s="105"/>
      <c r="J2484" s="82"/>
      <c r="K2484" s="82"/>
      <c r="L2484" s="82"/>
      <c r="M2484" s="82"/>
      <c r="N2484" s="82"/>
      <c r="O2484" s="82"/>
      <c r="P2484" s="82"/>
      <c r="Q2484" s="82"/>
      <c r="R2484" s="82"/>
      <c r="S2484" s="82"/>
      <c r="T2484" s="82"/>
      <c r="U2484" s="82"/>
      <c r="V2484" s="82"/>
      <c r="W2484" s="82"/>
      <c r="X2484" s="82"/>
      <c r="Y2484" s="82"/>
      <c r="Z2484" s="82"/>
      <c r="AA2484" s="82"/>
      <c r="AB2484" s="82"/>
      <c r="AC2484" s="82"/>
      <c r="AE2484" s="15"/>
      <c r="AF2484" s="15"/>
      <c r="AG2484" s="15"/>
      <c r="AH2484" s="15"/>
      <c r="AI2484" s="15"/>
      <c r="AJ2484" s="15"/>
      <c r="AK2484" s="15"/>
      <c r="AL2484" s="15"/>
      <c r="AM2484" s="15"/>
      <c r="AN2484" s="15"/>
      <c r="AO2484" s="15"/>
      <c r="AP2484" s="15"/>
      <c r="AQ2484" s="15"/>
      <c r="AR2484" s="15"/>
      <c r="AS2484" s="15"/>
      <c r="AT2484" s="15"/>
      <c r="AU2484" s="15"/>
      <c r="AV2484" s="15"/>
      <c r="AW2484" s="15"/>
      <c r="AX2484" s="15"/>
      <c r="AY2484" s="15"/>
      <c r="AZ2484" s="15"/>
      <c r="BA2484" s="15"/>
      <c r="BB2484" s="15"/>
      <c r="BC2484" s="15"/>
      <c r="BD2484" s="15"/>
      <c r="BE2484" s="15"/>
      <c r="BF2484" s="15"/>
    </row>
    <row r="2485" spans="1:58" s="9" customFormat="1" x14ac:dyDescent="0.2">
      <c r="A2485" s="34"/>
      <c r="B2485" s="35"/>
      <c r="C2485" s="35"/>
      <c r="D2485" s="137"/>
      <c r="E2485" s="35"/>
      <c r="F2485" s="138"/>
      <c r="G2485" s="139"/>
      <c r="H2485" s="140"/>
      <c r="I2485" s="105"/>
      <c r="J2485" s="82"/>
      <c r="K2485" s="82"/>
      <c r="L2485" s="82"/>
      <c r="M2485" s="82"/>
      <c r="N2485" s="82"/>
      <c r="O2485" s="82"/>
      <c r="P2485" s="82"/>
      <c r="Q2485" s="82"/>
      <c r="R2485" s="82"/>
      <c r="S2485" s="82"/>
      <c r="T2485" s="82"/>
      <c r="U2485" s="82"/>
      <c r="V2485" s="82"/>
      <c r="W2485" s="82"/>
      <c r="X2485" s="82"/>
      <c r="Y2485" s="82"/>
      <c r="Z2485" s="82"/>
      <c r="AA2485" s="82"/>
      <c r="AB2485" s="82"/>
      <c r="AC2485" s="82"/>
      <c r="AE2485" s="15"/>
      <c r="AF2485" s="15"/>
      <c r="AG2485" s="15"/>
      <c r="AH2485" s="15"/>
      <c r="AI2485" s="15"/>
      <c r="AJ2485" s="15"/>
      <c r="AK2485" s="15"/>
      <c r="AL2485" s="15"/>
      <c r="AM2485" s="15"/>
      <c r="AN2485" s="15"/>
      <c r="AO2485" s="15"/>
      <c r="AP2485" s="15"/>
      <c r="AQ2485" s="15"/>
      <c r="AR2485" s="15"/>
      <c r="AS2485" s="15"/>
      <c r="AT2485" s="15"/>
      <c r="AU2485" s="15"/>
      <c r="AV2485" s="15"/>
      <c r="AW2485" s="15"/>
      <c r="AX2485" s="15"/>
      <c r="AY2485" s="15"/>
      <c r="AZ2485" s="15"/>
      <c r="BA2485" s="15"/>
      <c r="BB2485" s="15"/>
      <c r="BC2485" s="15"/>
      <c r="BD2485" s="15"/>
      <c r="BE2485" s="15"/>
      <c r="BF2485" s="15"/>
    </row>
    <row r="2486" spans="1:58" s="9" customFormat="1" x14ac:dyDescent="0.2">
      <c r="A2486" s="34"/>
      <c r="B2486" s="35"/>
      <c r="C2486" s="35"/>
      <c r="D2486" s="137"/>
      <c r="E2486" s="35"/>
      <c r="F2486" s="138"/>
      <c r="G2486" s="139"/>
      <c r="H2486" s="140"/>
      <c r="I2486" s="105"/>
      <c r="J2486" s="82"/>
      <c r="K2486" s="82"/>
      <c r="L2486" s="82"/>
      <c r="M2486" s="82"/>
      <c r="N2486" s="82"/>
      <c r="O2486" s="82"/>
      <c r="P2486" s="82"/>
      <c r="Q2486" s="82"/>
      <c r="R2486" s="82"/>
      <c r="S2486" s="82"/>
      <c r="T2486" s="82"/>
      <c r="U2486" s="82"/>
      <c r="V2486" s="82"/>
      <c r="W2486" s="82"/>
      <c r="X2486" s="82"/>
      <c r="Y2486" s="82"/>
      <c r="Z2486" s="82"/>
      <c r="AA2486" s="82"/>
      <c r="AB2486" s="82"/>
      <c r="AC2486" s="82"/>
      <c r="AE2486" s="15"/>
      <c r="AF2486" s="15"/>
      <c r="AG2486" s="15"/>
      <c r="AH2486" s="15"/>
      <c r="AI2486" s="15"/>
      <c r="AJ2486" s="15"/>
      <c r="AK2486" s="15"/>
      <c r="AL2486" s="15"/>
      <c r="AM2486" s="15"/>
      <c r="AN2486" s="15"/>
      <c r="AO2486" s="15"/>
      <c r="AP2486" s="15"/>
      <c r="AQ2486" s="15"/>
      <c r="AR2486" s="15"/>
      <c r="AS2486" s="15"/>
      <c r="AT2486" s="15"/>
      <c r="AU2486" s="15"/>
      <c r="AV2486" s="15"/>
      <c r="AW2486" s="15"/>
      <c r="AX2486" s="15"/>
      <c r="AY2486" s="15"/>
      <c r="AZ2486" s="15"/>
      <c r="BA2486" s="15"/>
      <c r="BB2486" s="15"/>
      <c r="BC2486" s="15"/>
      <c r="BD2486" s="15"/>
      <c r="BE2486" s="15"/>
      <c r="BF2486" s="15"/>
    </row>
    <row r="2487" spans="1:58" s="9" customFormat="1" x14ac:dyDescent="0.2">
      <c r="A2487" s="34"/>
      <c r="B2487" s="35"/>
      <c r="C2487" s="35"/>
      <c r="D2487" s="137"/>
      <c r="E2487" s="35"/>
      <c r="F2487" s="138"/>
      <c r="G2487" s="139"/>
      <c r="H2487" s="140"/>
      <c r="I2487" s="105"/>
      <c r="J2487" s="82"/>
      <c r="K2487" s="82"/>
      <c r="L2487" s="82"/>
      <c r="M2487" s="82"/>
      <c r="N2487" s="82"/>
      <c r="O2487" s="82"/>
      <c r="P2487" s="82"/>
      <c r="Q2487" s="82"/>
      <c r="R2487" s="82"/>
      <c r="S2487" s="82"/>
      <c r="T2487" s="82"/>
      <c r="U2487" s="82"/>
      <c r="V2487" s="82"/>
      <c r="W2487" s="82"/>
      <c r="X2487" s="82"/>
      <c r="Y2487" s="82"/>
      <c r="Z2487" s="82"/>
      <c r="AA2487" s="82"/>
      <c r="AB2487" s="82"/>
      <c r="AC2487" s="82"/>
      <c r="AE2487" s="15"/>
      <c r="AF2487" s="15"/>
      <c r="AG2487" s="15"/>
      <c r="AH2487" s="15"/>
      <c r="AI2487" s="15"/>
      <c r="AJ2487" s="15"/>
      <c r="AK2487" s="15"/>
      <c r="AL2487" s="15"/>
      <c r="AM2487" s="15"/>
      <c r="AN2487" s="15"/>
      <c r="AO2487" s="15"/>
      <c r="AP2487" s="15"/>
      <c r="AQ2487" s="15"/>
      <c r="AR2487" s="15"/>
      <c r="AS2487" s="15"/>
      <c r="AT2487" s="15"/>
      <c r="AU2487" s="15"/>
      <c r="AV2487" s="15"/>
      <c r="AW2487" s="15"/>
      <c r="AX2487" s="15"/>
      <c r="AY2487" s="15"/>
      <c r="AZ2487" s="15"/>
      <c r="BA2487" s="15"/>
      <c r="BB2487" s="15"/>
      <c r="BC2487" s="15"/>
      <c r="BD2487" s="15"/>
      <c r="BE2487" s="15"/>
      <c r="BF2487" s="15"/>
    </row>
    <row r="2488" spans="1:58" s="9" customFormat="1" x14ac:dyDescent="0.2">
      <c r="A2488" s="34"/>
      <c r="B2488" s="35"/>
      <c r="C2488" s="35"/>
      <c r="D2488" s="137"/>
      <c r="E2488" s="35"/>
      <c r="F2488" s="138"/>
      <c r="G2488" s="139"/>
      <c r="H2488" s="140"/>
      <c r="I2488" s="105"/>
      <c r="J2488" s="82"/>
      <c r="K2488" s="82"/>
      <c r="L2488" s="82"/>
      <c r="M2488" s="82"/>
      <c r="N2488" s="82"/>
      <c r="O2488" s="82"/>
      <c r="P2488" s="82"/>
      <c r="Q2488" s="82"/>
      <c r="R2488" s="82"/>
      <c r="S2488" s="82"/>
      <c r="T2488" s="82"/>
      <c r="U2488" s="82"/>
      <c r="V2488" s="82"/>
      <c r="W2488" s="82"/>
      <c r="X2488" s="82"/>
      <c r="Y2488" s="82"/>
      <c r="Z2488" s="82"/>
      <c r="AA2488" s="82"/>
      <c r="AB2488" s="82"/>
      <c r="AC2488" s="82"/>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row>
    <row r="2489" spans="1:58" s="9" customFormat="1" x14ac:dyDescent="0.2">
      <c r="A2489" s="34"/>
      <c r="B2489" s="35"/>
      <c r="C2489" s="35"/>
      <c r="D2489" s="137"/>
      <c r="E2489" s="35"/>
      <c r="F2489" s="138"/>
      <c r="G2489" s="139"/>
      <c r="H2489" s="140"/>
      <c r="I2489" s="105"/>
      <c r="J2489" s="82"/>
      <c r="K2489" s="82"/>
      <c r="L2489" s="82"/>
      <c r="M2489" s="82"/>
      <c r="N2489" s="82"/>
      <c r="O2489" s="82"/>
      <c r="P2489" s="82"/>
      <c r="Q2489" s="82"/>
      <c r="R2489" s="82"/>
      <c r="S2489" s="82"/>
      <c r="T2489" s="82"/>
      <c r="U2489" s="82"/>
      <c r="V2489" s="82"/>
      <c r="W2489" s="82"/>
      <c r="X2489" s="82"/>
      <c r="Y2489" s="82"/>
      <c r="Z2489" s="82"/>
      <c r="AA2489" s="82"/>
      <c r="AB2489" s="82"/>
      <c r="AC2489" s="82"/>
      <c r="AE2489" s="15"/>
      <c r="AF2489" s="15"/>
      <c r="AG2489" s="15"/>
      <c r="AH2489" s="15"/>
      <c r="AI2489" s="15"/>
      <c r="AJ2489" s="15"/>
      <c r="AK2489" s="15"/>
      <c r="AL2489" s="15"/>
      <c r="AM2489" s="15"/>
      <c r="AN2489" s="15"/>
      <c r="AO2489" s="15"/>
      <c r="AP2489" s="15"/>
      <c r="AQ2489" s="15"/>
      <c r="AR2489" s="15"/>
      <c r="AS2489" s="15"/>
      <c r="AT2489" s="15"/>
      <c r="AU2489" s="15"/>
      <c r="AV2489" s="15"/>
      <c r="AW2489" s="15"/>
      <c r="AX2489" s="15"/>
      <c r="AY2489" s="15"/>
      <c r="AZ2489" s="15"/>
      <c r="BA2489" s="15"/>
      <c r="BB2489" s="15"/>
      <c r="BC2489" s="15"/>
      <c r="BD2489" s="15"/>
      <c r="BE2489" s="15"/>
      <c r="BF2489" s="15"/>
    </row>
    <row r="2490" spans="1:58" s="9" customFormat="1" x14ac:dyDescent="0.2">
      <c r="A2490" s="34"/>
      <c r="B2490" s="35"/>
      <c r="C2490" s="35"/>
      <c r="D2490" s="137"/>
      <c r="E2490" s="35"/>
      <c r="F2490" s="138"/>
      <c r="G2490" s="139"/>
      <c r="H2490" s="140"/>
      <c r="I2490" s="105"/>
      <c r="J2490" s="82"/>
      <c r="K2490" s="82"/>
      <c r="L2490" s="82"/>
      <c r="M2490" s="82"/>
      <c r="N2490" s="82"/>
      <c r="O2490" s="82"/>
      <c r="P2490" s="82"/>
      <c r="Q2490" s="82"/>
      <c r="R2490" s="82"/>
      <c r="S2490" s="82"/>
      <c r="T2490" s="82"/>
      <c r="U2490" s="82"/>
      <c r="V2490" s="82"/>
      <c r="W2490" s="82"/>
      <c r="X2490" s="82"/>
      <c r="Y2490" s="82"/>
      <c r="Z2490" s="82"/>
      <c r="AA2490" s="82"/>
      <c r="AB2490" s="82"/>
      <c r="AC2490" s="82"/>
      <c r="AE2490" s="15"/>
      <c r="AF2490" s="15"/>
      <c r="AG2490" s="15"/>
      <c r="AH2490" s="15"/>
      <c r="AI2490" s="15"/>
      <c r="AJ2490" s="15"/>
      <c r="AK2490" s="15"/>
      <c r="AL2490" s="15"/>
      <c r="AM2490" s="15"/>
      <c r="AN2490" s="15"/>
      <c r="AO2490" s="15"/>
      <c r="AP2490" s="15"/>
      <c r="AQ2490" s="15"/>
      <c r="AR2490" s="15"/>
      <c r="AS2490" s="15"/>
      <c r="AT2490" s="15"/>
      <c r="AU2490" s="15"/>
      <c r="AV2490" s="15"/>
      <c r="AW2490" s="15"/>
      <c r="AX2490" s="15"/>
      <c r="AY2490" s="15"/>
      <c r="AZ2490" s="15"/>
      <c r="BA2490" s="15"/>
      <c r="BB2490" s="15"/>
      <c r="BC2490" s="15"/>
      <c r="BD2490" s="15"/>
      <c r="BE2490" s="15"/>
      <c r="BF2490" s="15"/>
    </row>
    <row r="2491" spans="1:58" s="9" customFormat="1" x14ac:dyDescent="0.2">
      <c r="A2491" s="34"/>
      <c r="B2491" s="35"/>
      <c r="C2491" s="35"/>
      <c r="D2491" s="137"/>
      <c r="E2491" s="35"/>
      <c r="F2491" s="138"/>
      <c r="G2491" s="139"/>
      <c r="H2491" s="140"/>
      <c r="I2491" s="105"/>
      <c r="J2491" s="82"/>
      <c r="K2491" s="82"/>
      <c r="L2491" s="82"/>
      <c r="M2491" s="82"/>
      <c r="N2491" s="82"/>
      <c r="O2491" s="82"/>
      <c r="P2491" s="82"/>
      <c r="Q2491" s="82"/>
      <c r="R2491" s="82"/>
      <c r="S2491" s="82"/>
      <c r="T2491" s="82"/>
      <c r="U2491" s="82"/>
      <c r="V2491" s="82"/>
      <c r="W2491" s="82"/>
      <c r="X2491" s="82"/>
      <c r="Y2491" s="82"/>
      <c r="Z2491" s="82"/>
      <c r="AA2491" s="82"/>
      <c r="AB2491" s="82"/>
      <c r="AC2491" s="82"/>
      <c r="AE2491" s="15"/>
      <c r="AF2491" s="15"/>
      <c r="AG2491" s="15"/>
      <c r="AH2491" s="15"/>
      <c r="AI2491" s="15"/>
      <c r="AJ2491" s="15"/>
      <c r="AK2491" s="15"/>
      <c r="AL2491" s="15"/>
      <c r="AM2491" s="15"/>
      <c r="AN2491" s="15"/>
      <c r="AO2491" s="15"/>
      <c r="AP2491" s="15"/>
      <c r="AQ2491" s="15"/>
      <c r="AR2491" s="15"/>
      <c r="AS2491" s="15"/>
      <c r="AT2491" s="15"/>
      <c r="AU2491" s="15"/>
      <c r="AV2491" s="15"/>
      <c r="AW2491" s="15"/>
      <c r="AX2491" s="15"/>
      <c r="AY2491" s="15"/>
      <c r="AZ2491" s="15"/>
      <c r="BA2491" s="15"/>
      <c r="BB2491" s="15"/>
      <c r="BC2491" s="15"/>
      <c r="BD2491" s="15"/>
      <c r="BE2491" s="15"/>
      <c r="BF2491" s="15"/>
    </row>
    <row r="2492" spans="1:58" s="9" customFormat="1" x14ac:dyDescent="0.2">
      <c r="A2492" s="34"/>
      <c r="B2492" s="35"/>
      <c r="C2492" s="35"/>
      <c r="D2492" s="137"/>
      <c r="E2492" s="35"/>
      <c r="F2492" s="138"/>
      <c r="G2492" s="139"/>
      <c r="H2492" s="140"/>
      <c r="I2492" s="105"/>
      <c r="J2492" s="82"/>
      <c r="K2492" s="82"/>
      <c r="L2492" s="82"/>
      <c r="M2492" s="82"/>
      <c r="N2492" s="82"/>
      <c r="O2492" s="82"/>
      <c r="P2492" s="82"/>
      <c r="Q2492" s="82"/>
      <c r="R2492" s="82"/>
      <c r="S2492" s="82"/>
      <c r="T2492" s="82"/>
      <c r="U2492" s="82"/>
      <c r="V2492" s="82"/>
      <c r="W2492" s="82"/>
      <c r="X2492" s="82"/>
      <c r="Y2492" s="82"/>
      <c r="Z2492" s="82"/>
      <c r="AA2492" s="82"/>
      <c r="AB2492" s="82"/>
      <c r="AC2492" s="82"/>
      <c r="AE2492" s="15"/>
      <c r="AF2492" s="15"/>
      <c r="AG2492" s="15"/>
      <c r="AH2492" s="15"/>
      <c r="AI2492" s="15"/>
      <c r="AJ2492" s="15"/>
      <c r="AK2492" s="15"/>
      <c r="AL2492" s="15"/>
      <c r="AM2492" s="15"/>
      <c r="AN2492" s="15"/>
      <c r="AO2492" s="15"/>
      <c r="AP2492" s="15"/>
      <c r="AQ2492" s="15"/>
      <c r="AR2492" s="15"/>
      <c r="AS2492" s="15"/>
      <c r="AT2492" s="15"/>
      <c r="AU2492" s="15"/>
      <c r="AV2492" s="15"/>
      <c r="AW2492" s="15"/>
      <c r="AX2492" s="15"/>
      <c r="AY2492" s="15"/>
      <c r="AZ2492" s="15"/>
      <c r="BA2492" s="15"/>
      <c r="BB2492" s="15"/>
      <c r="BC2492" s="15"/>
      <c r="BD2492" s="15"/>
      <c r="BE2492" s="15"/>
      <c r="BF2492" s="15"/>
    </row>
    <row r="2493" spans="1:58" s="9" customFormat="1" x14ac:dyDescent="0.2">
      <c r="A2493" s="34"/>
      <c r="B2493" s="35"/>
      <c r="C2493" s="35"/>
      <c r="D2493" s="137"/>
      <c r="E2493" s="35"/>
      <c r="F2493" s="138"/>
      <c r="G2493" s="139"/>
      <c r="H2493" s="140"/>
      <c r="I2493" s="105"/>
      <c r="J2493" s="82"/>
      <c r="K2493" s="82"/>
      <c r="L2493" s="82"/>
      <c r="M2493" s="82"/>
      <c r="N2493" s="82"/>
      <c r="O2493" s="82"/>
      <c r="P2493" s="82"/>
      <c r="Q2493" s="82"/>
      <c r="R2493" s="82"/>
      <c r="S2493" s="82"/>
      <c r="T2493" s="82"/>
      <c r="U2493" s="82"/>
      <c r="V2493" s="82"/>
      <c r="W2493" s="82"/>
      <c r="X2493" s="82"/>
      <c r="Y2493" s="82"/>
      <c r="Z2493" s="82"/>
      <c r="AA2493" s="82"/>
      <c r="AB2493" s="82"/>
      <c r="AC2493" s="82"/>
      <c r="AE2493" s="15"/>
      <c r="AF2493" s="15"/>
      <c r="AG2493" s="15"/>
      <c r="AH2493" s="15"/>
      <c r="AI2493" s="15"/>
      <c r="AJ2493" s="15"/>
      <c r="AK2493" s="15"/>
      <c r="AL2493" s="15"/>
      <c r="AM2493" s="15"/>
      <c r="AN2493" s="15"/>
      <c r="AO2493" s="15"/>
      <c r="AP2493" s="15"/>
      <c r="AQ2493" s="15"/>
      <c r="AR2493" s="15"/>
      <c r="AS2493" s="15"/>
      <c r="AT2493" s="15"/>
      <c r="AU2493" s="15"/>
      <c r="AV2493" s="15"/>
      <c r="AW2493" s="15"/>
      <c r="AX2493" s="15"/>
      <c r="AY2493" s="15"/>
      <c r="AZ2493" s="15"/>
      <c r="BA2493" s="15"/>
      <c r="BB2493" s="15"/>
      <c r="BC2493" s="15"/>
      <c r="BD2493" s="15"/>
      <c r="BE2493" s="15"/>
      <c r="BF2493" s="15"/>
    </row>
    <row r="2494" spans="1:58" s="9" customFormat="1" x14ac:dyDescent="0.2">
      <c r="A2494" s="34"/>
      <c r="B2494" s="35"/>
      <c r="C2494" s="35"/>
      <c r="D2494" s="137"/>
      <c r="E2494" s="35"/>
      <c r="F2494" s="138"/>
      <c r="G2494" s="139"/>
      <c r="H2494" s="140"/>
      <c r="I2494" s="105"/>
      <c r="J2494" s="82"/>
      <c r="K2494" s="82"/>
      <c r="L2494" s="82"/>
      <c r="M2494" s="82"/>
      <c r="N2494" s="82"/>
      <c r="O2494" s="82"/>
      <c r="P2494" s="82"/>
      <c r="Q2494" s="82"/>
      <c r="R2494" s="82"/>
      <c r="S2494" s="82"/>
      <c r="T2494" s="82"/>
      <c r="U2494" s="82"/>
      <c r="V2494" s="82"/>
      <c r="W2494" s="82"/>
      <c r="X2494" s="82"/>
      <c r="Y2494" s="82"/>
      <c r="Z2494" s="82"/>
      <c r="AA2494" s="82"/>
      <c r="AB2494" s="82"/>
      <c r="AC2494" s="82"/>
      <c r="AE2494" s="15"/>
      <c r="AF2494" s="15"/>
      <c r="AG2494" s="15"/>
      <c r="AH2494" s="15"/>
      <c r="AI2494" s="15"/>
      <c r="AJ2494" s="15"/>
      <c r="AK2494" s="15"/>
      <c r="AL2494" s="15"/>
      <c r="AM2494" s="15"/>
      <c r="AN2494" s="15"/>
      <c r="AO2494" s="15"/>
      <c r="AP2494" s="15"/>
      <c r="AQ2494" s="15"/>
      <c r="AR2494" s="15"/>
      <c r="AS2494" s="15"/>
      <c r="AT2494" s="15"/>
      <c r="AU2494" s="15"/>
      <c r="AV2494" s="15"/>
      <c r="AW2494" s="15"/>
      <c r="AX2494" s="15"/>
      <c r="AY2494" s="15"/>
      <c r="AZ2494" s="15"/>
      <c r="BA2494" s="15"/>
      <c r="BB2494" s="15"/>
      <c r="BC2494" s="15"/>
      <c r="BD2494" s="15"/>
      <c r="BE2494" s="15"/>
      <c r="BF2494" s="15"/>
    </row>
    <row r="2495" spans="1:58" s="9" customFormat="1" x14ac:dyDescent="0.2">
      <c r="A2495" s="34"/>
      <c r="B2495" s="35"/>
      <c r="C2495" s="35"/>
      <c r="D2495" s="137"/>
      <c r="E2495" s="35"/>
      <c r="F2495" s="138"/>
      <c r="G2495" s="139"/>
      <c r="H2495" s="140"/>
      <c r="I2495" s="105"/>
      <c r="J2495" s="82"/>
      <c r="K2495" s="82"/>
      <c r="L2495" s="82"/>
      <c r="M2495" s="82"/>
      <c r="N2495" s="82"/>
      <c r="O2495" s="82"/>
      <c r="P2495" s="82"/>
      <c r="Q2495" s="82"/>
      <c r="R2495" s="82"/>
      <c r="S2495" s="82"/>
      <c r="T2495" s="82"/>
      <c r="U2495" s="82"/>
      <c r="V2495" s="82"/>
      <c r="W2495" s="82"/>
      <c r="X2495" s="82"/>
      <c r="Y2495" s="82"/>
      <c r="Z2495" s="82"/>
      <c r="AA2495" s="82"/>
      <c r="AB2495" s="82"/>
      <c r="AC2495" s="82"/>
      <c r="AE2495" s="15"/>
      <c r="AF2495" s="15"/>
      <c r="AG2495" s="15"/>
      <c r="AH2495" s="15"/>
      <c r="AI2495" s="15"/>
      <c r="AJ2495" s="15"/>
      <c r="AK2495" s="15"/>
      <c r="AL2495" s="15"/>
      <c r="AM2495" s="15"/>
      <c r="AN2495" s="15"/>
      <c r="AO2495" s="15"/>
      <c r="AP2495" s="15"/>
      <c r="AQ2495" s="15"/>
      <c r="AR2495" s="15"/>
      <c r="AS2495" s="15"/>
      <c r="AT2495" s="15"/>
      <c r="AU2495" s="15"/>
      <c r="AV2495" s="15"/>
      <c r="AW2495" s="15"/>
      <c r="AX2495" s="15"/>
      <c r="AY2495" s="15"/>
      <c r="AZ2495" s="15"/>
      <c r="BA2495" s="15"/>
      <c r="BB2495" s="15"/>
      <c r="BC2495" s="15"/>
      <c r="BD2495" s="15"/>
      <c r="BE2495" s="15"/>
      <c r="BF2495" s="15"/>
    </row>
    <row r="2496" spans="1:58" s="9" customFormat="1" x14ac:dyDescent="0.2">
      <c r="A2496" s="34"/>
      <c r="B2496" s="35"/>
      <c r="C2496" s="35"/>
      <c r="D2496" s="137"/>
      <c r="E2496" s="35"/>
      <c r="F2496" s="138"/>
      <c r="G2496" s="139"/>
      <c r="H2496" s="140"/>
      <c r="I2496" s="105"/>
      <c r="J2496" s="82"/>
      <c r="K2496" s="82"/>
      <c r="L2496" s="82"/>
      <c r="M2496" s="82"/>
      <c r="N2496" s="82"/>
      <c r="O2496" s="82"/>
      <c r="P2496" s="82"/>
      <c r="Q2496" s="82"/>
      <c r="R2496" s="82"/>
      <c r="S2496" s="82"/>
      <c r="T2496" s="82"/>
      <c r="U2496" s="82"/>
      <c r="V2496" s="82"/>
      <c r="W2496" s="82"/>
      <c r="X2496" s="82"/>
      <c r="Y2496" s="82"/>
      <c r="Z2496" s="82"/>
      <c r="AA2496" s="82"/>
      <c r="AB2496" s="82"/>
      <c r="AC2496" s="82"/>
      <c r="AE2496" s="15"/>
      <c r="AF2496" s="15"/>
      <c r="AG2496" s="15"/>
      <c r="AH2496" s="15"/>
      <c r="AI2496" s="15"/>
      <c r="AJ2496" s="15"/>
      <c r="AK2496" s="15"/>
      <c r="AL2496" s="15"/>
      <c r="AM2496" s="15"/>
      <c r="AN2496" s="15"/>
      <c r="AO2496" s="15"/>
      <c r="AP2496" s="15"/>
      <c r="AQ2496" s="15"/>
      <c r="AR2496" s="15"/>
      <c r="AS2496" s="15"/>
      <c r="AT2496" s="15"/>
      <c r="AU2496" s="15"/>
      <c r="AV2496" s="15"/>
      <c r="AW2496" s="15"/>
      <c r="AX2496" s="15"/>
      <c r="AY2496" s="15"/>
      <c r="AZ2496" s="15"/>
      <c r="BA2496" s="15"/>
      <c r="BB2496" s="15"/>
      <c r="BC2496" s="15"/>
      <c r="BD2496" s="15"/>
      <c r="BE2496" s="15"/>
      <c r="BF2496" s="15"/>
    </row>
    <row r="2497" spans="1:58" s="9" customFormat="1" x14ac:dyDescent="0.2">
      <c r="A2497" s="34"/>
      <c r="B2497" s="35"/>
      <c r="C2497" s="35"/>
      <c r="D2497" s="137"/>
      <c r="E2497" s="35"/>
      <c r="F2497" s="138"/>
      <c r="G2497" s="139"/>
      <c r="H2497" s="140"/>
      <c r="I2497" s="105"/>
      <c r="J2497" s="82"/>
      <c r="K2497" s="82"/>
      <c r="L2497" s="82"/>
      <c r="M2497" s="82"/>
      <c r="N2497" s="82"/>
      <c r="O2497" s="82"/>
      <c r="P2497" s="82"/>
      <c r="Q2497" s="82"/>
      <c r="R2497" s="82"/>
      <c r="S2497" s="82"/>
      <c r="T2497" s="82"/>
      <c r="U2497" s="82"/>
      <c r="V2497" s="82"/>
      <c r="W2497" s="82"/>
      <c r="X2497" s="82"/>
      <c r="Y2497" s="82"/>
      <c r="Z2497" s="82"/>
      <c r="AA2497" s="82"/>
      <c r="AB2497" s="82"/>
      <c r="AC2497" s="82"/>
      <c r="AE2497" s="15"/>
      <c r="AF2497" s="15"/>
      <c r="AG2497" s="15"/>
      <c r="AH2497" s="15"/>
      <c r="AI2497" s="15"/>
      <c r="AJ2497" s="15"/>
      <c r="AK2497" s="15"/>
      <c r="AL2497" s="15"/>
      <c r="AM2497" s="15"/>
      <c r="AN2497" s="15"/>
      <c r="AO2497" s="15"/>
      <c r="AP2497" s="15"/>
      <c r="AQ2497" s="15"/>
      <c r="AR2497" s="15"/>
      <c r="AS2497" s="15"/>
      <c r="AT2497" s="15"/>
      <c r="AU2497" s="15"/>
      <c r="AV2497" s="15"/>
      <c r="AW2497" s="15"/>
      <c r="AX2497" s="15"/>
      <c r="AY2497" s="15"/>
      <c r="AZ2497" s="15"/>
      <c r="BA2497" s="15"/>
      <c r="BB2497" s="15"/>
      <c r="BC2497" s="15"/>
      <c r="BD2497" s="15"/>
      <c r="BE2497" s="15"/>
      <c r="BF2497" s="15"/>
    </row>
    <row r="2498" spans="1:58" s="9" customFormat="1" x14ac:dyDescent="0.2">
      <c r="A2498" s="34"/>
      <c r="B2498" s="35"/>
      <c r="C2498" s="35"/>
      <c r="D2498" s="137"/>
      <c r="E2498" s="35"/>
      <c r="F2498" s="138"/>
      <c r="G2498" s="139"/>
      <c r="H2498" s="140"/>
      <c r="I2498" s="105"/>
      <c r="J2498" s="82"/>
      <c r="K2498" s="82"/>
      <c r="L2498" s="82"/>
      <c r="M2498" s="82"/>
      <c r="N2498" s="82"/>
      <c r="O2498" s="82"/>
      <c r="P2498" s="82"/>
      <c r="Q2498" s="82"/>
      <c r="R2498" s="82"/>
      <c r="S2498" s="82"/>
      <c r="T2498" s="82"/>
      <c r="U2498" s="82"/>
      <c r="V2498" s="82"/>
      <c r="W2498" s="82"/>
      <c r="X2498" s="82"/>
      <c r="Y2498" s="82"/>
      <c r="Z2498" s="82"/>
      <c r="AA2498" s="82"/>
      <c r="AB2498" s="82"/>
      <c r="AC2498" s="82"/>
      <c r="AE2498" s="15"/>
      <c r="AF2498" s="15"/>
      <c r="AG2498" s="15"/>
      <c r="AH2498" s="15"/>
      <c r="AI2498" s="15"/>
      <c r="AJ2498" s="15"/>
      <c r="AK2498" s="15"/>
      <c r="AL2498" s="15"/>
      <c r="AM2498" s="15"/>
      <c r="AN2498" s="15"/>
      <c r="AO2498" s="15"/>
      <c r="AP2498" s="15"/>
      <c r="AQ2498" s="15"/>
      <c r="AR2498" s="15"/>
      <c r="AS2498" s="15"/>
      <c r="AT2498" s="15"/>
      <c r="AU2498" s="15"/>
      <c r="AV2498" s="15"/>
      <c r="AW2498" s="15"/>
      <c r="AX2498" s="15"/>
      <c r="AY2498" s="15"/>
      <c r="AZ2498" s="15"/>
      <c r="BA2498" s="15"/>
      <c r="BB2498" s="15"/>
      <c r="BC2498" s="15"/>
      <c r="BD2498" s="15"/>
      <c r="BE2498" s="15"/>
      <c r="BF2498" s="15"/>
    </row>
    <row r="2499" spans="1:58" s="9" customFormat="1" x14ac:dyDescent="0.2">
      <c r="A2499" s="34"/>
      <c r="B2499" s="35"/>
      <c r="C2499" s="35"/>
      <c r="D2499" s="137"/>
      <c r="E2499" s="35"/>
      <c r="F2499" s="138"/>
      <c r="G2499" s="139"/>
      <c r="H2499" s="140"/>
      <c r="I2499" s="105"/>
      <c r="J2499" s="82"/>
      <c r="K2499" s="82"/>
      <c r="L2499" s="82"/>
      <c r="M2499" s="82"/>
      <c r="N2499" s="82"/>
      <c r="O2499" s="82"/>
      <c r="P2499" s="82"/>
      <c r="Q2499" s="82"/>
      <c r="R2499" s="82"/>
      <c r="S2499" s="82"/>
      <c r="T2499" s="82"/>
      <c r="U2499" s="82"/>
      <c r="V2499" s="82"/>
      <c r="W2499" s="82"/>
      <c r="X2499" s="82"/>
      <c r="Y2499" s="82"/>
      <c r="Z2499" s="82"/>
      <c r="AA2499" s="82"/>
      <c r="AB2499" s="82"/>
      <c r="AC2499" s="82"/>
      <c r="AE2499" s="15"/>
      <c r="AF2499" s="15"/>
      <c r="AG2499" s="15"/>
      <c r="AH2499" s="15"/>
      <c r="AI2499" s="15"/>
      <c r="AJ2499" s="15"/>
      <c r="AK2499" s="15"/>
      <c r="AL2499" s="15"/>
      <c r="AM2499" s="15"/>
      <c r="AN2499" s="15"/>
      <c r="AO2499" s="15"/>
      <c r="AP2499" s="15"/>
      <c r="AQ2499" s="15"/>
      <c r="AR2499" s="15"/>
      <c r="AS2499" s="15"/>
      <c r="AT2499" s="15"/>
      <c r="AU2499" s="15"/>
      <c r="AV2499" s="15"/>
      <c r="AW2499" s="15"/>
      <c r="AX2499" s="15"/>
      <c r="AY2499" s="15"/>
      <c r="AZ2499" s="15"/>
      <c r="BA2499" s="15"/>
      <c r="BB2499" s="15"/>
      <c r="BC2499" s="15"/>
      <c r="BD2499" s="15"/>
      <c r="BE2499" s="15"/>
      <c r="BF2499" s="15"/>
    </row>
    <row r="2500" spans="1:58" s="9" customFormat="1" x14ac:dyDescent="0.2">
      <c r="A2500" s="34"/>
      <c r="B2500" s="35"/>
      <c r="C2500" s="35"/>
      <c r="D2500" s="137"/>
      <c r="E2500" s="35"/>
      <c r="F2500" s="138"/>
      <c r="G2500" s="139"/>
      <c r="H2500" s="140"/>
      <c r="I2500" s="105"/>
      <c r="J2500" s="82"/>
      <c r="K2500" s="82"/>
      <c r="L2500" s="82"/>
      <c r="M2500" s="82"/>
      <c r="N2500" s="82"/>
      <c r="O2500" s="82"/>
      <c r="P2500" s="82"/>
      <c r="Q2500" s="82"/>
      <c r="R2500" s="82"/>
      <c r="S2500" s="82"/>
      <c r="T2500" s="82"/>
      <c r="U2500" s="82"/>
      <c r="V2500" s="82"/>
      <c r="W2500" s="82"/>
      <c r="X2500" s="82"/>
      <c r="Y2500" s="82"/>
      <c r="Z2500" s="82"/>
      <c r="AA2500" s="82"/>
      <c r="AB2500" s="82"/>
      <c r="AC2500" s="82"/>
      <c r="AE2500" s="15"/>
      <c r="AF2500" s="15"/>
      <c r="AG2500" s="15"/>
      <c r="AH2500" s="15"/>
      <c r="AI2500" s="15"/>
      <c r="AJ2500" s="15"/>
      <c r="AK2500" s="15"/>
      <c r="AL2500" s="15"/>
      <c r="AM2500" s="15"/>
      <c r="AN2500" s="15"/>
      <c r="AO2500" s="15"/>
      <c r="AP2500" s="15"/>
      <c r="AQ2500" s="15"/>
      <c r="AR2500" s="15"/>
      <c r="AS2500" s="15"/>
      <c r="AT2500" s="15"/>
      <c r="AU2500" s="15"/>
      <c r="AV2500" s="15"/>
      <c r="AW2500" s="15"/>
      <c r="AX2500" s="15"/>
      <c r="AY2500" s="15"/>
      <c r="AZ2500" s="15"/>
      <c r="BA2500" s="15"/>
      <c r="BB2500" s="15"/>
      <c r="BC2500" s="15"/>
      <c r="BD2500" s="15"/>
      <c r="BE2500" s="15"/>
      <c r="BF2500" s="15"/>
    </row>
    <row r="2501" spans="1:58" s="9" customFormat="1" x14ac:dyDescent="0.2">
      <c r="A2501" s="34"/>
      <c r="B2501" s="35"/>
      <c r="C2501" s="35"/>
      <c r="D2501" s="137"/>
      <c r="E2501" s="35"/>
      <c r="F2501" s="138"/>
      <c r="G2501" s="139"/>
      <c r="H2501" s="140"/>
      <c r="I2501" s="105"/>
      <c r="J2501" s="82"/>
      <c r="K2501" s="82"/>
      <c r="L2501" s="82"/>
      <c r="M2501" s="82"/>
      <c r="N2501" s="82"/>
      <c r="O2501" s="82"/>
      <c r="P2501" s="82"/>
      <c r="Q2501" s="82"/>
      <c r="R2501" s="82"/>
      <c r="S2501" s="82"/>
      <c r="T2501" s="82"/>
      <c r="U2501" s="82"/>
      <c r="V2501" s="82"/>
      <c r="W2501" s="82"/>
      <c r="X2501" s="82"/>
      <c r="Y2501" s="82"/>
      <c r="Z2501" s="82"/>
      <c r="AA2501" s="82"/>
      <c r="AB2501" s="82"/>
      <c r="AC2501" s="82"/>
      <c r="AE2501" s="15"/>
      <c r="AF2501" s="15"/>
      <c r="AG2501" s="15"/>
      <c r="AH2501" s="15"/>
      <c r="AI2501" s="15"/>
      <c r="AJ2501" s="15"/>
      <c r="AK2501" s="15"/>
      <c r="AL2501" s="15"/>
      <c r="AM2501" s="15"/>
      <c r="AN2501" s="15"/>
      <c r="AO2501" s="15"/>
      <c r="AP2501" s="15"/>
      <c r="AQ2501" s="15"/>
      <c r="AR2501" s="15"/>
      <c r="AS2501" s="15"/>
      <c r="AT2501" s="15"/>
      <c r="AU2501" s="15"/>
      <c r="AV2501" s="15"/>
      <c r="AW2501" s="15"/>
      <c r="AX2501" s="15"/>
      <c r="AY2501" s="15"/>
      <c r="AZ2501" s="15"/>
      <c r="BA2501" s="15"/>
      <c r="BB2501" s="15"/>
      <c r="BC2501" s="15"/>
      <c r="BD2501" s="15"/>
      <c r="BE2501" s="15"/>
      <c r="BF2501" s="15"/>
    </row>
    <row r="2502" spans="1:58" s="9" customFormat="1" x14ac:dyDescent="0.2">
      <c r="A2502" s="34"/>
      <c r="B2502" s="35"/>
      <c r="C2502" s="35"/>
      <c r="D2502" s="137"/>
      <c r="E2502" s="35"/>
      <c r="F2502" s="138"/>
      <c r="G2502" s="139"/>
      <c r="H2502" s="140"/>
      <c r="I2502" s="105"/>
      <c r="J2502" s="82"/>
      <c r="K2502" s="82"/>
      <c r="L2502" s="82"/>
      <c r="M2502" s="82"/>
      <c r="N2502" s="82"/>
      <c r="O2502" s="82"/>
      <c r="P2502" s="82"/>
      <c r="Q2502" s="82"/>
      <c r="R2502" s="82"/>
      <c r="S2502" s="82"/>
      <c r="T2502" s="82"/>
      <c r="U2502" s="82"/>
      <c r="V2502" s="82"/>
      <c r="W2502" s="82"/>
      <c r="X2502" s="82"/>
      <c r="Y2502" s="82"/>
      <c r="Z2502" s="82"/>
      <c r="AA2502" s="82"/>
      <c r="AB2502" s="82"/>
      <c r="AC2502" s="82"/>
      <c r="AE2502" s="15"/>
      <c r="AF2502" s="15"/>
      <c r="AG2502" s="15"/>
      <c r="AH2502" s="15"/>
      <c r="AI2502" s="15"/>
      <c r="AJ2502" s="15"/>
      <c r="AK2502" s="15"/>
      <c r="AL2502" s="15"/>
      <c r="AM2502" s="15"/>
      <c r="AN2502" s="15"/>
      <c r="AO2502" s="15"/>
      <c r="AP2502" s="15"/>
      <c r="AQ2502" s="15"/>
      <c r="AR2502" s="15"/>
      <c r="AS2502" s="15"/>
      <c r="AT2502" s="15"/>
      <c r="AU2502" s="15"/>
      <c r="AV2502" s="15"/>
      <c r="AW2502" s="15"/>
      <c r="AX2502" s="15"/>
      <c r="AY2502" s="15"/>
      <c r="AZ2502" s="15"/>
      <c r="BA2502" s="15"/>
      <c r="BB2502" s="15"/>
      <c r="BC2502" s="15"/>
      <c r="BD2502" s="15"/>
      <c r="BE2502" s="15"/>
      <c r="BF2502" s="15"/>
    </row>
    <row r="2503" spans="1:58" s="9" customFormat="1" x14ac:dyDescent="0.2">
      <c r="A2503" s="34"/>
      <c r="B2503" s="35"/>
      <c r="C2503" s="35"/>
      <c r="D2503" s="137"/>
      <c r="E2503" s="35"/>
      <c r="F2503" s="138"/>
      <c r="G2503" s="139"/>
      <c r="H2503" s="140"/>
      <c r="I2503" s="105"/>
      <c r="J2503" s="82"/>
      <c r="K2503" s="82"/>
      <c r="L2503" s="82"/>
      <c r="M2503" s="82"/>
      <c r="N2503" s="82"/>
      <c r="O2503" s="82"/>
      <c r="P2503" s="82"/>
      <c r="Q2503" s="82"/>
      <c r="R2503" s="82"/>
      <c r="S2503" s="82"/>
      <c r="T2503" s="82"/>
      <c r="U2503" s="82"/>
      <c r="V2503" s="82"/>
      <c r="W2503" s="82"/>
      <c r="X2503" s="82"/>
      <c r="Y2503" s="82"/>
      <c r="Z2503" s="82"/>
      <c r="AA2503" s="82"/>
      <c r="AB2503" s="82"/>
      <c r="AC2503" s="82"/>
      <c r="AE2503" s="15"/>
      <c r="AF2503" s="15"/>
      <c r="AG2503" s="15"/>
      <c r="AH2503" s="15"/>
      <c r="AI2503" s="15"/>
      <c r="AJ2503" s="15"/>
      <c r="AK2503" s="15"/>
      <c r="AL2503" s="15"/>
      <c r="AM2503" s="15"/>
      <c r="AN2503" s="15"/>
      <c r="AO2503" s="15"/>
      <c r="AP2503" s="15"/>
      <c r="AQ2503" s="15"/>
      <c r="AR2503" s="15"/>
      <c r="AS2503" s="15"/>
      <c r="AT2503" s="15"/>
      <c r="AU2503" s="15"/>
      <c r="AV2503" s="15"/>
      <c r="AW2503" s="15"/>
      <c r="AX2503" s="15"/>
      <c r="AY2503" s="15"/>
      <c r="AZ2503" s="15"/>
      <c r="BA2503" s="15"/>
      <c r="BB2503" s="15"/>
      <c r="BC2503" s="15"/>
      <c r="BD2503" s="15"/>
      <c r="BE2503" s="15"/>
      <c r="BF2503" s="15"/>
    </row>
    <row r="2504" spans="1:58" s="9" customFormat="1" x14ac:dyDescent="0.2">
      <c r="A2504" s="34"/>
      <c r="B2504" s="35"/>
      <c r="C2504" s="35"/>
      <c r="D2504" s="137"/>
      <c r="E2504" s="35"/>
      <c r="F2504" s="138"/>
      <c r="G2504" s="139"/>
      <c r="H2504" s="140"/>
      <c r="I2504" s="105"/>
      <c r="J2504" s="82"/>
      <c r="K2504" s="82"/>
      <c r="L2504" s="82"/>
      <c r="M2504" s="82"/>
      <c r="N2504" s="82"/>
      <c r="O2504" s="82"/>
      <c r="P2504" s="82"/>
      <c r="Q2504" s="82"/>
      <c r="R2504" s="82"/>
      <c r="S2504" s="82"/>
      <c r="T2504" s="82"/>
      <c r="U2504" s="82"/>
      <c r="V2504" s="82"/>
      <c r="W2504" s="82"/>
      <c r="X2504" s="82"/>
      <c r="Y2504" s="82"/>
      <c r="Z2504" s="82"/>
      <c r="AA2504" s="82"/>
      <c r="AB2504" s="82"/>
      <c r="AC2504" s="82"/>
      <c r="AE2504" s="15"/>
      <c r="AF2504" s="15"/>
      <c r="AG2504" s="15"/>
      <c r="AH2504" s="15"/>
      <c r="AI2504" s="15"/>
      <c r="AJ2504" s="15"/>
      <c r="AK2504" s="15"/>
      <c r="AL2504" s="15"/>
      <c r="AM2504" s="15"/>
      <c r="AN2504" s="15"/>
      <c r="AO2504" s="15"/>
      <c r="AP2504" s="15"/>
      <c r="AQ2504" s="15"/>
      <c r="AR2504" s="15"/>
      <c r="AS2504" s="15"/>
      <c r="AT2504" s="15"/>
      <c r="AU2504" s="15"/>
      <c r="AV2504" s="15"/>
      <c r="AW2504" s="15"/>
      <c r="AX2504" s="15"/>
      <c r="AY2504" s="15"/>
      <c r="AZ2504" s="15"/>
      <c r="BA2504" s="15"/>
      <c r="BB2504" s="15"/>
      <c r="BC2504" s="15"/>
      <c r="BD2504" s="15"/>
      <c r="BE2504" s="15"/>
      <c r="BF2504" s="15"/>
    </row>
    <row r="2505" spans="1:58" s="9" customFormat="1" x14ac:dyDescent="0.2">
      <c r="A2505" s="34"/>
      <c r="B2505" s="35"/>
      <c r="C2505" s="35"/>
      <c r="D2505" s="137"/>
      <c r="E2505" s="35"/>
      <c r="F2505" s="138"/>
      <c r="G2505" s="139"/>
      <c r="H2505" s="140"/>
      <c r="I2505" s="105"/>
      <c r="J2505" s="82"/>
      <c r="K2505" s="82"/>
      <c r="L2505" s="82"/>
      <c r="M2505" s="82"/>
      <c r="N2505" s="82"/>
      <c r="O2505" s="82"/>
      <c r="P2505" s="82"/>
      <c r="Q2505" s="82"/>
      <c r="R2505" s="82"/>
      <c r="S2505" s="82"/>
      <c r="T2505" s="82"/>
      <c r="U2505" s="82"/>
      <c r="V2505" s="82"/>
      <c r="W2505" s="82"/>
      <c r="X2505" s="82"/>
      <c r="Y2505" s="82"/>
      <c r="Z2505" s="82"/>
      <c r="AA2505" s="82"/>
      <c r="AB2505" s="82"/>
      <c r="AC2505" s="82"/>
      <c r="AE2505" s="15"/>
      <c r="AF2505" s="15"/>
      <c r="AG2505" s="15"/>
      <c r="AH2505" s="15"/>
      <c r="AI2505" s="15"/>
      <c r="AJ2505" s="15"/>
      <c r="AK2505" s="15"/>
      <c r="AL2505" s="15"/>
      <c r="AM2505" s="15"/>
      <c r="AN2505" s="15"/>
      <c r="AO2505" s="15"/>
      <c r="AP2505" s="15"/>
      <c r="AQ2505" s="15"/>
      <c r="AR2505" s="15"/>
      <c r="AS2505" s="15"/>
      <c r="AT2505" s="15"/>
      <c r="AU2505" s="15"/>
      <c r="AV2505" s="15"/>
      <c r="AW2505" s="15"/>
      <c r="AX2505" s="15"/>
      <c r="AY2505" s="15"/>
      <c r="AZ2505" s="15"/>
      <c r="BA2505" s="15"/>
      <c r="BB2505" s="15"/>
      <c r="BC2505" s="15"/>
      <c r="BD2505" s="15"/>
      <c r="BE2505" s="15"/>
      <c r="BF2505" s="15"/>
    </row>
    <row r="2506" spans="1:58" s="9" customFormat="1" x14ac:dyDescent="0.2">
      <c r="A2506" s="34"/>
      <c r="B2506" s="35"/>
      <c r="C2506" s="35"/>
      <c r="D2506" s="137"/>
      <c r="E2506" s="35"/>
      <c r="F2506" s="138"/>
      <c r="G2506" s="139"/>
      <c r="H2506" s="140"/>
      <c r="I2506" s="105"/>
      <c r="J2506" s="82"/>
      <c r="K2506" s="82"/>
      <c r="L2506" s="82"/>
      <c r="M2506" s="82"/>
      <c r="N2506" s="82"/>
      <c r="O2506" s="82"/>
      <c r="P2506" s="82"/>
      <c r="Q2506" s="82"/>
      <c r="R2506" s="82"/>
      <c r="S2506" s="82"/>
      <c r="T2506" s="82"/>
      <c r="U2506" s="82"/>
      <c r="V2506" s="82"/>
      <c r="W2506" s="82"/>
      <c r="X2506" s="82"/>
      <c r="Y2506" s="82"/>
      <c r="Z2506" s="82"/>
      <c r="AA2506" s="82"/>
      <c r="AB2506" s="82"/>
      <c r="AC2506" s="10"/>
      <c r="AE2506" s="15"/>
      <c r="AF2506" s="15"/>
      <c r="AG2506" s="15"/>
      <c r="AH2506" s="15"/>
      <c r="AI2506" s="15"/>
      <c r="AJ2506" s="15"/>
      <c r="AK2506" s="15"/>
      <c r="AL2506" s="15"/>
      <c r="AM2506" s="15"/>
      <c r="AN2506" s="15"/>
      <c r="AO2506" s="15"/>
      <c r="AP2506" s="15"/>
      <c r="AQ2506" s="15"/>
      <c r="AR2506" s="15"/>
      <c r="AS2506" s="15"/>
      <c r="AT2506" s="15"/>
      <c r="AU2506" s="15"/>
      <c r="AV2506" s="15"/>
      <c r="AW2506" s="15"/>
      <c r="AX2506" s="15"/>
      <c r="AY2506" s="15"/>
      <c r="AZ2506" s="15"/>
      <c r="BA2506" s="15"/>
      <c r="BB2506" s="15"/>
      <c r="BC2506" s="15"/>
      <c r="BD2506" s="15"/>
      <c r="BE2506" s="15"/>
      <c r="BF2506" s="15"/>
    </row>
    <row r="2507" spans="1:58" s="9" customFormat="1" x14ac:dyDescent="0.2">
      <c r="A2507" s="34"/>
      <c r="B2507" s="35"/>
      <c r="C2507" s="35"/>
      <c r="D2507" s="137"/>
      <c r="E2507" s="35"/>
      <c r="F2507" s="138"/>
      <c r="G2507" s="139"/>
      <c r="H2507" s="140"/>
      <c r="I2507" s="105"/>
      <c r="J2507" s="82"/>
      <c r="K2507" s="82"/>
      <c r="L2507" s="82"/>
      <c r="M2507" s="82"/>
      <c r="N2507" s="82"/>
      <c r="O2507" s="82"/>
      <c r="P2507" s="82"/>
      <c r="Q2507" s="82"/>
      <c r="R2507" s="82"/>
      <c r="S2507" s="82"/>
      <c r="T2507" s="82"/>
      <c r="U2507" s="82"/>
      <c r="V2507" s="82"/>
      <c r="W2507" s="82"/>
      <c r="X2507" s="82"/>
      <c r="Y2507" s="82"/>
      <c r="Z2507" s="82"/>
      <c r="AA2507" s="82"/>
      <c r="AB2507" s="82"/>
      <c r="AC2507" s="10"/>
      <c r="AE2507" s="15"/>
      <c r="AF2507" s="15"/>
      <c r="AG2507" s="15"/>
      <c r="AH2507" s="15"/>
      <c r="AI2507" s="15"/>
      <c r="AJ2507" s="15"/>
      <c r="AK2507" s="15"/>
      <c r="AL2507" s="15"/>
      <c r="AM2507" s="15"/>
      <c r="AN2507" s="15"/>
      <c r="AO2507" s="15"/>
      <c r="AP2507" s="15"/>
      <c r="AQ2507" s="15"/>
      <c r="AR2507" s="15"/>
      <c r="AS2507" s="15"/>
      <c r="AT2507" s="15"/>
      <c r="AU2507" s="15"/>
      <c r="AV2507" s="15"/>
      <c r="AW2507" s="15"/>
      <c r="AX2507" s="15"/>
      <c r="AY2507" s="15"/>
      <c r="AZ2507" s="15"/>
      <c r="BA2507" s="15"/>
      <c r="BB2507" s="15"/>
      <c r="BC2507" s="15"/>
      <c r="BD2507" s="15"/>
      <c r="BE2507" s="15"/>
      <c r="BF2507" s="15"/>
    </row>
    <row r="2508" spans="1:58" s="9" customFormat="1" x14ac:dyDescent="0.2">
      <c r="A2508" s="34"/>
      <c r="B2508" s="35"/>
      <c r="C2508" s="35"/>
      <c r="D2508" s="137"/>
      <c r="E2508" s="35"/>
      <c r="F2508" s="138"/>
      <c r="G2508" s="139"/>
      <c r="H2508" s="140"/>
      <c r="I2508" s="105"/>
      <c r="J2508" s="82"/>
      <c r="K2508" s="82"/>
      <c r="L2508" s="82"/>
      <c r="M2508" s="82"/>
      <c r="N2508" s="82"/>
      <c r="O2508" s="82"/>
      <c r="P2508" s="82"/>
      <c r="Q2508" s="82"/>
      <c r="R2508" s="82"/>
      <c r="S2508" s="82"/>
      <c r="T2508" s="82"/>
      <c r="U2508" s="82"/>
      <c r="V2508" s="82"/>
      <c r="W2508" s="82"/>
      <c r="X2508" s="82"/>
      <c r="Y2508" s="82"/>
      <c r="Z2508" s="82"/>
      <c r="AA2508" s="82"/>
      <c r="AB2508" s="82"/>
      <c r="AC2508" s="10"/>
      <c r="AE2508" s="15"/>
      <c r="AF2508" s="15"/>
      <c r="AG2508" s="15"/>
      <c r="AH2508" s="15"/>
      <c r="AI2508" s="15"/>
      <c r="AJ2508" s="15"/>
      <c r="AK2508" s="15"/>
      <c r="AL2508" s="15"/>
      <c r="AM2508" s="15"/>
      <c r="AN2508" s="15"/>
      <c r="AO2508" s="15"/>
      <c r="AP2508" s="15"/>
      <c r="AQ2508" s="15"/>
      <c r="AR2508" s="15"/>
      <c r="AS2508" s="15"/>
      <c r="AT2508" s="15"/>
      <c r="AU2508" s="15"/>
      <c r="AV2508" s="15"/>
      <c r="AW2508" s="15"/>
      <c r="AX2508" s="15"/>
      <c r="AY2508" s="15"/>
      <c r="AZ2508" s="15"/>
      <c r="BA2508" s="15"/>
      <c r="BB2508" s="15"/>
      <c r="BC2508" s="15"/>
      <c r="BD2508" s="15"/>
      <c r="BE2508" s="15"/>
      <c r="BF2508" s="15"/>
    </row>
    <row r="2509" spans="1:58" s="10" customFormat="1" x14ac:dyDescent="0.2">
      <c r="A2509" s="34"/>
      <c r="B2509" s="35"/>
      <c r="C2509" s="35"/>
      <c r="D2509" s="137"/>
      <c r="E2509" s="35"/>
      <c r="F2509" s="138"/>
      <c r="G2509" s="139"/>
      <c r="H2509" s="140"/>
      <c r="I2509" s="105"/>
      <c r="J2509" s="82"/>
      <c r="K2509" s="82"/>
      <c r="L2509" s="82"/>
      <c r="M2509" s="82"/>
      <c r="N2509" s="82"/>
      <c r="O2509" s="82"/>
      <c r="P2509" s="82"/>
      <c r="Q2509" s="82"/>
      <c r="R2509" s="82"/>
      <c r="S2509" s="82"/>
      <c r="T2509" s="82"/>
      <c r="U2509" s="82"/>
      <c r="V2509" s="82"/>
      <c r="W2509" s="82"/>
      <c r="X2509" s="82"/>
      <c r="Y2509" s="82"/>
      <c r="Z2509" s="82"/>
      <c r="AA2509" s="82"/>
      <c r="AB2509" s="82"/>
      <c r="AD2509" s="9"/>
      <c r="AE2509" s="15"/>
      <c r="AF2509" s="15"/>
      <c r="AG2509" s="15"/>
      <c r="AH2509" s="15"/>
      <c r="AI2509" s="15"/>
      <c r="AJ2509" s="15"/>
      <c r="AK2509" s="15"/>
      <c r="AL2509" s="15"/>
      <c r="AM2509" s="15"/>
      <c r="AN2509" s="15"/>
      <c r="AO2509" s="15"/>
      <c r="AP2509" s="15"/>
      <c r="AQ2509" s="15"/>
      <c r="AR2509" s="15"/>
      <c r="AS2509" s="15"/>
      <c r="AT2509" s="15"/>
      <c r="AU2509" s="15"/>
      <c r="AV2509" s="15"/>
      <c r="AW2509" s="15"/>
      <c r="AX2509" s="15"/>
      <c r="AY2509" s="15"/>
      <c r="AZ2509" s="15"/>
      <c r="BA2509" s="15"/>
      <c r="BB2509" s="15"/>
      <c r="BC2509" s="15"/>
      <c r="BD2509" s="15"/>
      <c r="BE2509" s="15"/>
      <c r="BF2509" s="15"/>
    </row>
    <row r="2510" spans="1:58" s="10" customFormat="1" x14ac:dyDescent="0.2">
      <c r="A2510" s="34"/>
      <c r="B2510" s="35"/>
      <c r="C2510" s="35"/>
      <c r="D2510" s="137"/>
      <c r="E2510" s="35"/>
      <c r="F2510" s="138"/>
      <c r="G2510" s="139"/>
      <c r="H2510" s="140"/>
      <c r="I2510" s="105"/>
      <c r="J2510" s="82"/>
      <c r="K2510" s="82"/>
      <c r="L2510" s="82"/>
      <c r="M2510" s="82"/>
      <c r="N2510" s="82"/>
      <c r="O2510" s="82"/>
      <c r="P2510" s="82"/>
      <c r="Q2510" s="82"/>
      <c r="R2510" s="82"/>
      <c r="S2510" s="82"/>
      <c r="T2510" s="82"/>
      <c r="U2510" s="82"/>
      <c r="V2510" s="82"/>
      <c r="W2510" s="82"/>
      <c r="X2510" s="82"/>
      <c r="Y2510" s="82"/>
      <c r="Z2510" s="82"/>
      <c r="AA2510" s="82"/>
      <c r="AB2510" s="82"/>
      <c r="AD2510" s="9"/>
      <c r="AE2510" s="15"/>
      <c r="AF2510" s="15"/>
      <c r="AG2510" s="15"/>
      <c r="AH2510" s="15"/>
      <c r="AI2510" s="15"/>
      <c r="AJ2510" s="15"/>
      <c r="AK2510" s="15"/>
      <c r="AL2510" s="15"/>
      <c r="AM2510" s="15"/>
      <c r="AN2510" s="15"/>
      <c r="AO2510" s="15"/>
      <c r="AP2510" s="15"/>
      <c r="AQ2510" s="15"/>
      <c r="AR2510" s="15"/>
      <c r="AS2510" s="15"/>
      <c r="AT2510" s="15"/>
      <c r="AU2510" s="15"/>
      <c r="AV2510" s="15"/>
      <c r="AW2510" s="15"/>
      <c r="AX2510" s="15"/>
      <c r="AY2510" s="15"/>
      <c r="AZ2510" s="15"/>
      <c r="BA2510" s="15"/>
      <c r="BB2510" s="15"/>
      <c r="BC2510" s="15"/>
      <c r="BD2510" s="15"/>
      <c r="BE2510" s="15"/>
      <c r="BF2510" s="15"/>
    </row>
    <row r="2511" spans="1:58" s="10" customFormat="1" x14ac:dyDescent="0.2">
      <c r="A2511" s="34"/>
      <c r="B2511" s="35"/>
      <c r="C2511" s="35"/>
      <c r="D2511" s="137"/>
      <c r="E2511" s="35"/>
      <c r="F2511" s="138"/>
      <c r="G2511" s="139"/>
      <c r="H2511" s="140"/>
      <c r="I2511" s="105"/>
      <c r="J2511" s="82"/>
      <c r="K2511" s="82"/>
      <c r="L2511" s="82"/>
      <c r="M2511" s="82"/>
      <c r="N2511" s="82"/>
      <c r="O2511" s="82"/>
      <c r="P2511" s="82"/>
      <c r="Q2511" s="82"/>
      <c r="R2511" s="82"/>
      <c r="S2511" s="82"/>
      <c r="T2511" s="82"/>
      <c r="U2511" s="82"/>
      <c r="V2511" s="82"/>
      <c r="W2511" s="82"/>
      <c r="X2511" s="82"/>
      <c r="Y2511" s="82"/>
      <c r="Z2511" s="82"/>
      <c r="AA2511" s="82"/>
      <c r="AB2511" s="82"/>
      <c r="AD2511" s="9"/>
      <c r="AE2511" s="15"/>
      <c r="AF2511" s="15"/>
      <c r="AG2511" s="15"/>
      <c r="AH2511" s="15"/>
      <c r="AI2511" s="15"/>
      <c r="AJ2511" s="15"/>
      <c r="AK2511" s="15"/>
      <c r="AL2511" s="15"/>
      <c r="AM2511" s="15"/>
      <c r="AN2511" s="15"/>
      <c r="AO2511" s="15"/>
      <c r="AP2511" s="15"/>
      <c r="AQ2511" s="15"/>
      <c r="AR2511" s="15"/>
      <c r="AS2511" s="15"/>
      <c r="AT2511" s="15"/>
      <c r="AU2511" s="15"/>
      <c r="AV2511" s="15"/>
      <c r="AW2511" s="15"/>
      <c r="AX2511" s="15"/>
      <c r="AY2511" s="15"/>
      <c r="AZ2511" s="15"/>
      <c r="BA2511" s="15"/>
      <c r="BB2511" s="15"/>
      <c r="BC2511" s="15"/>
      <c r="BD2511" s="15"/>
      <c r="BE2511" s="15"/>
      <c r="BF2511" s="15"/>
    </row>
    <row r="2512" spans="1:58" s="10" customFormat="1" x14ac:dyDescent="0.2">
      <c r="A2512" s="34"/>
      <c r="B2512" s="35"/>
      <c r="C2512" s="35"/>
      <c r="D2512" s="137"/>
      <c r="E2512" s="35"/>
      <c r="F2512" s="138"/>
      <c r="G2512" s="139"/>
      <c r="H2512" s="140"/>
      <c r="I2512" s="105"/>
      <c r="J2512" s="82"/>
      <c r="K2512" s="82"/>
      <c r="L2512" s="82"/>
      <c r="M2512" s="82"/>
      <c r="N2512" s="82"/>
      <c r="O2512" s="82"/>
      <c r="P2512" s="82"/>
      <c r="Q2512" s="82"/>
      <c r="R2512" s="82"/>
      <c r="S2512" s="82"/>
      <c r="T2512" s="82"/>
      <c r="U2512" s="82"/>
      <c r="V2512" s="82"/>
      <c r="W2512" s="82"/>
      <c r="X2512" s="82"/>
      <c r="Y2512" s="82"/>
      <c r="Z2512" s="82"/>
      <c r="AA2512" s="82"/>
      <c r="AB2512" s="82"/>
      <c r="AD2512" s="9"/>
      <c r="AE2512" s="15"/>
      <c r="AF2512" s="15"/>
      <c r="AG2512" s="15"/>
      <c r="AH2512" s="15"/>
      <c r="AI2512" s="15"/>
      <c r="AJ2512" s="15"/>
      <c r="AK2512" s="15"/>
      <c r="AL2512" s="15"/>
      <c r="AM2512" s="15"/>
      <c r="AN2512" s="15"/>
      <c r="AO2512" s="15"/>
      <c r="AP2512" s="15"/>
      <c r="AQ2512" s="15"/>
      <c r="AR2512" s="15"/>
      <c r="AS2512" s="15"/>
      <c r="AT2512" s="15"/>
      <c r="AU2512" s="15"/>
      <c r="AV2512" s="15"/>
      <c r="AW2512" s="15"/>
      <c r="AX2512" s="15"/>
      <c r="AY2512" s="15"/>
      <c r="AZ2512" s="15"/>
      <c r="BA2512" s="15"/>
      <c r="BB2512" s="15"/>
      <c r="BC2512" s="15"/>
      <c r="BD2512" s="15"/>
      <c r="BE2512" s="15"/>
      <c r="BF2512" s="15"/>
    </row>
    <row r="2513" spans="1:58" s="10" customFormat="1" x14ac:dyDescent="0.2">
      <c r="A2513" s="34"/>
      <c r="B2513" s="35"/>
      <c r="C2513" s="35"/>
      <c r="D2513" s="137"/>
      <c r="E2513" s="35"/>
      <c r="F2513" s="138"/>
      <c r="G2513" s="139"/>
      <c r="H2513" s="140"/>
      <c r="I2513" s="105"/>
      <c r="J2513" s="82"/>
      <c r="K2513" s="82"/>
      <c r="L2513" s="82"/>
      <c r="M2513" s="82"/>
      <c r="N2513" s="82"/>
      <c r="O2513" s="82"/>
      <c r="P2513" s="82"/>
      <c r="Q2513" s="82"/>
      <c r="R2513" s="82"/>
      <c r="S2513" s="82"/>
      <c r="T2513" s="82"/>
      <c r="U2513" s="82"/>
      <c r="V2513" s="82"/>
      <c r="W2513" s="82"/>
      <c r="X2513" s="82"/>
      <c r="Y2513" s="82"/>
      <c r="Z2513" s="82"/>
      <c r="AA2513" s="82"/>
      <c r="AB2513" s="82"/>
      <c r="AD2513" s="9"/>
      <c r="AE2513" s="15"/>
      <c r="AF2513" s="15"/>
      <c r="AG2513" s="15"/>
      <c r="AH2513" s="15"/>
      <c r="AI2513" s="15"/>
      <c r="AJ2513" s="15"/>
      <c r="AK2513" s="15"/>
      <c r="AL2513" s="15"/>
      <c r="AM2513" s="15"/>
      <c r="AN2513" s="15"/>
      <c r="AO2513" s="15"/>
      <c r="AP2513" s="15"/>
      <c r="AQ2513" s="15"/>
      <c r="AR2513" s="15"/>
      <c r="AS2513" s="15"/>
      <c r="AT2513" s="15"/>
      <c r="AU2513" s="15"/>
      <c r="AV2513" s="15"/>
      <c r="AW2513" s="15"/>
      <c r="AX2513" s="15"/>
      <c r="AY2513" s="15"/>
      <c r="AZ2513" s="15"/>
      <c r="BA2513" s="15"/>
      <c r="BB2513" s="15"/>
      <c r="BC2513" s="15"/>
      <c r="BD2513" s="15"/>
      <c r="BE2513" s="15"/>
      <c r="BF2513" s="15"/>
    </row>
    <row r="2514" spans="1:58" s="10" customFormat="1" x14ac:dyDescent="0.2">
      <c r="A2514" s="34"/>
      <c r="B2514" s="35"/>
      <c r="C2514" s="35"/>
      <c r="D2514" s="137"/>
      <c r="E2514" s="35"/>
      <c r="F2514" s="138"/>
      <c r="G2514" s="139"/>
      <c r="H2514" s="140"/>
      <c r="I2514" s="105"/>
      <c r="J2514" s="82"/>
      <c r="K2514" s="82"/>
      <c r="L2514" s="82"/>
      <c r="M2514" s="82"/>
      <c r="N2514" s="82"/>
      <c r="O2514" s="82"/>
      <c r="P2514" s="82"/>
      <c r="Q2514" s="82"/>
      <c r="R2514" s="82"/>
      <c r="S2514" s="82"/>
      <c r="T2514" s="82"/>
      <c r="U2514" s="82"/>
      <c r="V2514" s="82"/>
      <c r="W2514" s="82"/>
      <c r="X2514" s="82"/>
      <c r="Y2514" s="82"/>
      <c r="Z2514" s="82"/>
      <c r="AA2514" s="82"/>
      <c r="AB2514" s="82"/>
      <c r="AD2514" s="9"/>
      <c r="AE2514" s="15"/>
      <c r="AF2514" s="15"/>
      <c r="AG2514" s="15"/>
      <c r="AH2514" s="15"/>
      <c r="AI2514" s="15"/>
      <c r="AJ2514" s="15"/>
      <c r="AK2514" s="15"/>
      <c r="AL2514" s="15"/>
      <c r="AM2514" s="15"/>
      <c r="AN2514" s="15"/>
      <c r="AO2514" s="15"/>
      <c r="AP2514" s="15"/>
      <c r="AQ2514" s="15"/>
      <c r="AR2514" s="15"/>
      <c r="AS2514" s="15"/>
      <c r="AT2514" s="15"/>
      <c r="AU2514" s="15"/>
      <c r="AV2514" s="15"/>
      <c r="AW2514" s="15"/>
      <c r="AX2514" s="15"/>
      <c r="AY2514" s="15"/>
      <c r="AZ2514" s="15"/>
      <c r="BA2514" s="15"/>
      <c r="BB2514" s="15"/>
      <c r="BC2514" s="15"/>
      <c r="BD2514" s="15"/>
      <c r="BE2514" s="15"/>
      <c r="BF2514" s="15"/>
    </row>
    <row r="2515" spans="1:58" s="10" customFormat="1" x14ac:dyDescent="0.2">
      <c r="A2515" s="34"/>
      <c r="B2515" s="35"/>
      <c r="C2515" s="35"/>
      <c r="D2515" s="137"/>
      <c r="E2515" s="35"/>
      <c r="F2515" s="138"/>
      <c r="G2515" s="139"/>
      <c r="H2515" s="140"/>
      <c r="I2515" s="105"/>
      <c r="J2515" s="82"/>
      <c r="K2515" s="82"/>
      <c r="L2515" s="82"/>
      <c r="M2515" s="82"/>
      <c r="N2515" s="82"/>
      <c r="O2515" s="82"/>
      <c r="P2515" s="82"/>
      <c r="Q2515" s="82"/>
      <c r="R2515" s="82"/>
      <c r="S2515" s="82"/>
      <c r="T2515" s="82"/>
      <c r="U2515" s="82"/>
      <c r="V2515" s="82"/>
      <c r="W2515" s="82"/>
      <c r="X2515" s="82"/>
      <c r="Y2515" s="82"/>
      <c r="Z2515" s="82"/>
      <c r="AA2515" s="82"/>
      <c r="AB2515" s="82"/>
      <c r="AD2515" s="9"/>
      <c r="AE2515" s="15"/>
      <c r="AF2515" s="15"/>
      <c r="AG2515" s="15"/>
      <c r="AH2515" s="15"/>
      <c r="AI2515" s="15"/>
      <c r="AJ2515" s="15"/>
      <c r="AK2515" s="15"/>
      <c r="AL2515" s="15"/>
      <c r="AM2515" s="15"/>
      <c r="AN2515" s="15"/>
      <c r="AO2515" s="15"/>
      <c r="AP2515" s="15"/>
      <c r="AQ2515" s="15"/>
      <c r="AR2515" s="15"/>
      <c r="AS2515" s="15"/>
      <c r="AT2515" s="15"/>
      <c r="AU2515" s="15"/>
      <c r="AV2515" s="15"/>
      <c r="AW2515" s="15"/>
      <c r="AX2515" s="15"/>
      <c r="AY2515" s="15"/>
      <c r="AZ2515" s="15"/>
      <c r="BA2515" s="15"/>
      <c r="BB2515" s="15"/>
      <c r="BC2515" s="15"/>
      <c r="BD2515" s="15"/>
      <c r="BE2515" s="15"/>
      <c r="BF2515" s="15"/>
    </row>
    <row r="2516" spans="1:58" s="10" customFormat="1" x14ac:dyDescent="0.2">
      <c r="A2516" s="34"/>
      <c r="B2516" s="35"/>
      <c r="C2516" s="35"/>
      <c r="D2516" s="137"/>
      <c r="E2516" s="35"/>
      <c r="F2516" s="138"/>
      <c r="G2516" s="139"/>
      <c r="H2516" s="140"/>
      <c r="I2516" s="105"/>
      <c r="J2516" s="82"/>
      <c r="K2516" s="82"/>
      <c r="L2516" s="82"/>
      <c r="M2516" s="82"/>
      <c r="N2516" s="82"/>
      <c r="O2516" s="82"/>
      <c r="P2516" s="82"/>
      <c r="Q2516" s="82"/>
      <c r="R2516" s="82"/>
      <c r="S2516" s="82"/>
      <c r="T2516" s="82"/>
      <c r="U2516" s="82"/>
      <c r="V2516" s="82"/>
      <c r="W2516" s="82"/>
      <c r="X2516" s="82"/>
      <c r="Y2516" s="82"/>
      <c r="Z2516" s="82"/>
      <c r="AA2516" s="82"/>
      <c r="AB2516" s="82"/>
      <c r="AD2516" s="9"/>
      <c r="AE2516" s="15"/>
      <c r="AF2516" s="15"/>
      <c r="AG2516" s="15"/>
      <c r="AH2516" s="15"/>
      <c r="AI2516" s="15"/>
      <c r="AJ2516" s="15"/>
      <c r="AK2516" s="15"/>
      <c r="AL2516" s="15"/>
      <c r="AM2516" s="15"/>
      <c r="AN2516" s="15"/>
      <c r="AO2516" s="15"/>
      <c r="AP2516" s="15"/>
      <c r="AQ2516" s="15"/>
      <c r="AR2516" s="15"/>
      <c r="AS2516" s="15"/>
      <c r="AT2516" s="15"/>
      <c r="AU2516" s="15"/>
      <c r="AV2516" s="15"/>
      <c r="AW2516" s="15"/>
      <c r="AX2516" s="15"/>
      <c r="AY2516" s="15"/>
      <c r="AZ2516" s="15"/>
      <c r="BA2516" s="15"/>
      <c r="BB2516" s="15"/>
      <c r="BC2516" s="15"/>
      <c r="BD2516" s="15"/>
      <c r="BE2516" s="15"/>
      <c r="BF2516" s="15"/>
    </row>
    <row r="2517" spans="1:58" s="10" customFormat="1" x14ac:dyDescent="0.2">
      <c r="A2517" s="34"/>
      <c r="B2517" s="35"/>
      <c r="C2517" s="35"/>
      <c r="D2517" s="137"/>
      <c r="E2517" s="35"/>
      <c r="F2517" s="138"/>
      <c r="G2517" s="139"/>
      <c r="H2517" s="140"/>
      <c r="I2517" s="105"/>
      <c r="J2517" s="82"/>
      <c r="K2517" s="82"/>
      <c r="L2517" s="82"/>
      <c r="M2517" s="82"/>
      <c r="N2517" s="82"/>
      <c r="O2517" s="82"/>
      <c r="P2517" s="82"/>
      <c r="Q2517" s="82"/>
      <c r="R2517" s="82"/>
      <c r="S2517" s="82"/>
      <c r="T2517" s="82"/>
      <c r="U2517" s="82"/>
      <c r="V2517" s="82"/>
      <c r="W2517" s="82"/>
      <c r="X2517" s="82"/>
      <c r="Y2517" s="82"/>
      <c r="Z2517" s="82"/>
      <c r="AA2517" s="82"/>
      <c r="AB2517" s="82"/>
      <c r="AD2517" s="9"/>
      <c r="AE2517" s="15"/>
      <c r="AF2517" s="15"/>
      <c r="AG2517" s="15"/>
      <c r="AH2517" s="15"/>
      <c r="AI2517" s="15"/>
      <c r="AJ2517" s="15"/>
      <c r="AK2517" s="15"/>
      <c r="AL2517" s="15"/>
      <c r="AM2517" s="15"/>
      <c r="AN2517" s="15"/>
      <c r="AO2517" s="15"/>
      <c r="AP2517" s="15"/>
      <c r="AQ2517" s="15"/>
      <c r="AR2517" s="15"/>
      <c r="AS2517" s="15"/>
      <c r="AT2517" s="15"/>
      <c r="AU2517" s="15"/>
      <c r="AV2517" s="15"/>
      <c r="AW2517" s="15"/>
      <c r="AX2517" s="15"/>
      <c r="AY2517" s="15"/>
      <c r="AZ2517" s="15"/>
      <c r="BA2517" s="15"/>
      <c r="BB2517" s="15"/>
      <c r="BC2517" s="15"/>
      <c r="BD2517" s="15"/>
      <c r="BE2517" s="15"/>
      <c r="BF2517" s="15"/>
    </row>
    <row r="2518" spans="1:58" s="10" customFormat="1" x14ac:dyDescent="0.2">
      <c r="A2518" s="34"/>
      <c r="B2518" s="35"/>
      <c r="C2518" s="35"/>
      <c r="D2518" s="137"/>
      <c r="E2518" s="35"/>
      <c r="F2518" s="138"/>
      <c r="G2518" s="139"/>
      <c r="H2518" s="140"/>
      <c r="I2518" s="105"/>
      <c r="J2518" s="82"/>
      <c r="K2518" s="82"/>
      <c r="L2518" s="82"/>
      <c r="M2518" s="82"/>
      <c r="N2518" s="82"/>
      <c r="O2518" s="82"/>
      <c r="P2518" s="82"/>
      <c r="Q2518" s="82"/>
      <c r="R2518" s="82"/>
      <c r="S2518" s="82"/>
      <c r="T2518" s="82"/>
      <c r="U2518" s="82"/>
      <c r="V2518" s="82"/>
      <c r="W2518" s="82"/>
      <c r="X2518" s="82"/>
      <c r="Y2518" s="82"/>
      <c r="Z2518" s="82"/>
      <c r="AA2518" s="82"/>
      <c r="AB2518" s="82"/>
      <c r="AD2518" s="9"/>
      <c r="AE2518" s="15"/>
      <c r="AF2518" s="15"/>
      <c r="AG2518" s="15"/>
      <c r="AH2518" s="15"/>
      <c r="AI2518" s="15"/>
      <c r="AJ2518" s="15"/>
      <c r="AK2518" s="15"/>
      <c r="AL2518" s="15"/>
      <c r="AM2518" s="15"/>
      <c r="AN2518" s="15"/>
      <c r="AO2518" s="15"/>
      <c r="AP2518" s="15"/>
      <c r="AQ2518" s="15"/>
      <c r="AR2518" s="15"/>
      <c r="AS2518" s="15"/>
      <c r="AT2518" s="15"/>
      <c r="AU2518" s="15"/>
      <c r="AV2518" s="15"/>
      <c r="AW2518" s="15"/>
      <c r="AX2518" s="15"/>
      <c r="AY2518" s="15"/>
      <c r="AZ2518" s="15"/>
      <c r="BA2518" s="15"/>
      <c r="BB2518" s="15"/>
      <c r="BC2518" s="15"/>
      <c r="BD2518" s="15"/>
      <c r="BE2518" s="15"/>
      <c r="BF2518" s="15"/>
    </row>
    <row r="2519" spans="1:58" s="10" customFormat="1" x14ac:dyDescent="0.2">
      <c r="A2519" s="34"/>
      <c r="B2519" s="35"/>
      <c r="C2519" s="35"/>
      <c r="D2519" s="137"/>
      <c r="E2519" s="35"/>
      <c r="F2519" s="138"/>
      <c r="G2519" s="139"/>
      <c r="H2519" s="140"/>
      <c r="I2519" s="105"/>
      <c r="J2519" s="82"/>
      <c r="K2519" s="82"/>
      <c r="L2519" s="82"/>
      <c r="M2519" s="82"/>
      <c r="N2519" s="82"/>
      <c r="O2519" s="82"/>
      <c r="P2519" s="82"/>
      <c r="Q2519" s="82"/>
      <c r="R2519" s="82"/>
      <c r="S2519" s="82"/>
      <c r="T2519" s="82"/>
      <c r="U2519" s="82"/>
      <c r="V2519" s="82"/>
      <c r="W2519" s="82"/>
      <c r="X2519" s="82"/>
      <c r="Y2519" s="82"/>
      <c r="Z2519" s="82"/>
      <c r="AA2519" s="82"/>
      <c r="AB2519" s="82"/>
      <c r="AD2519" s="9"/>
      <c r="AE2519" s="15"/>
      <c r="AF2519" s="15"/>
      <c r="AG2519" s="15"/>
      <c r="AH2519" s="15"/>
      <c r="AI2519" s="15"/>
      <c r="AJ2519" s="15"/>
      <c r="AK2519" s="15"/>
      <c r="AL2519" s="15"/>
      <c r="AM2519" s="15"/>
      <c r="AN2519" s="15"/>
      <c r="AO2519" s="15"/>
      <c r="AP2519" s="15"/>
      <c r="AQ2519" s="15"/>
      <c r="AR2519" s="15"/>
      <c r="AS2519" s="15"/>
      <c r="AT2519" s="15"/>
      <c r="AU2519" s="15"/>
      <c r="AV2519" s="15"/>
      <c r="AW2519" s="15"/>
      <c r="AX2519" s="15"/>
      <c r="AY2519" s="15"/>
      <c r="AZ2519" s="15"/>
      <c r="BA2519" s="15"/>
      <c r="BB2519" s="15"/>
      <c r="BC2519" s="15"/>
      <c r="BD2519" s="15"/>
      <c r="BE2519" s="15"/>
      <c r="BF2519" s="15"/>
    </row>
    <row r="2520" spans="1:58" s="10" customFormat="1" x14ac:dyDescent="0.2">
      <c r="A2520" s="34"/>
      <c r="B2520" s="35"/>
      <c r="C2520" s="35"/>
      <c r="D2520" s="137"/>
      <c r="E2520" s="35"/>
      <c r="F2520" s="138"/>
      <c r="G2520" s="139"/>
      <c r="H2520" s="140"/>
      <c r="I2520" s="105"/>
      <c r="J2520" s="82"/>
      <c r="K2520" s="82"/>
      <c r="L2520" s="82"/>
      <c r="M2520" s="82"/>
      <c r="N2520" s="82"/>
      <c r="O2520" s="82"/>
      <c r="P2520" s="82"/>
      <c r="Q2520" s="82"/>
      <c r="R2520" s="82"/>
      <c r="S2520" s="82"/>
      <c r="T2520" s="82"/>
      <c r="U2520" s="82"/>
      <c r="V2520" s="82"/>
      <c r="W2520" s="82"/>
      <c r="X2520" s="82"/>
      <c r="Y2520" s="82"/>
      <c r="Z2520" s="82"/>
      <c r="AA2520" s="82"/>
      <c r="AB2520" s="82"/>
      <c r="AD2520" s="9"/>
      <c r="AE2520" s="15"/>
      <c r="AF2520" s="15"/>
      <c r="AG2520" s="15"/>
      <c r="AH2520" s="15"/>
      <c r="AI2520" s="15"/>
      <c r="AJ2520" s="15"/>
      <c r="AK2520" s="15"/>
      <c r="AL2520" s="15"/>
      <c r="AM2520" s="15"/>
      <c r="AN2520" s="15"/>
      <c r="AO2520" s="15"/>
      <c r="AP2520" s="15"/>
      <c r="AQ2520" s="15"/>
      <c r="AR2520" s="15"/>
      <c r="AS2520" s="15"/>
      <c r="AT2520" s="15"/>
      <c r="AU2520" s="15"/>
      <c r="AV2520" s="15"/>
      <c r="AW2520" s="15"/>
      <c r="AX2520" s="15"/>
      <c r="AY2520" s="15"/>
      <c r="AZ2520" s="15"/>
      <c r="BA2520" s="15"/>
      <c r="BB2520" s="15"/>
      <c r="BC2520" s="15"/>
      <c r="BD2520" s="15"/>
      <c r="BE2520" s="15"/>
      <c r="BF2520" s="15"/>
    </row>
    <row r="2521" spans="1:58" s="10" customFormat="1" x14ac:dyDescent="0.2">
      <c r="A2521" s="34"/>
      <c r="B2521" s="35"/>
      <c r="C2521" s="35"/>
      <c r="D2521" s="137"/>
      <c r="E2521" s="35"/>
      <c r="F2521" s="138"/>
      <c r="G2521" s="139"/>
      <c r="H2521" s="140"/>
      <c r="I2521" s="105"/>
      <c r="J2521" s="82"/>
      <c r="K2521" s="82"/>
      <c r="L2521" s="82"/>
      <c r="M2521" s="82"/>
      <c r="N2521" s="82"/>
      <c r="O2521" s="82"/>
      <c r="P2521" s="82"/>
      <c r="Q2521" s="82"/>
      <c r="R2521" s="82"/>
      <c r="S2521" s="82"/>
      <c r="T2521" s="82"/>
      <c r="U2521" s="82"/>
      <c r="V2521" s="82"/>
      <c r="W2521" s="82"/>
      <c r="X2521" s="82"/>
      <c r="Y2521" s="82"/>
      <c r="Z2521" s="82"/>
      <c r="AA2521" s="82"/>
      <c r="AB2521" s="82"/>
      <c r="AD2521" s="9"/>
      <c r="AE2521" s="15"/>
      <c r="AF2521" s="15"/>
      <c r="AG2521" s="15"/>
      <c r="AH2521" s="15"/>
      <c r="AI2521" s="15"/>
      <c r="AJ2521" s="15"/>
      <c r="AK2521" s="15"/>
      <c r="AL2521" s="15"/>
      <c r="AM2521" s="15"/>
      <c r="AN2521" s="15"/>
      <c r="AO2521" s="15"/>
      <c r="AP2521" s="15"/>
      <c r="AQ2521" s="15"/>
      <c r="AR2521" s="15"/>
      <c r="AS2521" s="15"/>
      <c r="AT2521" s="15"/>
      <c r="AU2521" s="15"/>
      <c r="AV2521" s="15"/>
      <c r="AW2521" s="15"/>
      <c r="AX2521" s="15"/>
      <c r="AY2521" s="15"/>
      <c r="AZ2521" s="15"/>
      <c r="BA2521" s="15"/>
      <c r="BB2521" s="15"/>
      <c r="BC2521" s="15"/>
      <c r="BD2521" s="15"/>
      <c r="BE2521" s="15"/>
      <c r="BF2521" s="15"/>
    </row>
    <row r="2522" spans="1:58" s="10" customFormat="1" x14ac:dyDescent="0.2">
      <c r="A2522" s="34"/>
      <c r="B2522" s="35"/>
      <c r="C2522" s="35"/>
      <c r="D2522" s="137"/>
      <c r="E2522" s="35"/>
      <c r="F2522" s="138"/>
      <c r="G2522" s="139"/>
      <c r="H2522" s="140"/>
      <c r="I2522" s="105"/>
      <c r="J2522" s="82"/>
      <c r="K2522" s="82"/>
      <c r="L2522" s="82"/>
      <c r="M2522" s="82"/>
      <c r="N2522" s="82"/>
      <c r="O2522" s="82"/>
      <c r="P2522" s="82"/>
      <c r="Q2522" s="82"/>
      <c r="R2522" s="82"/>
      <c r="S2522" s="82"/>
      <c r="T2522" s="82"/>
      <c r="U2522" s="82"/>
      <c r="V2522" s="82"/>
      <c r="W2522" s="82"/>
      <c r="X2522" s="82"/>
      <c r="Y2522" s="82"/>
      <c r="Z2522" s="82"/>
      <c r="AA2522" s="82"/>
      <c r="AB2522" s="82"/>
      <c r="AD2522" s="9"/>
      <c r="AE2522" s="15"/>
      <c r="AF2522" s="15"/>
      <c r="AG2522" s="15"/>
      <c r="AH2522" s="15"/>
      <c r="AI2522" s="15"/>
      <c r="AJ2522" s="15"/>
      <c r="AK2522" s="15"/>
      <c r="AL2522" s="15"/>
      <c r="AM2522" s="15"/>
      <c r="AN2522" s="15"/>
      <c r="AO2522" s="15"/>
      <c r="AP2522" s="15"/>
      <c r="AQ2522" s="15"/>
      <c r="AR2522" s="15"/>
      <c r="AS2522" s="15"/>
      <c r="AT2522" s="15"/>
      <c r="AU2522" s="15"/>
      <c r="AV2522" s="15"/>
      <c r="AW2522" s="15"/>
      <c r="AX2522" s="15"/>
      <c r="AY2522" s="15"/>
      <c r="AZ2522" s="15"/>
      <c r="BA2522" s="15"/>
      <c r="BB2522" s="15"/>
      <c r="BC2522" s="15"/>
      <c r="BD2522" s="15"/>
      <c r="BE2522" s="15"/>
      <c r="BF2522" s="15"/>
    </row>
    <row r="2523" spans="1:58" s="10" customFormat="1" x14ac:dyDescent="0.2">
      <c r="A2523" s="34"/>
      <c r="B2523" s="35"/>
      <c r="C2523" s="35"/>
      <c r="D2523" s="137"/>
      <c r="E2523" s="35"/>
      <c r="F2523" s="138"/>
      <c r="G2523" s="139"/>
      <c r="H2523" s="140"/>
      <c r="I2523" s="105"/>
      <c r="J2523" s="82"/>
      <c r="K2523" s="82"/>
      <c r="L2523" s="82"/>
      <c r="M2523" s="82"/>
      <c r="N2523" s="82"/>
      <c r="O2523" s="82"/>
      <c r="P2523" s="82"/>
      <c r="Q2523" s="82"/>
      <c r="R2523" s="82"/>
      <c r="S2523" s="82"/>
      <c r="T2523" s="82"/>
      <c r="U2523" s="82"/>
      <c r="V2523" s="82"/>
      <c r="W2523" s="82"/>
      <c r="X2523" s="82"/>
      <c r="Y2523" s="82"/>
      <c r="Z2523" s="82"/>
      <c r="AA2523" s="82"/>
      <c r="AB2523" s="82"/>
      <c r="AD2523" s="9"/>
      <c r="AE2523" s="15"/>
      <c r="AF2523" s="15"/>
      <c r="AG2523" s="15"/>
      <c r="AH2523" s="15"/>
      <c r="AI2523" s="15"/>
      <c r="AJ2523" s="15"/>
      <c r="AK2523" s="15"/>
      <c r="AL2523" s="15"/>
      <c r="AM2523" s="15"/>
      <c r="AN2523" s="15"/>
      <c r="AO2523" s="15"/>
      <c r="AP2523" s="15"/>
      <c r="AQ2523" s="15"/>
      <c r="AR2523" s="15"/>
      <c r="AS2523" s="15"/>
      <c r="AT2523" s="15"/>
      <c r="AU2523" s="15"/>
      <c r="AV2523" s="15"/>
      <c r="AW2523" s="15"/>
      <c r="AX2523" s="15"/>
      <c r="AY2523" s="15"/>
      <c r="AZ2523" s="15"/>
      <c r="BA2523" s="15"/>
      <c r="BB2523" s="15"/>
      <c r="BC2523" s="15"/>
      <c r="BD2523" s="15"/>
      <c r="BE2523" s="15"/>
      <c r="BF2523" s="15"/>
    </row>
    <row r="2524" spans="1:58" s="10" customFormat="1" x14ac:dyDescent="0.2">
      <c r="A2524" s="34"/>
      <c r="B2524" s="35"/>
      <c r="C2524" s="35"/>
      <c r="D2524" s="137"/>
      <c r="E2524" s="35"/>
      <c r="F2524" s="138"/>
      <c r="G2524" s="139"/>
      <c r="H2524" s="140"/>
      <c r="I2524" s="105"/>
      <c r="J2524" s="82"/>
      <c r="K2524" s="82"/>
      <c r="L2524" s="82"/>
      <c r="M2524" s="82"/>
      <c r="N2524" s="82"/>
      <c r="O2524" s="82"/>
      <c r="P2524" s="82"/>
      <c r="Q2524" s="82"/>
      <c r="R2524" s="82"/>
      <c r="S2524" s="82"/>
      <c r="T2524" s="82"/>
      <c r="U2524" s="82"/>
      <c r="V2524" s="82"/>
      <c r="W2524" s="82"/>
      <c r="X2524" s="82"/>
      <c r="Y2524" s="82"/>
      <c r="Z2524" s="82"/>
      <c r="AA2524" s="82"/>
      <c r="AB2524" s="82"/>
      <c r="AD2524" s="9"/>
      <c r="AE2524" s="15"/>
      <c r="AF2524" s="15"/>
      <c r="AG2524" s="15"/>
      <c r="AH2524" s="15"/>
      <c r="AI2524" s="15"/>
      <c r="AJ2524" s="15"/>
      <c r="AK2524" s="15"/>
      <c r="AL2524" s="15"/>
      <c r="AM2524" s="15"/>
      <c r="AN2524" s="15"/>
      <c r="AO2524" s="15"/>
      <c r="AP2524" s="15"/>
      <c r="AQ2524" s="15"/>
      <c r="AR2524" s="15"/>
      <c r="AS2524" s="15"/>
      <c r="AT2524" s="15"/>
      <c r="AU2524" s="15"/>
      <c r="AV2524" s="15"/>
      <c r="AW2524" s="15"/>
      <c r="AX2524" s="15"/>
      <c r="AY2524" s="15"/>
      <c r="AZ2524" s="15"/>
      <c r="BA2524" s="15"/>
      <c r="BB2524" s="15"/>
      <c r="BC2524" s="15"/>
      <c r="BD2524" s="15"/>
      <c r="BE2524" s="15"/>
      <c r="BF2524" s="15"/>
    </row>
    <row r="2525" spans="1:58" s="10" customFormat="1" x14ac:dyDescent="0.2">
      <c r="A2525" s="34"/>
      <c r="B2525" s="35"/>
      <c r="C2525" s="35"/>
      <c r="D2525" s="137"/>
      <c r="E2525" s="35"/>
      <c r="F2525" s="138"/>
      <c r="G2525" s="139"/>
      <c r="H2525" s="140"/>
      <c r="I2525" s="105"/>
      <c r="J2525" s="82"/>
      <c r="K2525" s="82"/>
      <c r="L2525" s="82"/>
      <c r="M2525" s="82"/>
      <c r="N2525" s="82"/>
      <c r="O2525" s="82"/>
      <c r="P2525" s="82"/>
      <c r="Q2525" s="82"/>
      <c r="R2525" s="82"/>
      <c r="S2525" s="82"/>
      <c r="T2525" s="82"/>
      <c r="U2525" s="82"/>
      <c r="V2525" s="82"/>
      <c r="W2525" s="82"/>
      <c r="X2525" s="82"/>
      <c r="Y2525" s="82"/>
      <c r="Z2525" s="82"/>
      <c r="AA2525" s="82"/>
      <c r="AB2525" s="82"/>
      <c r="AD2525" s="9"/>
      <c r="AE2525" s="15"/>
      <c r="AF2525" s="15"/>
      <c r="AG2525" s="15"/>
      <c r="AH2525" s="15"/>
      <c r="AI2525" s="15"/>
      <c r="AJ2525" s="15"/>
      <c r="AK2525" s="15"/>
      <c r="AL2525" s="15"/>
      <c r="AM2525" s="15"/>
      <c r="AN2525" s="15"/>
      <c r="AO2525" s="15"/>
      <c r="AP2525" s="15"/>
      <c r="AQ2525" s="15"/>
      <c r="AR2525" s="15"/>
      <c r="AS2525" s="15"/>
      <c r="AT2525" s="15"/>
      <c r="AU2525" s="15"/>
      <c r="AV2525" s="15"/>
      <c r="AW2525" s="15"/>
      <c r="AX2525" s="15"/>
      <c r="AY2525" s="15"/>
      <c r="AZ2525" s="15"/>
      <c r="BA2525" s="15"/>
      <c r="BB2525" s="15"/>
      <c r="BC2525" s="15"/>
      <c r="BD2525" s="15"/>
      <c r="BE2525" s="15"/>
      <c r="BF2525" s="15"/>
    </row>
    <row r="2526" spans="1:58" s="10" customFormat="1" x14ac:dyDescent="0.2">
      <c r="A2526" s="34"/>
      <c r="B2526" s="35"/>
      <c r="C2526" s="35"/>
      <c r="D2526" s="137"/>
      <c r="E2526" s="35"/>
      <c r="F2526" s="138"/>
      <c r="G2526" s="139"/>
      <c r="H2526" s="140"/>
      <c r="I2526" s="105"/>
      <c r="J2526" s="82"/>
      <c r="K2526" s="82"/>
      <c r="L2526" s="82"/>
      <c r="M2526" s="82"/>
      <c r="N2526" s="82"/>
      <c r="O2526" s="82"/>
      <c r="P2526" s="82"/>
      <c r="Q2526" s="82"/>
      <c r="R2526" s="82"/>
      <c r="S2526" s="82"/>
      <c r="T2526" s="82"/>
      <c r="U2526" s="82"/>
      <c r="V2526" s="82"/>
      <c r="W2526" s="82"/>
      <c r="X2526" s="82"/>
      <c r="Y2526" s="82"/>
      <c r="Z2526" s="82"/>
      <c r="AA2526" s="82"/>
      <c r="AB2526" s="82"/>
      <c r="AD2526" s="9"/>
      <c r="AE2526" s="15"/>
      <c r="AF2526" s="15"/>
      <c r="AG2526" s="15"/>
      <c r="AH2526" s="15"/>
      <c r="AI2526" s="15"/>
      <c r="AJ2526" s="15"/>
      <c r="AK2526" s="15"/>
      <c r="AL2526" s="15"/>
      <c r="AM2526" s="15"/>
      <c r="AN2526" s="15"/>
      <c r="AO2526" s="15"/>
      <c r="AP2526" s="15"/>
      <c r="AQ2526" s="15"/>
      <c r="AR2526" s="15"/>
      <c r="AS2526" s="15"/>
      <c r="AT2526" s="15"/>
      <c r="AU2526" s="15"/>
      <c r="AV2526" s="15"/>
      <c r="AW2526" s="15"/>
      <c r="AX2526" s="15"/>
      <c r="AY2526" s="15"/>
      <c r="AZ2526" s="15"/>
      <c r="BA2526" s="15"/>
      <c r="BB2526" s="15"/>
      <c r="BC2526" s="15"/>
      <c r="BD2526" s="15"/>
      <c r="BE2526" s="15"/>
      <c r="BF2526" s="15"/>
    </row>
    <row r="2527" spans="1:58" s="10" customFormat="1" x14ac:dyDescent="0.2">
      <c r="A2527" s="34"/>
      <c r="B2527" s="35"/>
      <c r="C2527" s="35"/>
      <c r="D2527" s="137"/>
      <c r="E2527" s="35"/>
      <c r="F2527" s="138"/>
      <c r="G2527" s="139"/>
      <c r="H2527" s="140"/>
      <c r="I2527" s="105"/>
      <c r="J2527" s="82"/>
      <c r="K2527" s="82"/>
      <c r="L2527" s="82"/>
      <c r="M2527" s="82"/>
      <c r="N2527" s="82"/>
      <c r="O2527" s="82"/>
      <c r="P2527" s="82"/>
      <c r="Q2527" s="82"/>
      <c r="R2527" s="82"/>
      <c r="S2527" s="82"/>
      <c r="T2527" s="82"/>
      <c r="U2527" s="82"/>
      <c r="V2527" s="82"/>
      <c r="W2527" s="82"/>
      <c r="X2527" s="82"/>
      <c r="Y2527" s="82"/>
      <c r="Z2527" s="82"/>
      <c r="AA2527" s="82"/>
      <c r="AB2527" s="82"/>
      <c r="AD2527" s="9"/>
      <c r="AE2527" s="15"/>
      <c r="AF2527" s="15"/>
      <c r="AG2527" s="15"/>
      <c r="AH2527" s="15"/>
      <c r="AI2527" s="15"/>
      <c r="AJ2527" s="15"/>
      <c r="AK2527" s="15"/>
      <c r="AL2527" s="15"/>
      <c r="AM2527" s="15"/>
      <c r="AN2527" s="15"/>
      <c r="AO2527" s="15"/>
      <c r="AP2527" s="15"/>
      <c r="AQ2527" s="15"/>
      <c r="AR2527" s="15"/>
      <c r="AS2527" s="15"/>
      <c r="AT2527" s="15"/>
      <c r="AU2527" s="15"/>
      <c r="AV2527" s="15"/>
      <c r="AW2527" s="15"/>
      <c r="AX2527" s="15"/>
      <c r="AY2527" s="15"/>
      <c r="AZ2527" s="15"/>
      <c r="BA2527" s="15"/>
      <c r="BB2527" s="15"/>
      <c r="BC2527" s="15"/>
      <c r="BD2527" s="15"/>
      <c r="BE2527" s="15"/>
      <c r="BF2527" s="15"/>
    </row>
    <row r="2528" spans="1:58" s="10" customFormat="1" x14ac:dyDescent="0.2">
      <c r="A2528" s="34"/>
      <c r="B2528" s="35"/>
      <c r="C2528" s="35"/>
      <c r="D2528" s="137"/>
      <c r="E2528" s="35"/>
      <c r="F2528" s="138"/>
      <c r="G2528" s="139"/>
      <c r="H2528" s="140"/>
      <c r="I2528" s="105"/>
      <c r="J2528" s="82"/>
      <c r="K2528" s="82"/>
      <c r="L2528" s="82"/>
      <c r="M2528" s="82"/>
      <c r="N2528" s="82"/>
      <c r="O2528" s="82"/>
      <c r="P2528" s="82"/>
      <c r="Q2528" s="82"/>
      <c r="R2528" s="82"/>
      <c r="S2528" s="82"/>
      <c r="T2528" s="82"/>
      <c r="U2528" s="82"/>
      <c r="V2528" s="82"/>
      <c r="W2528" s="82"/>
      <c r="X2528" s="82"/>
      <c r="Y2528" s="82"/>
      <c r="Z2528" s="82"/>
      <c r="AA2528" s="82"/>
      <c r="AB2528" s="82"/>
      <c r="AD2528" s="9"/>
      <c r="AE2528" s="15"/>
      <c r="AF2528" s="15"/>
      <c r="AG2528" s="15"/>
      <c r="AH2528" s="15"/>
      <c r="AI2528" s="15"/>
      <c r="AJ2528" s="15"/>
      <c r="AK2528" s="15"/>
      <c r="AL2528" s="15"/>
      <c r="AM2528" s="15"/>
      <c r="AN2528" s="15"/>
      <c r="AO2528" s="15"/>
      <c r="AP2528" s="15"/>
      <c r="AQ2528" s="15"/>
      <c r="AR2528" s="15"/>
      <c r="AS2528" s="15"/>
      <c r="AT2528" s="15"/>
      <c r="AU2528" s="15"/>
      <c r="AV2528" s="15"/>
      <c r="AW2528" s="15"/>
      <c r="AX2528" s="15"/>
      <c r="AY2528" s="15"/>
      <c r="AZ2528" s="15"/>
      <c r="BA2528" s="15"/>
      <c r="BB2528" s="15"/>
      <c r="BC2528" s="15"/>
      <c r="BD2528" s="15"/>
      <c r="BE2528" s="15"/>
      <c r="BF2528" s="15"/>
    </row>
    <row r="2529" spans="1:58" s="10" customFormat="1" x14ac:dyDescent="0.2">
      <c r="A2529" s="34"/>
      <c r="B2529" s="35"/>
      <c r="C2529" s="35"/>
      <c r="D2529" s="137"/>
      <c r="E2529" s="35"/>
      <c r="F2529" s="138"/>
      <c r="G2529" s="139"/>
      <c r="H2529" s="140"/>
      <c r="I2529" s="105"/>
      <c r="J2529" s="82"/>
      <c r="K2529" s="82"/>
      <c r="L2529" s="82"/>
      <c r="M2529" s="82"/>
      <c r="N2529" s="82"/>
      <c r="O2529" s="82"/>
      <c r="P2529" s="82"/>
      <c r="Q2529" s="82"/>
      <c r="R2529" s="82"/>
      <c r="S2529" s="82"/>
      <c r="T2529" s="82"/>
      <c r="U2529" s="82"/>
      <c r="V2529" s="82"/>
      <c r="W2529" s="82"/>
      <c r="X2529" s="82"/>
      <c r="Y2529" s="82"/>
      <c r="Z2529" s="82"/>
      <c r="AA2529" s="82"/>
      <c r="AB2529" s="82"/>
      <c r="AD2529" s="9"/>
      <c r="AE2529" s="15"/>
      <c r="AF2529" s="15"/>
      <c r="AG2529" s="15"/>
      <c r="AH2529" s="15"/>
      <c r="AI2529" s="15"/>
      <c r="AJ2529" s="15"/>
      <c r="AK2529" s="15"/>
      <c r="AL2529" s="15"/>
      <c r="AM2529" s="15"/>
      <c r="AN2529" s="15"/>
      <c r="AO2529" s="15"/>
      <c r="AP2529" s="15"/>
      <c r="AQ2529" s="15"/>
      <c r="AR2529" s="15"/>
      <c r="AS2529" s="15"/>
      <c r="AT2529" s="15"/>
      <c r="AU2529" s="15"/>
      <c r="AV2529" s="15"/>
      <c r="AW2529" s="15"/>
      <c r="AX2529" s="15"/>
      <c r="AY2529" s="15"/>
      <c r="AZ2529" s="15"/>
      <c r="BA2529" s="15"/>
      <c r="BB2529" s="15"/>
      <c r="BC2529" s="15"/>
      <c r="BD2529" s="15"/>
      <c r="BE2529" s="15"/>
      <c r="BF2529" s="15"/>
    </row>
    <row r="2530" spans="1:58" s="10" customFormat="1" x14ac:dyDescent="0.2">
      <c r="A2530" s="34"/>
      <c r="B2530" s="35"/>
      <c r="C2530" s="35"/>
      <c r="D2530" s="137"/>
      <c r="E2530" s="35"/>
      <c r="F2530" s="138"/>
      <c r="G2530" s="139"/>
      <c r="H2530" s="140"/>
      <c r="I2530" s="105"/>
      <c r="J2530" s="82"/>
      <c r="K2530" s="82"/>
      <c r="L2530" s="82"/>
      <c r="M2530" s="82"/>
      <c r="N2530" s="82"/>
      <c r="O2530" s="82"/>
      <c r="P2530" s="82"/>
      <c r="Q2530" s="82"/>
      <c r="R2530" s="82"/>
      <c r="S2530" s="82"/>
      <c r="T2530" s="82"/>
      <c r="U2530" s="82"/>
      <c r="V2530" s="82"/>
      <c r="W2530" s="82"/>
      <c r="X2530" s="82"/>
      <c r="Y2530" s="82"/>
      <c r="Z2530" s="82"/>
      <c r="AA2530" s="82"/>
      <c r="AB2530" s="82"/>
      <c r="AD2530" s="9"/>
      <c r="AE2530" s="15"/>
      <c r="AF2530" s="15"/>
      <c r="AG2530" s="15"/>
      <c r="AH2530" s="15"/>
      <c r="AI2530" s="15"/>
      <c r="AJ2530" s="15"/>
      <c r="AK2530" s="15"/>
      <c r="AL2530" s="15"/>
      <c r="AM2530" s="15"/>
      <c r="AN2530" s="15"/>
      <c r="AO2530" s="15"/>
      <c r="AP2530" s="15"/>
      <c r="AQ2530" s="15"/>
      <c r="AR2530" s="15"/>
      <c r="AS2530" s="15"/>
      <c r="AT2530" s="15"/>
      <c r="AU2530" s="15"/>
      <c r="AV2530" s="15"/>
      <c r="AW2530" s="15"/>
      <c r="AX2530" s="15"/>
      <c r="AY2530" s="15"/>
      <c r="AZ2530" s="15"/>
      <c r="BA2530" s="15"/>
      <c r="BB2530" s="15"/>
      <c r="BC2530" s="15"/>
      <c r="BD2530" s="15"/>
      <c r="BE2530" s="15"/>
      <c r="BF2530" s="15"/>
    </row>
    <row r="2531" spans="1:58" s="10" customFormat="1" x14ac:dyDescent="0.2">
      <c r="A2531" s="34"/>
      <c r="B2531" s="35"/>
      <c r="C2531" s="35"/>
      <c r="D2531" s="137"/>
      <c r="E2531" s="35"/>
      <c r="F2531" s="138"/>
      <c r="G2531" s="139"/>
      <c r="H2531" s="140"/>
      <c r="I2531" s="105"/>
      <c r="J2531" s="82"/>
      <c r="K2531" s="82"/>
      <c r="L2531" s="82"/>
      <c r="M2531" s="82"/>
      <c r="N2531" s="82"/>
      <c r="O2531" s="82"/>
      <c r="P2531" s="82"/>
      <c r="Q2531" s="82"/>
      <c r="R2531" s="82"/>
      <c r="S2531" s="82"/>
      <c r="T2531" s="82"/>
      <c r="U2531" s="82"/>
      <c r="V2531" s="82"/>
      <c r="W2531" s="82"/>
      <c r="X2531" s="82"/>
      <c r="Y2531" s="82"/>
      <c r="Z2531" s="82"/>
      <c r="AA2531" s="82"/>
      <c r="AB2531" s="82"/>
      <c r="AD2531" s="9"/>
      <c r="AE2531" s="15"/>
      <c r="AF2531" s="15"/>
      <c r="AG2531" s="15"/>
      <c r="AH2531" s="15"/>
      <c r="AI2531" s="15"/>
      <c r="AJ2531" s="15"/>
      <c r="AK2531" s="15"/>
      <c r="AL2531" s="15"/>
      <c r="AM2531" s="15"/>
      <c r="AN2531" s="15"/>
      <c r="AO2531" s="15"/>
      <c r="AP2531" s="15"/>
      <c r="AQ2531" s="15"/>
      <c r="AR2531" s="15"/>
      <c r="AS2531" s="15"/>
      <c r="AT2531" s="15"/>
      <c r="AU2531" s="15"/>
      <c r="AV2531" s="15"/>
      <c r="AW2531" s="15"/>
      <c r="AX2531" s="15"/>
      <c r="AY2531" s="15"/>
      <c r="AZ2531" s="15"/>
      <c r="BA2531" s="15"/>
      <c r="BB2531" s="15"/>
      <c r="BC2531" s="15"/>
      <c r="BD2531" s="15"/>
      <c r="BE2531" s="15"/>
      <c r="BF2531" s="15"/>
    </row>
    <row r="2532" spans="1:58" s="10" customFormat="1" x14ac:dyDescent="0.2">
      <c r="A2532" s="34"/>
      <c r="B2532" s="35"/>
      <c r="C2532" s="35"/>
      <c r="D2532" s="137"/>
      <c r="E2532" s="35"/>
      <c r="F2532" s="138"/>
      <c r="G2532" s="139"/>
      <c r="H2532" s="140"/>
      <c r="I2532" s="105"/>
      <c r="J2532" s="82"/>
      <c r="K2532" s="82"/>
      <c r="L2532" s="82"/>
      <c r="M2532" s="82"/>
      <c r="N2532" s="82"/>
      <c r="O2532" s="82"/>
      <c r="P2532" s="82"/>
      <c r="Q2532" s="82"/>
      <c r="R2532" s="82"/>
      <c r="S2532" s="82"/>
      <c r="T2532" s="82"/>
      <c r="U2532" s="82"/>
      <c r="V2532" s="82"/>
      <c r="W2532" s="82"/>
      <c r="X2532" s="82"/>
      <c r="Y2532" s="82"/>
      <c r="Z2532" s="82"/>
      <c r="AA2532" s="82"/>
      <c r="AB2532" s="82"/>
      <c r="AD2532" s="9"/>
      <c r="AE2532" s="15"/>
      <c r="AF2532" s="15"/>
      <c r="AG2532" s="15"/>
      <c r="AH2532" s="15"/>
      <c r="AI2532" s="15"/>
      <c r="AJ2532" s="15"/>
      <c r="AK2532" s="15"/>
      <c r="AL2532" s="15"/>
      <c r="AM2532" s="15"/>
      <c r="AN2532" s="15"/>
      <c r="AO2532" s="15"/>
      <c r="AP2532" s="15"/>
      <c r="AQ2532" s="15"/>
      <c r="AR2532" s="15"/>
      <c r="AS2532" s="15"/>
      <c r="AT2532" s="15"/>
      <c r="AU2532" s="15"/>
      <c r="AV2532" s="15"/>
      <c r="AW2532" s="15"/>
      <c r="AX2532" s="15"/>
      <c r="AY2532" s="15"/>
      <c r="AZ2532" s="15"/>
      <c r="BA2532" s="15"/>
      <c r="BB2532" s="15"/>
      <c r="BC2532" s="15"/>
      <c r="BD2532" s="15"/>
      <c r="BE2532" s="15"/>
      <c r="BF2532" s="15"/>
    </row>
    <row r="2533" spans="1:58" s="10" customFormat="1" x14ac:dyDescent="0.2">
      <c r="A2533" s="34"/>
      <c r="B2533" s="35"/>
      <c r="C2533" s="35"/>
      <c r="D2533" s="137"/>
      <c r="E2533" s="35"/>
      <c r="F2533" s="138"/>
      <c r="G2533" s="139"/>
      <c r="H2533" s="140"/>
      <c r="I2533" s="105"/>
      <c r="J2533" s="82"/>
      <c r="K2533" s="82"/>
      <c r="L2533" s="82"/>
      <c r="M2533" s="82"/>
      <c r="N2533" s="82"/>
      <c r="O2533" s="82"/>
      <c r="P2533" s="82"/>
      <c r="Q2533" s="82"/>
      <c r="R2533" s="82"/>
      <c r="S2533" s="82"/>
      <c r="T2533" s="82"/>
      <c r="U2533" s="82"/>
      <c r="V2533" s="82"/>
      <c r="W2533" s="82"/>
      <c r="X2533" s="82"/>
      <c r="Y2533" s="82"/>
      <c r="Z2533" s="82"/>
      <c r="AA2533" s="82"/>
      <c r="AB2533" s="82"/>
      <c r="AD2533" s="9"/>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row>
    <row r="2534" spans="1:58" s="10" customFormat="1" x14ac:dyDescent="0.2">
      <c r="A2534" s="34"/>
      <c r="B2534" s="35"/>
      <c r="C2534" s="35"/>
      <c r="D2534" s="137"/>
      <c r="E2534" s="35"/>
      <c r="F2534" s="138"/>
      <c r="G2534" s="139"/>
      <c r="H2534" s="140"/>
      <c r="I2534" s="105"/>
      <c r="J2534" s="82"/>
      <c r="K2534" s="82"/>
      <c r="L2534" s="82"/>
      <c r="M2534" s="82"/>
      <c r="N2534" s="82"/>
      <c r="O2534" s="82"/>
      <c r="P2534" s="82"/>
      <c r="Q2534" s="82"/>
      <c r="R2534" s="82"/>
      <c r="S2534" s="82"/>
      <c r="T2534" s="82"/>
      <c r="U2534" s="82"/>
      <c r="V2534" s="82"/>
      <c r="W2534" s="82"/>
      <c r="X2534" s="82"/>
      <c r="Y2534" s="82"/>
      <c r="Z2534" s="82"/>
      <c r="AA2534" s="82"/>
      <c r="AB2534" s="82"/>
      <c r="AD2534" s="9"/>
      <c r="AE2534" s="15"/>
      <c r="AF2534" s="15"/>
      <c r="AG2534" s="15"/>
      <c r="AH2534" s="15"/>
      <c r="AI2534" s="15"/>
      <c r="AJ2534" s="15"/>
      <c r="AK2534" s="15"/>
      <c r="AL2534" s="15"/>
      <c r="AM2534" s="15"/>
      <c r="AN2534" s="15"/>
      <c r="AO2534" s="15"/>
      <c r="AP2534" s="15"/>
      <c r="AQ2534" s="15"/>
      <c r="AR2534" s="15"/>
      <c r="AS2534" s="15"/>
      <c r="AT2534" s="15"/>
      <c r="AU2534" s="15"/>
      <c r="AV2534" s="15"/>
      <c r="AW2534" s="15"/>
      <c r="AX2534" s="15"/>
      <c r="AY2534" s="15"/>
      <c r="AZ2534" s="15"/>
      <c r="BA2534" s="15"/>
      <c r="BB2534" s="15"/>
      <c r="BC2534" s="15"/>
      <c r="BD2534" s="15"/>
      <c r="BE2534" s="15"/>
      <c r="BF2534" s="15"/>
    </row>
    <row r="2535" spans="1:58" s="10" customFormat="1" x14ac:dyDescent="0.2">
      <c r="A2535" s="34"/>
      <c r="B2535" s="35"/>
      <c r="C2535" s="35"/>
      <c r="D2535" s="137"/>
      <c r="E2535" s="35"/>
      <c r="F2535" s="138"/>
      <c r="G2535" s="139"/>
      <c r="H2535" s="140"/>
      <c r="I2535" s="105"/>
      <c r="J2535" s="82"/>
      <c r="K2535" s="82"/>
      <c r="L2535" s="82"/>
      <c r="M2535" s="82"/>
      <c r="N2535" s="82"/>
      <c r="O2535" s="82"/>
      <c r="P2535" s="82"/>
      <c r="Q2535" s="82"/>
      <c r="R2535" s="82"/>
      <c r="S2535" s="82"/>
      <c r="T2535" s="82"/>
      <c r="U2535" s="82"/>
      <c r="V2535" s="82"/>
      <c r="W2535" s="82"/>
      <c r="X2535" s="82"/>
      <c r="Y2535" s="82"/>
      <c r="Z2535" s="82"/>
      <c r="AA2535" s="82"/>
      <c r="AB2535" s="82"/>
      <c r="AD2535" s="9"/>
      <c r="AE2535" s="15"/>
      <c r="AF2535" s="15"/>
      <c r="AG2535" s="15"/>
      <c r="AH2535" s="15"/>
      <c r="AI2535" s="15"/>
      <c r="AJ2535" s="15"/>
      <c r="AK2535" s="15"/>
      <c r="AL2535" s="15"/>
      <c r="AM2535" s="15"/>
      <c r="AN2535" s="15"/>
      <c r="AO2535" s="15"/>
      <c r="AP2535" s="15"/>
      <c r="AQ2535" s="15"/>
      <c r="AR2535" s="15"/>
      <c r="AS2535" s="15"/>
      <c r="AT2535" s="15"/>
      <c r="AU2535" s="15"/>
      <c r="AV2535" s="15"/>
      <c r="AW2535" s="15"/>
      <c r="AX2535" s="15"/>
      <c r="AY2535" s="15"/>
      <c r="AZ2535" s="15"/>
      <c r="BA2535" s="15"/>
      <c r="BB2535" s="15"/>
      <c r="BC2535" s="15"/>
      <c r="BD2535" s="15"/>
      <c r="BE2535" s="15"/>
      <c r="BF2535" s="15"/>
    </row>
    <row r="2536" spans="1:58" s="10" customFormat="1" x14ac:dyDescent="0.2">
      <c r="A2536" s="34"/>
      <c r="B2536" s="35"/>
      <c r="C2536" s="35"/>
      <c r="D2536" s="137"/>
      <c r="E2536" s="35"/>
      <c r="F2536" s="138"/>
      <c r="G2536" s="139"/>
      <c r="H2536" s="140"/>
      <c r="I2536" s="105"/>
      <c r="J2536" s="82"/>
      <c r="K2536" s="82"/>
      <c r="L2536" s="82"/>
      <c r="M2536" s="82"/>
      <c r="N2536" s="82"/>
      <c r="O2536" s="82"/>
      <c r="P2536" s="82"/>
      <c r="Q2536" s="82"/>
      <c r="R2536" s="82"/>
      <c r="S2536" s="82"/>
      <c r="T2536" s="82"/>
      <c r="U2536" s="82"/>
      <c r="V2536" s="82"/>
      <c r="W2536" s="82"/>
      <c r="X2536" s="82"/>
      <c r="Y2536" s="82"/>
      <c r="Z2536" s="82"/>
      <c r="AA2536" s="82"/>
      <c r="AB2536" s="82"/>
      <c r="AD2536" s="9"/>
      <c r="AE2536" s="15"/>
      <c r="AF2536" s="15"/>
      <c r="AG2536" s="15"/>
      <c r="AH2536" s="15"/>
      <c r="AI2536" s="15"/>
      <c r="AJ2536" s="15"/>
      <c r="AK2536" s="15"/>
      <c r="AL2536" s="15"/>
      <c r="AM2536" s="15"/>
      <c r="AN2536" s="15"/>
      <c r="AO2536" s="15"/>
      <c r="AP2536" s="15"/>
      <c r="AQ2536" s="15"/>
      <c r="AR2536" s="15"/>
      <c r="AS2536" s="15"/>
      <c r="AT2536" s="15"/>
      <c r="AU2536" s="15"/>
      <c r="AV2536" s="15"/>
      <c r="AW2536" s="15"/>
      <c r="AX2536" s="15"/>
      <c r="AY2536" s="15"/>
      <c r="AZ2536" s="15"/>
      <c r="BA2536" s="15"/>
      <c r="BB2536" s="15"/>
      <c r="BC2536" s="15"/>
      <c r="BD2536" s="15"/>
      <c r="BE2536" s="15"/>
      <c r="BF2536" s="15"/>
    </row>
    <row r="2537" spans="1:58" s="10" customFormat="1" x14ac:dyDescent="0.2">
      <c r="A2537" s="34"/>
      <c r="B2537" s="35"/>
      <c r="C2537" s="35"/>
      <c r="D2537" s="137"/>
      <c r="E2537" s="35"/>
      <c r="F2537" s="138"/>
      <c r="G2537" s="139"/>
      <c r="H2537" s="140"/>
      <c r="I2537" s="105"/>
      <c r="J2537" s="82"/>
      <c r="K2537" s="82"/>
      <c r="L2537" s="82"/>
      <c r="M2537" s="82"/>
      <c r="N2537" s="82"/>
      <c r="O2537" s="82"/>
      <c r="P2537" s="82"/>
      <c r="Q2537" s="82"/>
      <c r="R2537" s="82"/>
      <c r="S2537" s="82"/>
      <c r="T2537" s="82"/>
      <c r="U2537" s="82"/>
      <c r="V2537" s="82"/>
      <c r="W2537" s="82"/>
      <c r="X2537" s="82"/>
      <c r="Y2537" s="82"/>
      <c r="Z2537" s="82"/>
      <c r="AA2537" s="82"/>
      <c r="AB2537" s="82"/>
      <c r="AD2537" s="9"/>
      <c r="AE2537" s="15"/>
      <c r="AF2537" s="15"/>
      <c r="AG2537" s="15"/>
      <c r="AH2537" s="15"/>
      <c r="AI2537" s="15"/>
      <c r="AJ2537" s="15"/>
      <c r="AK2537" s="15"/>
      <c r="AL2537" s="15"/>
      <c r="AM2537" s="15"/>
      <c r="AN2537" s="15"/>
      <c r="AO2537" s="15"/>
      <c r="AP2537" s="15"/>
      <c r="AQ2537" s="15"/>
      <c r="AR2537" s="15"/>
      <c r="AS2537" s="15"/>
      <c r="AT2537" s="15"/>
      <c r="AU2537" s="15"/>
      <c r="AV2537" s="15"/>
      <c r="AW2537" s="15"/>
      <c r="AX2537" s="15"/>
      <c r="AY2537" s="15"/>
      <c r="AZ2537" s="15"/>
      <c r="BA2537" s="15"/>
      <c r="BB2537" s="15"/>
      <c r="BC2537" s="15"/>
      <c r="BD2537" s="15"/>
      <c r="BE2537" s="15"/>
      <c r="BF2537" s="15"/>
    </row>
    <row r="2538" spans="1:58" s="10" customFormat="1" x14ac:dyDescent="0.2">
      <c r="A2538" s="34"/>
      <c r="B2538" s="35"/>
      <c r="C2538" s="35"/>
      <c r="D2538" s="137"/>
      <c r="E2538" s="35"/>
      <c r="F2538" s="138"/>
      <c r="G2538" s="139"/>
      <c r="H2538" s="140"/>
      <c r="I2538" s="105"/>
      <c r="J2538" s="82"/>
      <c r="K2538" s="82"/>
      <c r="L2538" s="82"/>
      <c r="M2538" s="82"/>
      <c r="N2538" s="82"/>
      <c r="O2538" s="82"/>
      <c r="P2538" s="82"/>
      <c r="Q2538" s="82"/>
      <c r="R2538" s="82"/>
      <c r="S2538" s="82"/>
      <c r="T2538" s="82"/>
      <c r="U2538" s="82"/>
      <c r="V2538" s="82"/>
      <c r="W2538" s="82"/>
      <c r="X2538" s="82"/>
      <c r="Y2538" s="82"/>
      <c r="Z2538" s="82"/>
      <c r="AA2538" s="82"/>
      <c r="AB2538" s="82"/>
      <c r="AD2538" s="9"/>
      <c r="AE2538" s="15"/>
      <c r="AF2538" s="15"/>
      <c r="AG2538" s="15"/>
      <c r="AH2538" s="15"/>
      <c r="AI2538" s="15"/>
      <c r="AJ2538" s="15"/>
      <c r="AK2538" s="15"/>
      <c r="AL2538" s="15"/>
      <c r="AM2538" s="15"/>
      <c r="AN2538" s="15"/>
      <c r="AO2538" s="15"/>
      <c r="AP2538" s="15"/>
      <c r="AQ2538" s="15"/>
      <c r="AR2538" s="15"/>
      <c r="AS2538" s="15"/>
      <c r="AT2538" s="15"/>
      <c r="AU2538" s="15"/>
      <c r="AV2538" s="15"/>
      <c r="AW2538" s="15"/>
      <c r="AX2538" s="15"/>
      <c r="AY2538" s="15"/>
      <c r="AZ2538" s="15"/>
      <c r="BA2538" s="15"/>
      <c r="BB2538" s="15"/>
      <c r="BC2538" s="15"/>
      <c r="BD2538" s="15"/>
      <c r="BE2538" s="15"/>
      <c r="BF2538" s="15"/>
    </row>
    <row r="2539" spans="1:58" s="10" customFormat="1" x14ac:dyDescent="0.2">
      <c r="A2539" s="34"/>
      <c r="B2539" s="35"/>
      <c r="C2539" s="35"/>
      <c r="D2539" s="137"/>
      <c r="E2539" s="35"/>
      <c r="F2539" s="138"/>
      <c r="G2539" s="139"/>
      <c r="H2539" s="140"/>
      <c r="I2539" s="105"/>
      <c r="J2539" s="82"/>
      <c r="K2539" s="82"/>
      <c r="L2539" s="82"/>
      <c r="M2539" s="82"/>
      <c r="N2539" s="82"/>
      <c r="O2539" s="82"/>
      <c r="P2539" s="82"/>
      <c r="Q2539" s="82"/>
      <c r="R2539" s="82"/>
      <c r="S2539" s="82"/>
      <c r="T2539" s="82"/>
      <c r="U2539" s="82"/>
      <c r="V2539" s="82"/>
      <c r="W2539" s="82"/>
      <c r="X2539" s="82"/>
      <c r="Y2539" s="82"/>
      <c r="Z2539" s="82"/>
      <c r="AA2539" s="82"/>
      <c r="AB2539" s="82"/>
      <c r="AD2539" s="9"/>
      <c r="AE2539" s="15"/>
      <c r="AF2539" s="15"/>
      <c r="AG2539" s="15"/>
      <c r="AH2539" s="15"/>
      <c r="AI2539" s="15"/>
      <c r="AJ2539" s="15"/>
      <c r="AK2539" s="15"/>
      <c r="AL2539" s="15"/>
      <c r="AM2539" s="15"/>
      <c r="AN2539" s="15"/>
      <c r="AO2539" s="15"/>
      <c r="AP2539" s="15"/>
      <c r="AQ2539" s="15"/>
      <c r="AR2539" s="15"/>
      <c r="AS2539" s="15"/>
      <c r="AT2539" s="15"/>
      <c r="AU2539" s="15"/>
      <c r="AV2539" s="15"/>
      <c r="AW2539" s="15"/>
      <c r="AX2539" s="15"/>
      <c r="AY2539" s="15"/>
      <c r="AZ2539" s="15"/>
      <c r="BA2539" s="15"/>
      <c r="BB2539" s="15"/>
      <c r="BC2539" s="15"/>
      <c r="BD2539" s="15"/>
      <c r="BE2539" s="15"/>
      <c r="BF2539" s="15"/>
    </row>
    <row r="2540" spans="1:58" s="10" customFormat="1" x14ac:dyDescent="0.2">
      <c r="A2540" s="34"/>
      <c r="B2540" s="35"/>
      <c r="C2540" s="35"/>
      <c r="D2540" s="137"/>
      <c r="E2540" s="35"/>
      <c r="F2540" s="138"/>
      <c r="G2540" s="139"/>
      <c r="H2540" s="140"/>
      <c r="I2540" s="105"/>
      <c r="J2540" s="82"/>
      <c r="K2540" s="82"/>
      <c r="L2540" s="82"/>
      <c r="M2540" s="82"/>
      <c r="N2540" s="82"/>
      <c r="O2540" s="82"/>
      <c r="P2540" s="82"/>
      <c r="Q2540" s="82"/>
      <c r="R2540" s="82"/>
      <c r="S2540" s="82"/>
      <c r="T2540" s="82"/>
      <c r="U2540" s="82"/>
      <c r="V2540" s="82"/>
      <c r="W2540" s="82"/>
      <c r="X2540" s="82"/>
      <c r="Y2540" s="82"/>
      <c r="Z2540" s="82"/>
      <c r="AA2540" s="82"/>
      <c r="AB2540" s="82"/>
      <c r="AD2540" s="9"/>
      <c r="AE2540" s="15"/>
      <c r="AF2540" s="15"/>
      <c r="AG2540" s="15"/>
      <c r="AH2540" s="15"/>
      <c r="AI2540" s="15"/>
      <c r="AJ2540" s="15"/>
      <c r="AK2540" s="15"/>
      <c r="AL2540" s="15"/>
      <c r="AM2540" s="15"/>
      <c r="AN2540" s="15"/>
      <c r="AO2540" s="15"/>
      <c r="AP2540" s="15"/>
      <c r="AQ2540" s="15"/>
      <c r="AR2540" s="15"/>
      <c r="AS2540" s="15"/>
      <c r="AT2540" s="15"/>
      <c r="AU2540" s="15"/>
      <c r="AV2540" s="15"/>
      <c r="AW2540" s="15"/>
      <c r="AX2540" s="15"/>
      <c r="AY2540" s="15"/>
      <c r="AZ2540" s="15"/>
      <c r="BA2540" s="15"/>
      <c r="BB2540" s="15"/>
      <c r="BC2540" s="15"/>
      <c r="BD2540" s="15"/>
      <c r="BE2540" s="15"/>
      <c r="BF2540" s="15"/>
    </row>
    <row r="2541" spans="1:58" s="10" customFormat="1" x14ac:dyDescent="0.2">
      <c r="A2541" s="34"/>
      <c r="B2541" s="35"/>
      <c r="C2541" s="35"/>
      <c r="D2541" s="137"/>
      <c r="E2541" s="35"/>
      <c r="F2541" s="138"/>
      <c r="G2541" s="139"/>
      <c r="H2541" s="140"/>
      <c r="I2541" s="105"/>
      <c r="J2541" s="82"/>
      <c r="K2541" s="82"/>
      <c r="L2541" s="82"/>
      <c r="M2541" s="82"/>
      <c r="N2541" s="82"/>
      <c r="O2541" s="82"/>
      <c r="P2541" s="82"/>
      <c r="Q2541" s="82"/>
      <c r="R2541" s="82"/>
      <c r="S2541" s="82"/>
      <c r="T2541" s="82"/>
      <c r="U2541" s="82"/>
      <c r="V2541" s="82"/>
      <c r="W2541" s="82"/>
      <c r="X2541" s="82"/>
      <c r="Y2541" s="82"/>
      <c r="Z2541" s="82"/>
      <c r="AA2541" s="82"/>
      <c r="AB2541" s="82"/>
      <c r="AD2541" s="9"/>
      <c r="AE2541" s="15"/>
      <c r="AF2541" s="15"/>
      <c r="AG2541" s="15"/>
      <c r="AH2541" s="15"/>
      <c r="AI2541" s="15"/>
      <c r="AJ2541" s="15"/>
      <c r="AK2541" s="15"/>
      <c r="AL2541" s="15"/>
      <c r="AM2541" s="15"/>
      <c r="AN2541" s="15"/>
      <c r="AO2541" s="15"/>
      <c r="AP2541" s="15"/>
      <c r="AQ2541" s="15"/>
      <c r="AR2541" s="15"/>
      <c r="AS2541" s="15"/>
      <c r="AT2541" s="15"/>
      <c r="AU2541" s="15"/>
      <c r="AV2541" s="15"/>
      <c r="AW2541" s="15"/>
      <c r="AX2541" s="15"/>
      <c r="AY2541" s="15"/>
      <c r="AZ2541" s="15"/>
      <c r="BA2541" s="15"/>
      <c r="BB2541" s="15"/>
      <c r="BC2541" s="15"/>
      <c r="BD2541" s="15"/>
      <c r="BE2541" s="15"/>
      <c r="BF2541" s="15"/>
    </row>
    <row r="2542" spans="1:58" s="10" customFormat="1" x14ac:dyDescent="0.2">
      <c r="A2542" s="34"/>
      <c r="B2542" s="35"/>
      <c r="C2542" s="35"/>
      <c r="D2542" s="137"/>
      <c r="E2542" s="35"/>
      <c r="F2542" s="138"/>
      <c r="G2542" s="139"/>
      <c r="H2542" s="140"/>
      <c r="I2542" s="105"/>
      <c r="J2542" s="82"/>
      <c r="K2542" s="82"/>
      <c r="L2542" s="82"/>
      <c r="M2542" s="82"/>
      <c r="N2542" s="82"/>
      <c r="O2542" s="82"/>
      <c r="P2542" s="82"/>
      <c r="Q2542" s="82"/>
      <c r="R2542" s="82"/>
      <c r="S2542" s="82"/>
      <c r="T2542" s="82"/>
      <c r="U2542" s="82"/>
      <c r="V2542" s="82"/>
      <c r="W2542" s="82"/>
      <c r="X2542" s="82"/>
      <c r="Y2542" s="82"/>
      <c r="Z2542" s="82"/>
      <c r="AA2542" s="82"/>
      <c r="AB2542" s="82"/>
      <c r="AD2542" s="9"/>
      <c r="AE2542" s="15"/>
      <c r="AF2542" s="15"/>
      <c r="AG2542" s="15"/>
      <c r="AH2542" s="15"/>
      <c r="AI2542" s="15"/>
      <c r="AJ2542" s="15"/>
      <c r="AK2542" s="15"/>
      <c r="AL2542" s="15"/>
      <c r="AM2542" s="15"/>
      <c r="AN2542" s="15"/>
      <c r="AO2542" s="15"/>
      <c r="AP2542" s="15"/>
      <c r="AQ2542" s="15"/>
      <c r="AR2542" s="15"/>
      <c r="AS2542" s="15"/>
      <c r="AT2542" s="15"/>
      <c r="AU2542" s="15"/>
      <c r="AV2542" s="15"/>
      <c r="AW2542" s="15"/>
      <c r="AX2542" s="15"/>
      <c r="AY2542" s="15"/>
      <c r="AZ2542" s="15"/>
      <c r="BA2542" s="15"/>
      <c r="BB2542" s="15"/>
      <c r="BC2542" s="15"/>
      <c r="BD2542" s="15"/>
      <c r="BE2542" s="15"/>
      <c r="BF2542" s="15"/>
    </row>
    <row r="2543" spans="1:58" s="10" customFormat="1" x14ac:dyDescent="0.2">
      <c r="A2543" s="34"/>
      <c r="B2543" s="35"/>
      <c r="C2543" s="35"/>
      <c r="D2543" s="137"/>
      <c r="E2543" s="35"/>
      <c r="F2543" s="138"/>
      <c r="G2543" s="139"/>
      <c r="H2543" s="140"/>
      <c r="I2543" s="105"/>
      <c r="J2543" s="82"/>
      <c r="K2543" s="82"/>
      <c r="L2543" s="82"/>
      <c r="M2543" s="82"/>
      <c r="N2543" s="82"/>
      <c r="O2543" s="82"/>
      <c r="P2543" s="82"/>
      <c r="Q2543" s="82"/>
      <c r="R2543" s="82"/>
      <c r="S2543" s="82"/>
      <c r="T2543" s="82"/>
      <c r="U2543" s="82"/>
      <c r="V2543" s="82"/>
      <c r="W2543" s="82"/>
      <c r="X2543" s="82"/>
      <c r="Y2543" s="82"/>
      <c r="Z2543" s="82"/>
      <c r="AA2543" s="82"/>
      <c r="AB2543" s="82"/>
      <c r="AD2543" s="9"/>
      <c r="AE2543" s="15"/>
      <c r="AF2543" s="15"/>
      <c r="AG2543" s="15"/>
      <c r="AH2543" s="15"/>
      <c r="AI2543" s="15"/>
      <c r="AJ2543" s="15"/>
      <c r="AK2543" s="15"/>
      <c r="AL2543" s="15"/>
      <c r="AM2543" s="15"/>
      <c r="AN2543" s="15"/>
      <c r="AO2543" s="15"/>
      <c r="AP2543" s="15"/>
      <c r="AQ2543" s="15"/>
      <c r="AR2543" s="15"/>
      <c r="AS2543" s="15"/>
      <c r="AT2543" s="15"/>
      <c r="AU2543" s="15"/>
      <c r="AV2543" s="15"/>
      <c r="AW2543" s="15"/>
      <c r="AX2543" s="15"/>
      <c r="AY2543" s="15"/>
      <c r="AZ2543" s="15"/>
      <c r="BA2543" s="15"/>
      <c r="BB2543" s="15"/>
      <c r="BC2543" s="15"/>
      <c r="BD2543" s="15"/>
      <c r="BE2543" s="15"/>
      <c r="BF2543" s="15"/>
    </row>
    <row r="2544" spans="1:58" s="10" customFormat="1" x14ac:dyDescent="0.2">
      <c r="A2544" s="34"/>
      <c r="B2544" s="35"/>
      <c r="C2544" s="35"/>
      <c r="D2544" s="137"/>
      <c r="E2544" s="35"/>
      <c r="F2544" s="138"/>
      <c r="G2544" s="139"/>
      <c r="H2544" s="140"/>
      <c r="I2544" s="105"/>
      <c r="J2544" s="82"/>
      <c r="K2544" s="82"/>
      <c r="L2544" s="82"/>
      <c r="M2544" s="82"/>
      <c r="N2544" s="82"/>
      <c r="O2544" s="82"/>
      <c r="P2544" s="82"/>
      <c r="Q2544" s="82"/>
      <c r="R2544" s="82"/>
      <c r="S2544" s="82"/>
      <c r="T2544" s="82"/>
      <c r="U2544" s="82"/>
      <c r="V2544" s="82"/>
      <c r="W2544" s="82"/>
      <c r="X2544" s="82"/>
      <c r="Y2544" s="82"/>
      <c r="Z2544" s="82"/>
      <c r="AA2544" s="82"/>
      <c r="AB2544" s="82"/>
      <c r="AD2544" s="9"/>
      <c r="AE2544" s="15"/>
      <c r="AF2544" s="15"/>
      <c r="AG2544" s="15"/>
      <c r="AH2544" s="15"/>
      <c r="AI2544" s="15"/>
      <c r="AJ2544" s="15"/>
      <c r="AK2544" s="15"/>
      <c r="AL2544" s="15"/>
      <c r="AM2544" s="15"/>
      <c r="AN2544" s="15"/>
      <c r="AO2544" s="15"/>
      <c r="AP2544" s="15"/>
      <c r="AQ2544" s="15"/>
      <c r="AR2544" s="15"/>
      <c r="AS2544" s="15"/>
      <c r="AT2544" s="15"/>
      <c r="AU2544" s="15"/>
      <c r="AV2544" s="15"/>
      <c r="AW2544" s="15"/>
      <c r="AX2544" s="15"/>
      <c r="AY2544" s="15"/>
      <c r="AZ2544" s="15"/>
      <c r="BA2544" s="15"/>
      <c r="BB2544" s="15"/>
      <c r="BC2544" s="15"/>
      <c r="BD2544" s="15"/>
      <c r="BE2544" s="15"/>
      <c r="BF2544" s="15"/>
    </row>
    <row r="2545" spans="1:58" s="10" customFormat="1" x14ac:dyDescent="0.2">
      <c r="A2545" s="34"/>
      <c r="B2545" s="35"/>
      <c r="C2545" s="35"/>
      <c r="D2545" s="137"/>
      <c r="E2545" s="35"/>
      <c r="F2545" s="138"/>
      <c r="G2545" s="139"/>
      <c r="H2545" s="140"/>
      <c r="I2545" s="105"/>
      <c r="J2545" s="82"/>
      <c r="K2545" s="82"/>
      <c r="L2545" s="82"/>
      <c r="M2545" s="82"/>
      <c r="N2545" s="82"/>
      <c r="O2545" s="82"/>
      <c r="P2545" s="82"/>
      <c r="Q2545" s="82"/>
      <c r="R2545" s="82"/>
      <c r="S2545" s="82"/>
      <c r="T2545" s="82"/>
      <c r="U2545" s="82"/>
      <c r="V2545" s="82"/>
      <c r="W2545" s="82"/>
      <c r="X2545" s="82"/>
      <c r="Y2545" s="82"/>
      <c r="Z2545" s="82"/>
      <c r="AA2545" s="82"/>
      <c r="AB2545" s="82"/>
      <c r="AD2545" s="9"/>
      <c r="AE2545" s="15"/>
      <c r="AF2545" s="15"/>
      <c r="AG2545" s="15"/>
      <c r="AH2545" s="15"/>
      <c r="AI2545" s="15"/>
      <c r="AJ2545" s="15"/>
      <c r="AK2545" s="15"/>
      <c r="AL2545" s="15"/>
      <c r="AM2545" s="15"/>
      <c r="AN2545" s="15"/>
      <c r="AO2545" s="15"/>
      <c r="AP2545" s="15"/>
      <c r="AQ2545" s="15"/>
      <c r="AR2545" s="15"/>
      <c r="AS2545" s="15"/>
      <c r="AT2545" s="15"/>
      <c r="AU2545" s="15"/>
      <c r="AV2545" s="15"/>
      <c r="AW2545" s="15"/>
      <c r="AX2545" s="15"/>
      <c r="AY2545" s="15"/>
      <c r="AZ2545" s="15"/>
      <c r="BA2545" s="15"/>
      <c r="BB2545" s="15"/>
      <c r="BC2545" s="15"/>
      <c r="BD2545" s="15"/>
      <c r="BE2545" s="15"/>
      <c r="BF2545" s="15"/>
    </row>
    <row r="2546" spans="1:58" s="10" customFormat="1" x14ac:dyDescent="0.2">
      <c r="A2546" s="34"/>
      <c r="B2546" s="35"/>
      <c r="C2546" s="35"/>
      <c r="D2546" s="137"/>
      <c r="E2546" s="35"/>
      <c r="F2546" s="138"/>
      <c r="G2546" s="139"/>
      <c r="H2546" s="140"/>
      <c r="I2546" s="105"/>
      <c r="J2546" s="82"/>
      <c r="K2546" s="82"/>
      <c r="L2546" s="82"/>
      <c r="M2546" s="82"/>
      <c r="N2546" s="82"/>
      <c r="O2546" s="82"/>
      <c r="P2546" s="82"/>
      <c r="Q2546" s="82"/>
      <c r="R2546" s="82"/>
      <c r="S2546" s="82"/>
      <c r="T2546" s="82"/>
      <c r="U2546" s="82"/>
      <c r="V2546" s="82"/>
      <c r="W2546" s="82"/>
      <c r="X2546" s="82"/>
      <c r="Y2546" s="82"/>
      <c r="Z2546" s="82"/>
      <c r="AA2546" s="82"/>
      <c r="AB2546" s="82"/>
      <c r="AD2546" s="9"/>
      <c r="AE2546" s="15"/>
      <c r="AF2546" s="15"/>
      <c r="AG2546" s="15"/>
      <c r="AH2546" s="15"/>
      <c r="AI2546" s="15"/>
      <c r="AJ2546" s="15"/>
      <c r="AK2546" s="15"/>
      <c r="AL2546" s="15"/>
      <c r="AM2546" s="15"/>
      <c r="AN2546" s="15"/>
      <c r="AO2546" s="15"/>
      <c r="AP2546" s="15"/>
      <c r="AQ2546" s="15"/>
      <c r="AR2546" s="15"/>
      <c r="AS2546" s="15"/>
      <c r="AT2546" s="15"/>
      <c r="AU2546" s="15"/>
      <c r="AV2546" s="15"/>
      <c r="AW2546" s="15"/>
      <c r="AX2546" s="15"/>
      <c r="AY2546" s="15"/>
      <c r="AZ2546" s="15"/>
      <c r="BA2546" s="15"/>
      <c r="BB2546" s="15"/>
      <c r="BC2546" s="15"/>
      <c r="BD2546" s="15"/>
      <c r="BE2546" s="15"/>
      <c r="BF2546" s="15"/>
    </row>
    <row r="2547" spans="1:58" s="10" customFormat="1" x14ac:dyDescent="0.2">
      <c r="A2547" s="34"/>
      <c r="B2547" s="35"/>
      <c r="C2547" s="35"/>
      <c r="D2547" s="137"/>
      <c r="E2547" s="35"/>
      <c r="F2547" s="138"/>
      <c r="G2547" s="139"/>
      <c r="H2547" s="140"/>
      <c r="I2547" s="105"/>
      <c r="J2547" s="82"/>
      <c r="K2547" s="82"/>
      <c r="L2547" s="82"/>
      <c r="M2547" s="82"/>
      <c r="N2547" s="82"/>
      <c r="O2547" s="82"/>
      <c r="P2547" s="82"/>
      <c r="Q2547" s="82"/>
      <c r="R2547" s="82"/>
      <c r="S2547" s="82"/>
      <c r="T2547" s="82"/>
      <c r="U2547" s="82"/>
      <c r="V2547" s="82"/>
      <c r="W2547" s="82"/>
      <c r="X2547" s="82"/>
      <c r="Y2547" s="82"/>
      <c r="Z2547" s="82"/>
      <c r="AA2547" s="82"/>
      <c r="AB2547" s="82"/>
      <c r="AD2547" s="9"/>
      <c r="AE2547" s="15"/>
      <c r="AF2547" s="15"/>
      <c r="AG2547" s="15"/>
      <c r="AH2547" s="15"/>
      <c r="AI2547" s="15"/>
      <c r="AJ2547" s="15"/>
      <c r="AK2547" s="15"/>
      <c r="AL2547" s="15"/>
      <c r="AM2547" s="15"/>
      <c r="AN2547" s="15"/>
      <c r="AO2547" s="15"/>
      <c r="AP2547" s="15"/>
      <c r="AQ2547" s="15"/>
      <c r="AR2547" s="15"/>
      <c r="AS2547" s="15"/>
      <c r="AT2547" s="15"/>
      <c r="AU2547" s="15"/>
      <c r="AV2547" s="15"/>
      <c r="AW2547" s="15"/>
      <c r="AX2547" s="15"/>
      <c r="AY2547" s="15"/>
      <c r="AZ2547" s="15"/>
      <c r="BA2547" s="15"/>
      <c r="BB2547" s="15"/>
      <c r="BC2547" s="15"/>
      <c r="BD2547" s="15"/>
      <c r="BE2547" s="15"/>
      <c r="BF2547" s="15"/>
    </row>
    <row r="2548" spans="1:58" s="10" customFormat="1" x14ac:dyDescent="0.2">
      <c r="A2548" s="34"/>
      <c r="B2548" s="35"/>
      <c r="C2548" s="35"/>
      <c r="D2548" s="137"/>
      <c r="E2548" s="35"/>
      <c r="F2548" s="138"/>
      <c r="G2548" s="139"/>
      <c r="H2548" s="140"/>
      <c r="I2548" s="105"/>
      <c r="J2548" s="82"/>
      <c r="K2548" s="82"/>
      <c r="L2548" s="82"/>
      <c r="M2548" s="82"/>
      <c r="N2548" s="82"/>
      <c r="O2548" s="82"/>
      <c r="P2548" s="82"/>
      <c r="Q2548" s="82"/>
      <c r="R2548" s="82"/>
      <c r="S2548" s="82"/>
      <c r="T2548" s="82"/>
      <c r="U2548" s="82"/>
      <c r="V2548" s="82"/>
      <c r="W2548" s="82"/>
      <c r="X2548" s="82"/>
      <c r="Y2548" s="82"/>
      <c r="Z2548" s="82"/>
      <c r="AA2548" s="82"/>
      <c r="AB2548" s="82"/>
      <c r="AD2548" s="9"/>
      <c r="AE2548" s="15"/>
      <c r="AF2548" s="15"/>
      <c r="AG2548" s="15"/>
      <c r="AH2548" s="15"/>
      <c r="AI2548" s="15"/>
      <c r="AJ2548" s="15"/>
      <c r="AK2548" s="15"/>
      <c r="AL2548" s="15"/>
      <c r="AM2548" s="15"/>
      <c r="AN2548" s="15"/>
      <c r="AO2548" s="15"/>
      <c r="AP2548" s="15"/>
      <c r="AQ2548" s="15"/>
      <c r="AR2548" s="15"/>
      <c r="AS2548" s="15"/>
      <c r="AT2548" s="15"/>
      <c r="AU2548" s="15"/>
      <c r="AV2548" s="15"/>
      <c r="AW2548" s="15"/>
      <c r="AX2548" s="15"/>
      <c r="AY2548" s="15"/>
      <c r="AZ2548" s="15"/>
      <c r="BA2548" s="15"/>
      <c r="BB2548" s="15"/>
      <c r="BC2548" s="15"/>
      <c r="BD2548" s="15"/>
      <c r="BE2548" s="15"/>
      <c r="BF2548" s="15"/>
    </row>
    <row r="2549" spans="1:58" s="10" customFormat="1" x14ac:dyDescent="0.2">
      <c r="A2549" s="34"/>
      <c r="B2549" s="35"/>
      <c r="C2549" s="35"/>
      <c r="D2549" s="137"/>
      <c r="E2549" s="35"/>
      <c r="F2549" s="138"/>
      <c r="G2549" s="139"/>
      <c r="H2549" s="140"/>
      <c r="I2549" s="105"/>
      <c r="J2549" s="82"/>
      <c r="K2549" s="82"/>
      <c r="L2549" s="82"/>
      <c r="M2549" s="82"/>
      <c r="N2549" s="82"/>
      <c r="O2549" s="82"/>
      <c r="P2549" s="82"/>
      <c r="Q2549" s="82"/>
      <c r="R2549" s="82"/>
      <c r="S2549" s="82"/>
      <c r="T2549" s="82"/>
      <c r="U2549" s="82"/>
      <c r="V2549" s="82"/>
      <c r="W2549" s="82"/>
      <c r="X2549" s="82"/>
      <c r="Y2549" s="82"/>
      <c r="Z2549" s="82"/>
      <c r="AA2549" s="82"/>
      <c r="AB2549" s="82"/>
      <c r="AD2549" s="9"/>
      <c r="AE2549" s="15"/>
      <c r="AF2549" s="15"/>
      <c r="AG2549" s="15"/>
      <c r="AH2549" s="15"/>
      <c r="AI2549" s="15"/>
      <c r="AJ2549" s="15"/>
      <c r="AK2549" s="15"/>
      <c r="AL2549" s="15"/>
      <c r="AM2549" s="15"/>
      <c r="AN2549" s="15"/>
      <c r="AO2549" s="15"/>
      <c r="AP2549" s="15"/>
      <c r="AQ2549" s="15"/>
      <c r="AR2549" s="15"/>
      <c r="AS2549" s="15"/>
      <c r="AT2549" s="15"/>
      <c r="AU2549" s="15"/>
      <c r="AV2549" s="15"/>
      <c r="AW2549" s="15"/>
      <c r="AX2549" s="15"/>
      <c r="AY2549" s="15"/>
      <c r="AZ2549" s="15"/>
      <c r="BA2549" s="15"/>
      <c r="BB2549" s="15"/>
      <c r="BC2549" s="15"/>
      <c r="BD2549" s="15"/>
      <c r="BE2549" s="15"/>
      <c r="BF2549" s="15"/>
    </row>
    <row r="2550" spans="1:58" s="10" customFormat="1" x14ac:dyDescent="0.2">
      <c r="A2550" s="34"/>
      <c r="B2550" s="35"/>
      <c r="C2550" s="35"/>
      <c r="D2550" s="137"/>
      <c r="E2550" s="35"/>
      <c r="F2550" s="138"/>
      <c r="G2550" s="139"/>
      <c r="H2550" s="140"/>
      <c r="I2550" s="105"/>
      <c r="J2550" s="82"/>
      <c r="K2550" s="82"/>
      <c r="L2550" s="82"/>
      <c r="M2550" s="82"/>
      <c r="N2550" s="82"/>
      <c r="O2550" s="82"/>
      <c r="P2550" s="82"/>
      <c r="Q2550" s="82"/>
      <c r="R2550" s="82"/>
      <c r="S2550" s="82"/>
      <c r="T2550" s="82"/>
      <c r="U2550" s="82"/>
      <c r="V2550" s="82"/>
      <c r="W2550" s="82"/>
      <c r="X2550" s="82"/>
      <c r="Y2550" s="82"/>
      <c r="Z2550" s="82"/>
      <c r="AA2550" s="82"/>
      <c r="AB2550" s="82"/>
      <c r="AD2550" s="9"/>
      <c r="AE2550" s="15"/>
      <c r="AF2550" s="15"/>
      <c r="AG2550" s="15"/>
      <c r="AH2550" s="15"/>
      <c r="AI2550" s="15"/>
      <c r="AJ2550" s="15"/>
      <c r="AK2550" s="15"/>
      <c r="AL2550" s="15"/>
      <c r="AM2550" s="15"/>
      <c r="AN2550" s="15"/>
      <c r="AO2550" s="15"/>
      <c r="AP2550" s="15"/>
      <c r="AQ2550" s="15"/>
      <c r="AR2550" s="15"/>
      <c r="AS2550" s="15"/>
      <c r="AT2550" s="15"/>
      <c r="AU2550" s="15"/>
      <c r="AV2550" s="15"/>
      <c r="AW2550" s="15"/>
      <c r="AX2550" s="15"/>
      <c r="AY2550" s="15"/>
      <c r="AZ2550" s="15"/>
      <c r="BA2550" s="15"/>
      <c r="BB2550" s="15"/>
      <c r="BC2550" s="15"/>
      <c r="BD2550" s="15"/>
      <c r="BE2550" s="15"/>
      <c r="BF2550" s="15"/>
    </row>
    <row r="2551" spans="1:58" s="10" customFormat="1" x14ac:dyDescent="0.2">
      <c r="A2551" s="34"/>
      <c r="B2551" s="35"/>
      <c r="C2551" s="35"/>
      <c r="D2551" s="137"/>
      <c r="E2551" s="35"/>
      <c r="F2551" s="138"/>
      <c r="G2551" s="139"/>
      <c r="H2551" s="140"/>
      <c r="I2551" s="105"/>
      <c r="J2551" s="82"/>
      <c r="K2551" s="82"/>
      <c r="L2551" s="82"/>
      <c r="M2551" s="82"/>
      <c r="N2551" s="82"/>
      <c r="O2551" s="82"/>
      <c r="P2551" s="82"/>
      <c r="Q2551" s="82"/>
      <c r="R2551" s="82"/>
      <c r="S2551" s="82"/>
      <c r="T2551" s="82"/>
      <c r="U2551" s="82"/>
      <c r="V2551" s="82"/>
      <c r="W2551" s="82"/>
      <c r="X2551" s="82"/>
      <c r="Y2551" s="82"/>
      <c r="Z2551" s="82"/>
      <c r="AA2551" s="82"/>
      <c r="AB2551" s="82"/>
      <c r="AD2551" s="9"/>
      <c r="AE2551" s="15"/>
      <c r="AF2551" s="15"/>
      <c r="AG2551" s="15"/>
      <c r="AH2551" s="15"/>
      <c r="AI2551" s="15"/>
      <c r="AJ2551" s="15"/>
      <c r="AK2551" s="15"/>
      <c r="AL2551" s="15"/>
      <c r="AM2551" s="15"/>
      <c r="AN2551" s="15"/>
      <c r="AO2551" s="15"/>
      <c r="AP2551" s="15"/>
      <c r="AQ2551" s="15"/>
      <c r="AR2551" s="15"/>
      <c r="AS2551" s="15"/>
      <c r="AT2551" s="15"/>
      <c r="AU2551" s="15"/>
      <c r="AV2551" s="15"/>
      <c r="AW2551" s="15"/>
      <c r="AX2551" s="15"/>
      <c r="AY2551" s="15"/>
      <c r="AZ2551" s="15"/>
      <c r="BA2551" s="15"/>
      <c r="BB2551" s="15"/>
      <c r="BC2551" s="15"/>
      <c r="BD2551" s="15"/>
      <c r="BE2551" s="15"/>
      <c r="BF2551" s="15"/>
    </row>
    <row r="2552" spans="1:58" s="10" customFormat="1" x14ac:dyDescent="0.2">
      <c r="A2552" s="34"/>
      <c r="B2552" s="35"/>
      <c r="C2552" s="35"/>
      <c r="D2552" s="137"/>
      <c r="E2552" s="35"/>
      <c r="F2552" s="138"/>
      <c r="G2552" s="139"/>
      <c r="H2552" s="140"/>
      <c r="I2552" s="105"/>
      <c r="J2552" s="82"/>
      <c r="K2552" s="82"/>
      <c r="L2552" s="82"/>
      <c r="M2552" s="82"/>
      <c r="N2552" s="82"/>
      <c r="O2552" s="82"/>
      <c r="P2552" s="82"/>
      <c r="Q2552" s="82"/>
      <c r="R2552" s="82"/>
      <c r="S2552" s="82"/>
      <c r="T2552" s="82"/>
      <c r="U2552" s="82"/>
      <c r="V2552" s="82"/>
      <c r="W2552" s="82"/>
      <c r="X2552" s="82"/>
      <c r="Y2552" s="82"/>
      <c r="Z2552" s="82"/>
      <c r="AA2552" s="82"/>
      <c r="AB2552" s="82"/>
      <c r="AD2552" s="9"/>
      <c r="AE2552" s="15"/>
      <c r="AF2552" s="15"/>
      <c r="AG2552" s="15"/>
      <c r="AH2552" s="15"/>
      <c r="AI2552" s="15"/>
      <c r="AJ2552" s="15"/>
      <c r="AK2552" s="15"/>
      <c r="AL2552" s="15"/>
      <c r="AM2552" s="15"/>
      <c r="AN2552" s="15"/>
      <c r="AO2552" s="15"/>
      <c r="AP2552" s="15"/>
      <c r="AQ2552" s="15"/>
      <c r="AR2552" s="15"/>
      <c r="AS2552" s="15"/>
      <c r="AT2552" s="15"/>
      <c r="AU2552" s="15"/>
      <c r="AV2552" s="15"/>
      <c r="AW2552" s="15"/>
      <c r="AX2552" s="15"/>
      <c r="AY2552" s="15"/>
      <c r="AZ2552" s="15"/>
      <c r="BA2552" s="15"/>
      <c r="BB2552" s="15"/>
      <c r="BC2552" s="15"/>
      <c r="BD2552" s="15"/>
      <c r="BE2552" s="15"/>
      <c r="BF2552" s="15"/>
    </row>
    <row r="2553" spans="1:58" s="10" customFormat="1" x14ac:dyDescent="0.2">
      <c r="A2553" s="34"/>
      <c r="B2553" s="35"/>
      <c r="C2553" s="35"/>
      <c r="D2553" s="137"/>
      <c r="E2553" s="35"/>
      <c r="F2553" s="138"/>
      <c r="G2553" s="139"/>
      <c r="H2553" s="140"/>
      <c r="I2553" s="105"/>
      <c r="J2553" s="82"/>
      <c r="K2553" s="82"/>
      <c r="L2553" s="82"/>
      <c r="M2553" s="82"/>
      <c r="N2553" s="82"/>
      <c r="O2553" s="82"/>
      <c r="P2553" s="82"/>
      <c r="Q2553" s="82"/>
      <c r="R2553" s="82"/>
      <c r="S2553" s="82"/>
      <c r="T2553" s="82"/>
      <c r="U2553" s="82"/>
      <c r="V2553" s="82"/>
      <c r="W2553" s="82"/>
      <c r="X2553" s="82"/>
      <c r="Y2553" s="82"/>
      <c r="Z2553" s="82"/>
      <c r="AA2553" s="82"/>
      <c r="AB2553" s="82"/>
      <c r="AD2553" s="9"/>
      <c r="AE2553" s="15"/>
      <c r="AF2553" s="15"/>
      <c r="AG2553" s="15"/>
      <c r="AH2553" s="15"/>
      <c r="AI2553" s="15"/>
      <c r="AJ2553" s="15"/>
      <c r="AK2553" s="15"/>
      <c r="AL2553" s="15"/>
      <c r="AM2553" s="15"/>
      <c r="AN2553" s="15"/>
      <c r="AO2553" s="15"/>
      <c r="AP2553" s="15"/>
      <c r="AQ2553" s="15"/>
      <c r="AR2553" s="15"/>
      <c r="AS2553" s="15"/>
      <c r="AT2553" s="15"/>
      <c r="AU2553" s="15"/>
      <c r="AV2553" s="15"/>
      <c r="AW2553" s="15"/>
      <c r="AX2553" s="15"/>
      <c r="AY2553" s="15"/>
      <c r="AZ2553" s="15"/>
      <c r="BA2553" s="15"/>
      <c r="BB2553" s="15"/>
      <c r="BC2553" s="15"/>
      <c r="BD2553" s="15"/>
      <c r="BE2553" s="15"/>
      <c r="BF2553" s="15"/>
    </row>
    <row r="2554" spans="1:58" s="10" customFormat="1" x14ac:dyDescent="0.2">
      <c r="A2554" s="34"/>
      <c r="B2554" s="35"/>
      <c r="C2554" s="35"/>
      <c r="D2554" s="137"/>
      <c r="E2554" s="35"/>
      <c r="F2554" s="138"/>
      <c r="G2554" s="139"/>
      <c r="H2554" s="140"/>
      <c r="I2554" s="105"/>
      <c r="J2554" s="82"/>
      <c r="K2554" s="82"/>
      <c r="L2554" s="82"/>
      <c r="M2554" s="82"/>
      <c r="N2554" s="82"/>
      <c r="O2554" s="82"/>
      <c r="P2554" s="82"/>
      <c r="Q2554" s="82"/>
      <c r="R2554" s="82"/>
      <c r="S2554" s="82"/>
      <c r="T2554" s="82"/>
      <c r="U2554" s="82"/>
      <c r="V2554" s="82"/>
      <c r="W2554" s="82"/>
      <c r="X2554" s="82"/>
      <c r="Y2554" s="82"/>
      <c r="Z2554" s="82"/>
      <c r="AA2554" s="82"/>
      <c r="AD2554" s="9"/>
      <c r="AE2554" s="15"/>
      <c r="AF2554" s="15"/>
      <c r="AG2554" s="15"/>
      <c r="AH2554" s="15"/>
      <c r="AI2554" s="15"/>
      <c r="AJ2554" s="15"/>
      <c r="AK2554" s="15"/>
      <c r="AL2554" s="15"/>
      <c r="AM2554" s="15"/>
      <c r="AN2554" s="15"/>
      <c r="AO2554" s="15"/>
      <c r="AP2554" s="15"/>
      <c r="AQ2554" s="15"/>
      <c r="AR2554" s="15"/>
      <c r="AS2554" s="15"/>
      <c r="AT2554" s="15"/>
      <c r="AU2554" s="15"/>
      <c r="AV2554" s="15"/>
      <c r="AW2554" s="15"/>
      <c r="AX2554" s="15"/>
      <c r="AY2554" s="15"/>
      <c r="AZ2554" s="15"/>
      <c r="BA2554" s="15"/>
      <c r="BB2554" s="15"/>
      <c r="BC2554" s="15"/>
      <c r="BD2554" s="15"/>
      <c r="BE2554" s="15"/>
      <c r="BF2554" s="15"/>
    </row>
    <row r="2555" spans="1:58" s="10" customFormat="1" x14ac:dyDescent="0.2">
      <c r="A2555" s="34"/>
      <c r="B2555" s="35"/>
      <c r="C2555" s="35"/>
      <c r="D2555" s="137"/>
      <c r="E2555" s="35"/>
      <c r="F2555" s="138"/>
      <c r="G2555" s="139"/>
      <c r="H2555" s="140"/>
      <c r="I2555" s="105"/>
      <c r="J2555" s="82"/>
      <c r="K2555" s="82"/>
      <c r="L2555" s="82"/>
      <c r="M2555" s="82"/>
      <c r="N2555" s="82"/>
      <c r="O2555" s="82"/>
      <c r="P2555" s="82"/>
      <c r="Q2555" s="82"/>
      <c r="R2555" s="82"/>
      <c r="S2555" s="82"/>
      <c r="T2555" s="82"/>
      <c r="U2555" s="82"/>
      <c r="V2555" s="82"/>
      <c r="W2555" s="82"/>
      <c r="X2555" s="82"/>
      <c r="Y2555" s="82"/>
      <c r="Z2555" s="82"/>
      <c r="AA2555" s="82"/>
      <c r="AD2555" s="9"/>
      <c r="AE2555" s="15"/>
      <c r="AF2555" s="15"/>
      <c r="AG2555" s="15"/>
      <c r="AH2555" s="15"/>
      <c r="AI2555" s="15"/>
      <c r="AJ2555" s="15"/>
      <c r="AK2555" s="15"/>
      <c r="AL2555" s="15"/>
      <c r="AM2555" s="15"/>
      <c r="AN2555" s="15"/>
      <c r="AO2555" s="15"/>
      <c r="AP2555" s="15"/>
      <c r="AQ2555" s="15"/>
      <c r="AR2555" s="15"/>
      <c r="AS2555" s="15"/>
      <c r="AT2555" s="15"/>
      <c r="AU2555" s="15"/>
      <c r="AV2555" s="15"/>
      <c r="AW2555" s="15"/>
      <c r="AX2555" s="15"/>
      <c r="AY2555" s="15"/>
      <c r="AZ2555" s="15"/>
      <c r="BA2555" s="15"/>
      <c r="BB2555" s="15"/>
      <c r="BC2555" s="15"/>
      <c r="BD2555" s="15"/>
      <c r="BE2555" s="15"/>
      <c r="BF2555" s="15"/>
    </row>
    <row r="2556" spans="1:58" s="10" customFormat="1" x14ac:dyDescent="0.2">
      <c r="A2556" s="34"/>
      <c r="B2556" s="35"/>
      <c r="C2556" s="35"/>
      <c r="D2556" s="137"/>
      <c r="E2556" s="35"/>
      <c r="F2556" s="138"/>
      <c r="G2556" s="139"/>
      <c r="H2556" s="140"/>
      <c r="I2556" s="105"/>
      <c r="J2556" s="82"/>
      <c r="K2556" s="82"/>
      <c r="L2556" s="82"/>
      <c r="M2556" s="82"/>
      <c r="N2556" s="82"/>
      <c r="O2556" s="82"/>
      <c r="P2556" s="82"/>
      <c r="Q2556" s="82"/>
      <c r="R2556" s="82"/>
      <c r="S2556" s="82"/>
      <c r="T2556" s="82"/>
      <c r="U2556" s="82"/>
      <c r="V2556" s="82"/>
      <c r="W2556" s="82"/>
      <c r="X2556" s="82"/>
      <c r="Y2556" s="82"/>
      <c r="Z2556" s="82"/>
      <c r="AA2556" s="82"/>
      <c r="AD2556" s="9"/>
      <c r="AE2556" s="15"/>
      <c r="AF2556" s="15"/>
      <c r="AG2556" s="15"/>
      <c r="AH2556" s="15"/>
      <c r="AI2556" s="15"/>
      <c r="AJ2556" s="15"/>
      <c r="AK2556" s="15"/>
      <c r="AL2556" s="15"/>
      <c r="AM2556" s="15"/>
      <c r="AN2556" s="15"/>
      <c r="AO2556" s="15"/>
      <c r="AP2556" s="15"/>
      <c r="AQ2556" s="15"/>
      <c r="AR2556" s="15"/>
      <c r="AS2556" s="15"/>
      <c r="AT2556" s="15"/>
      <c r="AU2556" s="15"/>
      <c r="AV2556" s="15"/>
      <c r="AW2556" s="15"/>
      <c r="AX2556" s="15"/>
      <c r="AY2556" s="15"/>
      <c r="AZ2556" s="15"/>
      <c r="BA2556" s="15"/>
      <c r="BB2556" s="15"/>
      <c r="BC2556" s="15"/>
      <c r="BD2556" s="15"/>
      <c r="BE2556" s="15"/>
      <c r="BF2556" s="15"/>
    </row>
    <row r="2557" spans="1:58" s="10" customFormat="1" x14ac:dyDescent="0.2">
      <c r="A2557" s="34"/>
      <c r="B2557" s="35"/>
      <c r="C2557" s="35"/>
      <c r="D2557" s="137"/>
      <c r="E2557" s="35"/>
      <c r="F2557" s="138"/>
      <c r="G2557" s="139"/>
      <c r="H2557" s="140"/>
      <c r="I2557" s="105"/>
      <c r="J2557" s="82"/>
      <c r="K2557" s="82"/>
      <c r="L2557" s="82"/>
      <c r="M2557" s="82"/>
      <c r="N2557" s="82"/>
      <c r="O2557" s="82"/>
      <c r="P2557" s="82"/>
      <c r="Q2557" s="82"/>
      <c r="R2557" s="82"/>
      <c r="S2557" s="82"/>
      <c r="T2557" s="82"/>
      <c r="U2557" s="82"/>
      <c r="V2557" s="82"/>
      <c r="W2557" s="82"/>
      <c r="X2557" s="82"/>
      <c r="Y2557" s="82"/>
      <c r="Z2557" s="82"/>
      <c r="AA2557" s="82"/>
      <c r="AD2557" s="9"/>
      <c r="AE2557" s="15"/>
      <c r="AF2557" s="15"/>
      <c r="AG2557" s="15"/>
      <c r="AH2557" s="15"/>
      <c r="AI2557" s="15"/>
      <c r="AJ2557" s="15"/>
      <c r="AK2557" s="15"/>
      <c r="AL2557" s="15"/>
      <c r="AM2557" s="15"/>
      <c r="AN2557" s="15"/>
      <c r="AO2557" s="15"/>
      <c r="AP2557" s="15"/>
      <c r="AQ2557" s="15"/>
      <c r="AR2557" s="15"/>
      <c r="AS2557" s="15"/>
      <c r="AT2557" s="15"/>
      <c r="AU2557" s="15"/>
      <c r="AV2557" s="15"/>
      <c r="AW2557" s="15"/>
      <c r="AX2557" s="15"/>
      <c r="AY2557" s="15"/>
      <c r="AZ2557" s="15"/>
      <c r="BA2557" s="15"/>
      <c r="BB2557" s="15"/>
      <c r="BC2557" s="15"/>
      <c r="BD2557" s="15"/>
      <c r="BE2557" s="15"/>
      <c r="BF2557" s="15"/>
    </row>
    <row r="2558" spans="1:58" s="10" customFormat="1" x14ac:dyDescent="0.2">
      <c r="A2558" s="34"/>
      <c r="B2558" s="35"/>
      <c r="C2558" s="35"/>
      <c r="D2558" s="137"/>
      <c r="E2558" s="35"/>
      <c r="F2558" s="138"/>
      <c r="G2558" s="139"/>
      <c r="H2558" s="140"/>
      <c r="I2558" s="105"/>
      <c r="J2558" s="82"/>
      <c r="K2558" s="82"/>
      <c r="L2558" s="82"/>
      <c r="M2558" s="82"/>
      <c r="N2558" s="82"/>
      <c r="O2558" s="82"/>
      <c r="P2558" s="82"/>
      <c r="Q2558" s="82"/>
      <c r="R2558" s="82"/>
      <c r="S2558" s="82"/>
      <c r="T2558" s="82"/>
      <c r="U2558" s="82"/>
      <c r="V2558" s="82"/>
      <c r="W2558" s="82"/>
      <c r="X2558" s="82"/>
      <c r="Y2558" s="82"/>
      <c r="Z2558" s="82"/>
      <c r="AA2558" s="82"/>
      <c r="AD2558" s="9"/>
      <c r="AE2558" s="15"/>
      <c r="AF2558" s="15"/>
      <c r="AG2558" s="15"/>
      <c r="AH2558" s="15"/>
      <c r="AI2558" s="15"/>
      <c r="AJ2558" s="15"/>
      <c r="AK2558" s="15"/>
      <c r="AL2558" s="15"/>
      <c r="AM2558" s="15"/>
      <c r="AN2558" s="15"/>
      <c r="AO2558" s="15"/>
      <c r="AP2558" s="15"/>
      <c r="AQ2558" s="15"/>
      <c r="AR2558" s="15"/>
      <c r="AS2558" s="15"/>
      <c r="AT2558" s="15"/>
      <c r="AU2558" s="15"/>
      <c r="AV2558" s="15"/>
      <c r="AW2558" s="15"/>
      <c r="AX2558" s="15"/>
      <c r="AY2558" s="15"/>
      <c r="AZ2558" s="15"/>
      <c r="BA2558" s="15"/>
      <c r="BB2558" s="15"/>
      <c r="BC2558" s="15"/>
      <c r="BD2558" s="15"/>
      <c r="BE2558" s="15"/>
      <c r="BF2558" s="15"/>
    </row>
    <row r="2559" spans="1:58" s="10" customFormat="1" x14ac:dyDescent="0.2">
      <c r="A2559" s="34"/>
      <c r="B2559" s="35"/>
      <c r="C2559" s="35"/>
      <c r="D2559" s="137"/>
      <c r="E2559" s="35"/>
      <c r="F2559" s="138"/>
      <c r="G2559" s="139"/>
      <c r="H2559" s="140"/>
      <c r="I2559" s="105"/>
      <c r="J2559" s="82"/>
      <c r="K2559" s="82"/>
      <c r="L2559" s="82"/>
      <c r="M2559" s="82"/>
      <c r="N2559" s="82"/>
      <c r="O2559" s="82"/>
      <c r="P2559" s="82"/>
      <c r="Q2559" s="82"/>
      <c r="R2559" s="82"/>
      <c r="S2559" s="82"/>
      <c r="T2559" s="82"/>
      <c r="U2559" s="82"/>
      <c r="V2559" s="82"/>
      <c r="W2559" s="82"/>
      <c r="X2559" s="82"/>
      <c r="Y2559" s="82"/>
      <c r="Z2559" s="82"/>
      <c r="AA2559" s="82"/>
      <c r="AD2559" s="9"/>
      <c r="AE2559" s="15"/>
      <c r="AF2559" s="15"/>
      <c r="AG2559" s="15"/>
      <c r="AH2559" s="15"/>
      <c r="AI2559" s="15"/>
      <c r="AJ2559" s="15"/>
      <c r="AK2559" s="15"/>
      <c r="AL2559" s="15"/>
      <c r="AM2559" s="15"/>
      <c r="AN2559" s="15"/>
      <c r="AO2559" s="15"/>
      <c r="AP2559" s="15"/>
      <c r="AQ2559" s="15"/>
      <c r="AR2559" s="15"/>
      <c r="AS2559" s="15"/>
      <c r="AT2559" s="15"/>
      <c r="AU2559" s="15"/>
      <c r="AV2559" s="15"/>
      <c r="AW2559" s="15"/>
      <c r="AX2559" s="15"/>
      <c r="AY2559" s="15"/>
      <c r="AZ2559" s="15"/>
      <c r="BA2559" s="15"/>
      <c r="BB2559" s="15"/>
      <c r="BC2559" s="15"/>
      <c r="BD2559" s="15"/>
      <c r="BE2559" s="15"/>
      <c r="BF2559" s="15"/>
    </row>
    <row r="2560" spans="1:58" s="10" customFormat="1" x14ac:dyDescent="0.2">
      <c r="A2560" s="34"/>
      <c r="B2560" s="35"/>
      <c r="C2560" s="35"/>
      <c r="D2560" s="137"/>
      <c r="E2560" s="35"/>
      <c r="F2560" s="138"/>
      <c r="G2560" s="139"/>
      <c r="H2560" s="140"/>
      <c r="I2560" s="105"/>
      <c r="J2560" s="82"/>
      <c r="K2560" s="82"/>
      <c r="L2560" s="82"/>
      <c r="M2560" s="82"/>
      <c r="N2560" s="82"/>
      <c r="O2560" s="82"/>
      <c r="P2560" s="82"/>
      <c r="Q2560" s="82"/>
      <c r="R2560" s="82"/>
      <c r="S2560" s="82"/>
      <c r="T2560" s="82"/>
      <c r="U2560" s="82"/>
      <c r="V2560" s="82"/>
      <c r="W2560" s="82"/>
      <c r="X2560" s="82"/>
      <c r="Y2560" s="82"/>
      <c r="Z2560" s="82"/>
      <c r="AA2560" s="82"/>
      <c r="AD2560" s="9"/>
      <c r="AE2560" s="15"/>
      <c r="AF2560" s="15"/>
      <c r="AG2560" s="15"/>
      <c r="AH2560" s="15"/>
      <c r="AI2560" s="15"/>
      <c r="AJ2560" s="15"/>
      <c r="AK2560" s="15"/>
      <c r="AL2560" s="15"/>
      <c r="AM2560" s="15"/>
      <c r="AN2560" s="15"/>
      <c r="AO2560" s="15"/>
      <c r="AP2560" s="15"/>
      <c r="AQ2560" s="15"/>
      <c r="AR2560" s="15"/>
      <c r="AS2560" s="15"/>
      <c r="AT2560" s="15"/>
      <c r="AU2560" s="15"/>
      <c r="AV2560" s="15"/>
      <c r="AW2560" s="15"/>
      <c r="AX2560" s="15"/>
      <c r="AY2560" s="15"/>
      <c r="AZ2560" s="15"/>
      <c r="BA2560" s="15"/>
      <c r="BB2560" s="15"/>
      <c r="BC2560" s="15"/>
      <c r="BD2560" s="15"/>
      <c r="BE2560" s="15"/>
      <c r="BF2560" s="15"/>
    </row>
    <row r="2561" spans="1:58" s="10" customFormat="1" x14ac:dyDescent="0.2">
      <c r="A2561" s="34"/>
      <c r="B2561" s="35"/>
      <c r="C2561" s="35"/>
      <c r="D2561" s="137"/>
      <c r="E2561" s="35"/>
      <c r="F2561" s="138"/>
      <c r="G2561" s="139"/>
      <c r="H2561" s="140"/>
      <c r="I2561" s="105"/>
      <c r="J2561" s="82"/>
      <c r="K2561" s="82"/>
      <c r="L2561" s="82"/>
      <c r="M2561" s="82"/>
      <c r="N2561" s="82"/>
      <c r="O2561" s="82"/>
      <c r="P2561" s="82"/>
      <c r="Q2561" s="82"/>
      <c r="R2561" s="82"/>
      <c r="S2561" s="82"/>
      <c r="T2561" s="82"/>
      <c r="U2561" s="82"/>
      <c r="V2561" s="82"/>
      <c r="W2561" s="82"/>
      <c r="X2561" s="82"/>
      <c r="Y2561" s="82"/>
      <c r="Z2561" s="82"/>
      <c r="AA2561" s="82"/>
      <c r="AD2561" s="9"/>
      <c r="AE2561" s="15"/>
      <c r="AF2561" s="15"/>
      <c r="AG2561" s="15"/>
      <c r="AH2561" s="15"/>
      <c r="AI2561" s="15"/>
      <c r="AJ2561" s="15"/>
      <c r="AK2561" s="15"/>
      <c r="AL2561" s="15"/>
      <c r="AM2561" s="15"/>
      <c r="AN2561" s="15"/>
      <c r="AO2561" s="15"/>
      <c r="AP2561" s="15"/>
      <c r="AQ2561" s="15"/>
      <c r="AR2561" s="15"/>
      <c r="AS2561" s="15"/>
      <c r="AT2561" s="15"/>
      <c r="AU2561" s="15"/>
      <c r="AV2561" s="15"/>
      <c r="AW2561" s="15"/>
      <c r="AX2561" s="15"/>
      <c r="AY2561" s="15"/>
      <c r="AZ2561" s="15"/>
      <c r="BA2561" s="15"/>
      <c r="BB2561" s="15"/>
      <c r="BC2561" s="15"/>
      <c r="BD2561" s="15"/>
      <c r="BE2561" s="15"/>
      <c r="BF2561" s="15"/>
    </row>
    <row r="2562" spans="1:58" s="10" customFormat="1" x14ac:dyDescent="0.2">
      <c r="A2562" s="34"/>
      <c r="B2562" s="35"/>
      <c r="C2562" s="35"/>
      <c r="D2562" s="137"/>
      <c r="E2562" s="35"/>
      <c r="F2562" s="138"/>
      <c r="G2562" s="139"/>
      <c r="H2562" s="140"/>
      <c r="I2562" s="105"/>
      <c r="J2562" s="82"/>
      <c r="K2562" s="82"/>
      <c r="L2562" s="82"/>
      <c r="M2562" s="82"/>
      <c r="N2562" s="82"/>
      <c r="O2562" s="82"/>
      <c r="P2562" s="82"/>
      <c r="Q2562" s="82"/>
      <c r="R2562" s="82"/>
      <c r="S2562" s="82"/>
      <c r="T2562" s="82"/>
      <c r="U2562" s="82"/>
      <c r="V2562" s="82"/>
      <c r="W2562" s="82"/>
      <c r="X2562" s="82"/>
      <c r="Y2562" s="82"/>
      <c r="Z2562" s="82"/>
      <c r="AA2562" s="82"/>
      <c r="AD2562" s="9"/>
      <c r="AE2562" s="15"/>
      <c r="AF2562" s="15"/>
      <c r="AG2562" s="15"/>
      <c r="AH2562" s="15"/>
      <c r="AI2562" s="15"/>
      <c r="AJ2562" s="15"/>
      <c r="AK2562" s="15"/>
      <c r="AL2562" s="15"/>
      <c r="AM2562" s="15"/>
      <c r="AN2562" s="15"/>
      <c r="AO2562" s="15"/>
      <c r="AP2562" s="15"/>
      <c r="AQ2562" s="15"/>
      <c r="AR2562" s="15"/>
      <c r="AS2562" s="15"/>
      <c r="AT2562" s="15"/>
      <c r="AU2562" s="15"/>
      <c r="AV2562" s="15"/>
      <c r="AW2562" s="15"/>
      <c r="AX2562" s="15"/>
      <c r="AY2562" s="15"/>
      <c r="AZ2562" s="15"/>
      <c r="BA2562" s="15"/>
      <c r="BB2562" s="15"/>
      <c r="BC2562" s="15"/>
      <c r="BD2562" s="15"/>
      <c r="BE2562" s="15"/>
      <c r="BF2562" s="15"/>
    </row>
    <row r="2563" spans="1:58" s="10" customFormat="1" x14ac:dyDescent="0.2">
      <c r="A2563" s="34"/>
      <c r="B2563" s="35"/>
      <c r="C2563" s="35"/>
      <c r="D2563" s="137"/>
      <c r="E2563" s="35"/>
      <c r="F2563" s="138"/>
      <c r="G2563" s="139"/>
      <c r="H2563" s="140"/>
      <c r="I2563" s="105"/>
      <c r="J2563" s="82"/>
      <c r="K2563" s="82"/>
      <c r="L2563" s="82"/>
      <c r="M2563" s="82"/>
      <c r="N2563" s="82"/>
      <c r="O2563" s="82"/>
      <c r="P2563" s="82"/>
      <c r="Q2563" s="82"/>
      <c r="R2563" s="82"/>
      <c r="S2563" s="82"/>
      <c r="T2563" s="82"/>
      <c r="U2563" s="82"/>
      <c r="V2563" s="82"/>
      <c r="W2563" s="82"/>
      <c r="X2563" s="82"/>
      <c r="Y2563" s="82"/>
      <c r="Z2563" s="82"/>
      <c r="AA2563" s="82"/>
      <c r="AD2563" s="9"/>
      <c r="AE2563" s="15"/>
      <c r="AF2563" s="15"/>
      <c r="AG2563" s="15"/>
      <c r="AH2563" s="15"/>
      <c r="AI2563" s="15"/>
      <c r="AJ2563" s="15"/>
      <c r="AK2563" s="15"/>
      <c r="AL2563" s="15"/>
      <c r="AM2563" s="15"/>
      <c r="AN2563" s="15"/>
      <c r="AO2563" s="15"/>
      <c r="AP2563" s="15"/>
      <c r="AQ2563" s="15"/>
      <c r="AR2563" s="15"/>
      <c r="AS2563" s="15"/>
      <c r="AT2563" s="15"/>
      <c r="AU2563" s="15"/>
      <c r="AV2563" s="15"/>
      <c r="AW2563" s="15"/>
      <c r="AX2563" s="15"/>
      <c r="AY2563" s="15"/>
      <c r="AZ2563" s="15"/>
      <c r="BA2563" s="15"/>
      <c r="BB2563" s="15"/>
      <c r="BC2563" s="15"/>
      <c r="BD2563" s="15"/>
      <c r="BE2563" s="15"/>
      <c r="BF2563" s="15"/>
    </row>
    <row r="2564" spans="1:58" s="10" customFormat="1" x14ac:dyDescent="0.2">
      <c r="A2564" s="34"/>
      <c r="B2564" s="35"/>
      <c r="C2564" s="35"/>
      <c r="D2564" s="137"/>
      <c r="E2564" s="35"/>
      <c r="F2564" s="138"/>
      <c r="G2564" s="139"/>
      <c r="H2564" s="140"/>
      <c r="I2564" s="105"/>
      <c r="J2564" s="82"/>
      <c r="K2564" s="82"/>
      <c r="L2564" s="82"/>
      <c r="M2564" s="82"/>
      <c r="N2564" s="82"/>
      <c r="O2564" s="82"/>
      <c r="P2564" s="82"/>
      <c r="Q2564" s="82"/>
      <c r="R2564" s="82"/>
      <c r="S2564" s="82"/>
      <c r="T2564" s="82"/>
      <c r="U2564" s="82"/>
      <c r="V2564" s="82"/>
      <c r="W2564" s="82"/>
      <c r="X2564" s="82"/>
      <c r="Y2564" s="82"/>
      <c r="Z2564" s="82"/>
      <c r="AA2564" s="82"/>
      <c r="AD2564" s="9"/>
      <c r="AE2564" s="15"/>
      <c r="AF2564" s="15"/>
      <c r="AG2564" s="15"/>
      <c r="AH2564" s="15"/>
      <c r="AI2564" s="15"/>
      <c r="AJ2564" s="15"/>
      <c r="AK2564" s="15"/>
      <c r="AL2564" s="15"/>
      <c r="AM2564" s="15"/>
      <c r="AN2564" s="15"/>
      <c r="AO2564" s="15"/>
      <c r="AP2564" s="15"/>
      <c r="AQ2564" s="15"/>
      <c r="AR2564" s="15"/>
      <c r="AS2564" s="15"/>
      <c r="AT2564" s="15"/>
      <c r="AU2564" s="15"/>
      <c r="AV2564" s="15"/>
      <c r="AW2564" s="15"/>
      <c r="AX2564" s="15"/>
      <c r="AY2564" s="15"/>
      <c r="AZ2564" s="15"/>
      <c r="BA2564" s="15"/>
      <c r="BB2564" s="15"/>
      <c r="BC2564" s="15"/>
      <c r="BD2564" s="15"/>
      <c r="BE2564" s="15"/>
      <c r="BF2564" s="15"/>
    </row>
    <row r="2565" spans="1:58" s="10" customFormat="1" x14ac:dyDescent="0.2">
      <c r="A2565" s="34"/>
      <c r="B2565" s="35"/>
      <c r="C2565" s="35"/>
      <c r="D2565" s="137"/>
      <c r="E2565" s="35"/>
      <c r="F2565" s="138"/>
      <c r="G2565" s="139"/>
      <c r="H2565" s="140"/>
      <c r="I2565" s="105"/>
      <c r="J2565" s="82"/>
      <c r="K2565" s="82"/>
      <c r="L2565" s="82"/>
      <c r="M2565" s="82"/>
      <c r="N2565" s="82"/>
      <c r="O2565" s="82"/>
      <c r="P2565" s="82"/>
      <c r="Q2565" s="82"/>
      <c r="R2565" s="82"/>
      <c r="S2565" s="82"/>
      <c r="T2565" s="82"/>
      <c r="U2565" s="82"/>
      <c r="V2565" s="82"/>
      <c r="W2565" s="82"/>
      <c r="X2565" s="82"/>
      <c r="Y2565" s="82"/>
      <c r="Z2565" s="82"/>
      <c r="AA2565" s="82"/>
      <c r="AD2565" s="9"/>
      <c r="AE2565" s="15"/>
      <c r="AF2565" s="15"/>
      <c r="AG2565" s="15"/>
      <c r="AH2565" s="15"/>
      <c r="AI2565" s="15"/>
      <c r="AJ2565" s="15"/>
      <c r="AK2565" s="15"/>
      <c r="AL2565" s="15"/>
      <c r="AM2565" s="15"/>
      <c r="AN2565" s="15"/>
      <c r="AO2565" s="15"/>
      <c r="AP2565" s="15"/>
      <c r="AQ2565" s="15"/>
      <c r="AR2565" s="15"/>
      <c r="AS2565" s="15"/>
      <c r="AT2565" s="15"/>
      <c r="AU2565" s="15"/>
      <c r="AV2565" s="15"/>
      <c r="AW2565" s="15"/>
      <c r="AX2565" s="15"/>
      <c r="AY2565" s="15"/>
      <c r="AZ2565" s="15"/>
      <c r="BA2565" s="15"/>
      <c r="BB2565" s="15"/>
      <c r="BC2565" s="15"/>
      <c r="BD2565" s="15"/>
      <c r="BE2565" s="15"/>
      <c r="BF2565" s="15"/>
    </row>
    <row r="2566" spans="1:58" s="10" customFormat="1" x14ac:dyDescent="0.2">
      <c r="A2566" s="34"/>
      <c r="B2566" s="35"/>
      <c r="C2566" s="35"/>
      <c r="D2566" s="137"/>
      <c r="E2566" s="35"/>
      <c r="F2566" s="138"/>
      <c r="G2566" s="139"/>
      <c r="H2566" s="140"/>
      <c r="I2566" s="105"/>
      <c r="J2566" s="82"/>
      <c r="K2566" s="82"/>
      <c r="L2566" s="82"/>
      <c r="M2566" s="82"/>
      <c r="N2566" s="82"/>
      <c r="O2566" s="82"/>
      <c r="P2566" s="82"/>
      <c r="Q2566" s="82"/>
      <c r="R2566" s="82"/>
      <c r="S2566" s="82"/>
      <c r="T2566" s="82"/>
      <c r="U2566" s="82"/>
      <c r="V2566" s="82"/>
      <c r="W2566" s="82"/>
      <c r="X2566" s="82"/>
      <c r="Y2566" s="82"/>
      <c r="Z2566" s="82"/>
      <c r="AA2566" s="82"/>
      <c r="AD2566" s="9"/>
      <c r="AE2566" s="15"/>
      <c r="AF2566" s="15"/>
      <c r="AG2566" s="15"/>
      <c r="AH2566" s="15"/>
      <c r="AI2566" s="15"/>
      <c r="AJ2566" s="15"/>
      <c r="AK2566" s="15"/>
      <c r="AL2566" s="15"/>
      <c r="AM2566" s="15"/>
      <c r="AN2566" s="15"/>
      <c r="AO2566" s="15"/>
      <c r="AP2566" s="15"/>
      <c r="AQ2566" s="15"/>
      <c r="AR2566" s="15"/>
      <c r="AS2566" s="15"/>
      <c r="AT2566" s="15"/>
      <c r="AU2566" s="15"/>
      <c r="AV2566" s="15"/>
      <c r="AW2566" s="15"/>
      <c r="AX2566" s="15"/>
      <c r="AY2566" s="15"/>
      <c r="AZ2566" s="15"/>
      <c r="BA2566" s="15"/>
      <c r="BB2566" s="15"/>
      <c r="BC2566" s="15"/>
      <c r="BD2566" s="15"/>
      <c r="BE2566" s="15"/>
      <c r="BF2566" s="15"/>
    </row>
    <row r="2567" spans="1:58" s="10" customFormat="1" x14ac:dyDescent="0.2">
      <c r="A2567" s="34"/>
      <c r="B2567" s="35"/>
      <c r="C2567" s="35"/>
      <c r="D2567" s="137"/>
      <c r="E2567" s="35"/>
      <c r="F2567" s="138"/>
      <c r="G2567" s="139"/>
      <c r="H2567" s="140"/>
      <c r="I2567" s="105"/>
      <c r="J2567" s="82"/>
      <c r="K2567" s="82"/>
      <c r="L2567" s="82"/>
      <c r="M2567" s="82"/>
      <c r="N2567" s="82"/>
      <c r="O2567" s="82"/>
      <c r="P2567" s="82"/>
      <c r="Q2567" s="82"/>
      <c r="R2567" s="82"/>
      <c r="S2567" s="82"/>
      <c r="T2567" s="82"/>
      <c r="U2567" s="82"/>
      <c r="V2567" s="82"/>
      <c r="W2567" s="82"/>
      <c r="X2567" s="82"/>
      <c r="Y2567" s="82"/>
      <c r="Z2567" s="82"/>
      <c r="AA2567" s="82"/>
      <c r="AD2567" s="9"/>
      <c r="AE2567" s="15"/>
      <c r="AF2567" s="15"/>
      <c r="AG2567" s="15"/>
      <c r="AH2567" s="15"/>
      <c r="AI2567" s="15"/>
      <c r="AJ2567" s="15"/>
      <c r="AK2567" s="15"/>
      <c r="AL2567" s="15"/>
      <c r="AM2567" s="15"/>
      <c r="AN2567" s="15"/>
      <c r="AO2567" s="15"/>
      <c r="AP2567" s="15"/>
      <c r="AQ2567" s="15"/>
      <c r="AR2567" s="15"/>
      <c r="AS2567" s="15"/>
      <c r="AT2567" s="15"/>
      <c r="AU2567" s="15"/>
      <c r="AV2567" s="15"/>
      <c r="AW2567" s="15"/>
      <c r="AX2567" s="15"/>
      <c r="AY2567" s="15"/>
      <c r="AZ2567" s="15"/>
      <c r="BA2567" s="15"/>
      <c r="BB2567" s="15"/>
      <c r="BC2567" s="15"/>
      <c r="BD2567" s="15"/>
      <c r="BE2567" s="15"/>
      <c r="BF2567" s="15"/>
    </row>
    <row r="2568" spans="1:58" s="10" customFormat="1" x14ac:dyDescent="0.2">
      <c r="A2568" s="34"/>
      <c r="B2568" s="35"/>
      <c r="C2568" s="35"/>
      <c r="D2568" s="137"/>
      <c r="E2568" s="35"/>
      <c r="F2568" s="138"/>
      <c r="G2568" s="139"/>
      <c r="H2568" s="140"/>
      <c r="I2568" s="105"/>
      <c r="J2568" s="82"/>
      <c r="K2568" s="82"/>
      <c r="L2568" s="82"/>
      <c r="M2568" s="82"/>
      <c r="N2568" s="82"/>
      <c r="O2568" s="82"/>
      <c r="P2568" s="82"/>
      <c r="Q2568" s="82"/>
      <c r="R2568" s="82"/>
      <c r="S2568" s="82"/>
      <c r="T2568" s="82"/>
      <c r="U2568" s="82"/>
      <c r="V2568" s="82"/>
      <c r="W2568" s="82"/>
      <c r="X2568" s="82"/>
      <c r="Y2568" s="82"/>
      <c r="Z2568" s="82"/>
      <c r="AA2568" s="82"/>
      <c r="AD2568" s="9"/>
      <c r="AE2568" s="15"/>
      <c r="AF2568" s="15"/>
      <c r="AG2568" s="15"/>
      <c r="AH2568" s="15"/>
      <c r="AI2568" s="15"/>
      <c r="AJ2568" s="15"/>
      <c r="AK2568" s="15"/>
      <c r="AL2568" s="15"/>
      <c r="AM2568" s="15"/>
      <c r="AN2568" s="15"/>
      <c r="AO2568" s="15"/>
      <c r="AP2568" s="15"/>
      <c r="AQ2568" s="15"/>
      <c r="AR2568" s="15"/>
      <c r="AS2568" s="15"/>
      <c r="AT2568" s="15"/>
      <c r="AU2568" s="15"/>
      <c r="AV2568" s="15"/>
      <c r="AW2568" s="15"/>
      <c r="AX2568" s="15"/>
      <c r="AY2568" s="15"/>
      <c r="AZ2568" s="15"/>
      <c r="BA2568" s="15"/>
      <c r="BB2568" s="15"/>
      <c r="BC2568" s="15"/>
      <c r="BD2568" s="15"/>
      <c r="BE2568" s="15"/>
      <c r="BF2568" s="15"/>
    </row>
    <row r="2569" spans="1:58" s="10" customFormat="1" x14ac:dyDescent="0.2">
      <c r="A2569" s="34"/>
      <c r="B2569" s="35"/>
      <c r="C2569" s="35"/>
      <c r="D2569" s="137"/>
      <c r="E2569" s="35"/>
      <c r="F2569" s="138"/>
      <c r="G2569" s="139"/>
      <c r="H2569" s="140"/>
      <c r="I2569" s="105"/>
      <c r="J2569" s="82"/>
      <c r="K2569" s="82"/>
      <c r="L2569" s="82"/>
      <c r="M2569" s="82"/>
      <c r="N2569" s="82"/>
      <c r="O2569" s="82"/>
      <c r="P2569" s="82"/>
      <c r="Q2569" s="82"/>
      <c r="R2569" s="82"/>
      <c r="S2569" s="82"/>
      <c r="T2569" s="82"/>
      <c r="U2569" s="82"/>
      <c r="V2569" s="82"/>
      <c r="W2569" s="82"/>
      <c r="X2569" s="82"/>
      <c r="Y2569" s="82"/>
      <c r="Z2569" s="82"/>
      <c r="AA2569" s="82"/>
      <c r="AD2569" s="9"/>
      <c r="AE2569" s="15"/>
      <c r="AF2569" s="15"/>
      <c r="AG2569" s="15"/>
      <c r="AH2569" s="15"/>
      <c r="AI2569" s="15"/>
      <c r="AJ2569" s="15"/>
      <c r="AK2569" s="15"/>
      <c r="AL2569" s="15"/>
      <c r="AM2569" s="15"/>
      <c r="AN2569" s="15"/>
      <c r="AO2569" s="15"/>
      <c r="AP2569" s="15"/>
      <c r="AQ2569" s="15"/>
      <c r="AR2569" s="15"/>
      <c r="AS2569" s="15"/>
      <c r="AT2569" s="15"/>
      <c r="AU2569" s="15"/>
      <c r="AV2569" s="15"/>
      <c r="AW2569" s="15"/>
      <c r="AX2569" s="15"/>
      <c r="AY2569" s="15"/>
      <c r="AZ2569" s="15"/>
      <c r="BA2569" s="15"/>
      <c r="BB2569" s="15"/>
      <c r="BC2569" s="15"/>
      <c r="BD2569" s="15"/>
      <c r="BE2569" s="15"/>
      <c r="BF2569" s="15"/>
    </row>
    <row r="2570" spans="1:58" s="10" customFormat="1" x14ac:dyDescent="0.2">
      <c r="A2570" s="34"/>
      <c r="B2570" s="35"/>
      <c r="C2570" s="35"/>
      <c r="D2570" s="137"/>
      <c r="E2570" s="35"/>
      <c r="F2570" s="138"/>
      <c r="G2570" s="139"/>
      <c r="H2570" s="140"/>
      <c r="I2570" s="105"/>
      <c r="J2570" s="82"/>
      <c r="K2570" s="82"/>
      <c r="L2570" s="82"/>
      <c r="M2570" s="82"/>
      <c r="N2570" s="82"/>
      <c r="O2570" s="82"/>
      <c r="P2570" s="82"/>
      <c r="Q2570" s="82"/>
      <c r="R2570" s="82"/>
      <c r="S2570" s="82"/>
      <c r="T2570" s="82"/>
      <c r="U2570" s="82"/>
      <c r="V2570" s="82"/>
      <c r="W2570" s="82"/>
      <c r="X2570" s="82"/>
      <c r="Y2570" s="82"/>
      <c r="Z2570" s="82"/>
      <c r="AA2570" s="82"/>
      <c r="AD2570" s="9"/>
      <c r="AE2570" s="15"/>
      <c r="AF2570" s="15"/>
      <c r="AG2570" s="15"/>
      <c r="AH2570" s="15"/>
      <c r="AI2570" s="15"/>
      <c r="AJ2570" s="15"/>
      <c r="AK2570" s="15"/>
      <c r="AL2570" s="15"/>
      <c r="AM2570" s="15"/>
      <c r="AN2570" s="15"/>
      <c r="AO2570" s="15"/>
      <c r="AP2570" s="15"/>
      <c r="AQ2570" s="15"/>
      <c r="AR2570" s="15"/>
      <c r="AS2570" s="15"/>
      <c r="AT2570" s="15"/>
      <c r="AU2570" s="15"/>
      <c r="AV2570" s="15"/>
      <c r="AW2570" s="15"/>
      <c r="AX2570" s="15"/>
      <c r="AY2570" s="15"/>
      <c r="AZ2570" s="15"/>
      <c r="BA2570" s="15"/>
      <c r="BB2570" s="15"/>
      <c r="BC2570" s="15"/>
      <c r="BD2570" s="15"/>
      <c r="BE2570" s="15"/>
      <c r="BF2570" s="15"/>
    </row>
    <row r="2571" spans="1:58" s="10" customFormat="1" x14ac:dyDescent="0.2">
      <c r="A2571" s="34"/>
      <c r="B2571" s="35"/>
      <c r="C2571" s="35"/>
      <c r="D2571" s="137"/>
      <c r="E2571" s="35"/>
      <c r="F2571" s="138"/>
      <c r="G2571" s="139"/>
      <c r="H2571" s="140"/>
      <c r="I2571" s="105"/>
      <c r="J2571" s="82"/>
      <c r="K2571" s="82"/>
      <c r="L2571" s="82"/>
      <c r="M2571" s="82"/>
      <c r="N2571" s="82"/>
      <c r="O2571" s="82"/>
      <c r="P2571" s="82"/>
      <c r="Q2571" s="82"/>
      <c r="R2571" s="82"/>
      <c r="S2571" s="82"/>
      <c r="T2571" s="82"/>
      <c r="U2571" s="82"/>
      <c r="V2571" s="82"/>
      <c r="W2571" s="82"/>
      <c r="X2571" s="82"/>
      <c r="Y2571" s="82"/>
      <c r="Z2571" s="82"/>
      <c r="AA2571" s="82"/>
      <c r="AD2571" s="9"/>
      <c r="AE2571" s="15"/>
      <c r="AF2571" s="15"/>
      <c r="AG2571" s="15"/>
      <c r="AH2571" s="15"/>
      <c r="AI2571" s="15"/>
      <c r="AJ2571" s="15"/>
      <c r="AK2571" s="15"/>
      <c r="AL2571" s="15"/>
      <c r="AM2571" s="15"/>
      <c r="AN2571" s="15"/>
      <c r="AO2571" s="15"/>
      <c r="AP2571" s="15"/>
      <c r="AQ2571" s="15"/>
      <c r="AR2571" s="15"/>
      <c r="AS2571" s="15"/>
      <c r="AT2571" s="15"/>
      <c r="AU2571" s="15"/>
      <c r="AV2571" s="15"/>
      <c r="AW2571" s="15"/>
      <c r="AX2571" s="15"/>
      <c r="AY2571" s="15"/>
      <c r="AZ2571" s="15"/>
      <c r="BA2571" s="15"/>
      <c r="BB2571" s="15"/>
      <c r="BC2571" s="15"/>
      <c r="BD2571" s="15"/>
      <c r="BE2571" s="15"/>
      <c r="BF2571" s="15"/>
    </row>
    <row r="2572" spans="1:58" s="10" customFormat="1" x14ac:dyDescent="0.2">
      <c r="A2572" s="34"/>
      <c r="B2572" s="35"/>
      <c r="C2572" s="35"/>
      <c r="D2572" s="137"/>
      <c r="E2572" s="35"/>
      <c r="F2572" s="138"/>
      <c r="G2572" s="139"/>
      <c r="H2572" s="140"/>
      <c r="I2572" s="105"/>
      <c r="J2572" s="82"/>
      <c r="K2572" s="82"/>
      <c r="L2572" s="82"/>
      <c r="M2572" s="82"/>
      <c r="N2572" s="82"/>
      <c r="O2572" s="82"/>
      <c r="P2572" s="82"/>
      <c r="Q2572" s="82"/>
      <c r="R2572" s="82"/>
      <c r="S2572" s="82"/>
      <c r="T2572" s="82"/>
      <c r="U2572" s="82"/>
      <c r="V2572" s="82"/>
      <c r="W2572" s="82"/>
      <c r="X2572" s="82"/>
      <c r="Y2572" s="82"/>
      <c r="Z2572" s="82"/>
      <c r="AA2572" s="82"/>
      <c r="AD2572" s="9"/>
      <c r="AE2572" s="15"/>
      <c r="AF2572" s="15"/>
      <c r="AG2572" s="15"/>
      <c r="AH2572" s="15"/>
      <c r="AI2572" s="15"/>
      <c r="AJ2572" s="15"/>
      <c r="AK2572" s="15"/>
      <c r="AL2572" s="15"/>
      <c r="AM2572" s="15"/>
      <c r="AN2572" s="15"/>
      <c r="AO2572" s="15"/>
      <c r="AP2572" s="15"/>
      <c r="AQ2572" s="15"/>
      <c r="AR2572" s="15"/>
      <c r="AS2572" s="15"/>
      <c r="AT2572" s="15"/>
      <c r="AU2572" s="15"/>
      <c r="AV2572" s="15"/>
      <c r="AW2572" s="15"/>
      <c r="AX2572" s="15"/>
      <c r="AY2572" s="15"/>
      <c r="AZ2572" s="15"/>
      <c r="BA2572" s="15"/>
      <c r="BB2572" s="15"/>
      <c r="BC2572" s="15"/>
      <c r="BD2572" s="15"/>
      <c r="BE2572" s="15"/>
      <c r="BF2572" s="15"/>
    </row>
    <row r="2573" spans="1:58" s="10" customFormat="1" x14ac:dyDescent="0.2">
      <c r="A2573" s="34"/>
      <c r="B2573" s="35"/>
      <c r="C2573" s="35"/>
      <c r="D2573" s="137"/>
      <c r="E2573" s="35"/>
      <c r="F2573" s="138"/>
      <c r="G2573" s="139"/>
      <c r="H2573" s="140"/>
      <c r="I2573" s="105"/>
      <c r="J2573" s="82"/>
      <c r="K2573" s="82"/>
      <c r="L2573" s="82"/>
      <c r="M2573" s="82"/>
      <c r="N2573" s="82"/>
      <c r="O2573" s="82"/>
      <c r="P2573" s="82"/>
      <c r="Q2573" s="82"/>
      <c r="R2573" s="82"/>
      <c r="S2573" s="82"/>
      <c r="T2573" s="82"/>
      <c r="U2573" s="82"/>
      <c r="V2573" s="82"/>
      <c r="W2573" s="82"/>
      <c r="X2573" s="82"/>
      <c r="Y2573" s="82"/>
      <c r="Z2573" s="82"/>
      <c r="AA2573" s="82"/>
      <c r="AD2573" s="9"/>
      <c r="AE2573" s="15"/>
      <c r="AF2573" s="15"/>
      <c r="AG2573" s="15"/>
      <c r="AH2573" s="15"/>
      <c r="AI2573" s="15"/>
      <c r="AJ2573" s="15"/>
      <c r="AK2573" s="15"/>
      <c r="AL2573" s="15"/>
      <c r="AM2573" s="15"/>
      <c r="AN2573" s="15"/>
      <c r="AO2573" s="15"/>
      <c r="AP2573" s="15"/>
      <c r="AQ2573" s="15"/>
      <c r="AR2573" s="15"/>
      <c r="AS2573" s="15"/>
      <c r="AT2573" s="15"/>
      <c r="AU2573" s="15"/>
      <c r="AV2573" s="15"/>
      <c r="AW2573" s="15"/>
      <c r="AX2573" s="15"/>
      <c r="AY2573" s="15"/>
      <c r="AZ2573" s="15"/>
      <c r="BA2573" s="15"/>
      <c r="BB2573" s="15"/>
      <c r="BC2573" s="15"/>
      <c r="BD2573" s="15"/>
      <c r="BE2573" s="15"/>
      <c r="BF2573" s="15"/>
    </row>
    <row r="2574" spans="1:58" s="10" customFormat="1" x14ac:dyDescent="0.2">
      <c r="A2574" s="34"/>
      <c r="B2574" s="35"/>
      <c r="C2574" s="35"/>
      <c r="D2574" s="137"/>
      <c r="E2574" s="35"/>
      <c r="F2574" s="138"/>
      <c r="G2574" s="139"/>
      <c r="H2574" s="140"/>
      <c r="I2574" s="105"/>
      <c r="J2574" s="82"/>
      <c r="K2574" s="82"/>
      <c r="L2574" s="82"/>
      <c r="M2574" s="82"/>
      <c r="N2574" s="82"/>
      <c r="O2574" s="82"/>
      <c r="P2574" s="82"/>
      <c r="Q2574" s="82"/>
      <c r="R2574" s="82"/>
      <c r="S2574" s="82"/>
      <c r="T2574" s="82"/>
      <c r="U2574" s="82"/>
      <c r="V2574" s="82"/>
      <c r="W2574" s="82"/>
      <c r="X2574" s="82"/>
      <c r="Y2574" s="82"/>
      <c r="Z2574" s="82"/>
      <c r="AA2574" s="82"/>
      <c r="AD2574" s="9"/>
      <c r="AE2574" s="15"/>
      <c r="AF2574" s="15"/>
      <c r="AG2574" s="15"/>
      <c r="AH2574" s="15"/>
      <c r="AI2574" s="15"/>
      <c r="AJ2574" s="15"/>
      <c r="AK2574" s="15"/>
      <c r="AL2574" s="15"/>
      <c r="AM2574" s="15"/>
      <c r="AN2574" s="15"/>
      <c r="AO2574" s="15"/>
      <c r="AP2574" s="15"/>
      <c r="AQ2574" s="15"/>
      <c r="AR2574" s="15"/>
      <c r="AS2574" s="15"/>
      <c r="AT2574" s="15"/>
      <c r="AU2574" s="15"/>
      <c r="AV2574" s="15"/>
      <c r="AW2574" s="15"/>
      <c r="AX2574" s="15"/>
      <c r="AY2574" s="15"/>
      <c r="AZ2574" s="15"/>
      <c r="BA2574" s="15"/>
      <c r="BB2574" s="15"/>
      <c r="BC2574" s="15"/>
      <c r="BD2574" s="15"/>
      <c r="BE2574" s="15"/>
      <c r="BF2574" s="15"/>
    </row>
    <row r="2575" spans="1:58" s="10" customFormat="1" x14ac:dyDescent="0.2">
      <c r="A2575" s="34"/>
      <c r="B2575" s="35"/>
      <c r="C2575" s="35"/>
      <c r="D2575" s="137"/>
      <c r="E2575" s="35"/>
      <c r="F2575" s="138"/>
      <c r="G2575" s="139"/>
      <c r="H2575" s="140"/>
      <c r="I2575" s="105"/>
      <c r="J2575" s="82"/>
      <c r="K2575" s="82"/>
      <c r="L2575" s="82"/>
      <c r="M2575" s="82"/>
      <c r="N2575" s="82"/>
      <c r="O2575" s="82"/>
      <c r="P2575" s="82"/>
      <c r="Q2575" s="82"/>
      <c r="R2575" s="82"/>
      <c r="S2575" s="82"/>
      <c r="T2575" s="82"/>
      <c r="U2575" s="82"/>
      <c r="V2575" s="82"/>
      <c r="W2575" s="82"/>
      <c r="X2575" s="82"/>
      <c r="Y2575" s="82"/>
      <c r="Z2575" s="82"/>
      <c r="AA2575" s="82"/>
      <c r="AD2575" s="9"/>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row>
    <row r="2576" spans="1:58" s="10" customFormat="1" x14ac:dyDescent="0.2">
      <c r="A2576" s="34"/>
      <c r="B2576" s="35"/>
      <c r="C2576" s="35"/>
      <c r="D2576" s="137"/>
      <c r="E2576" s="35"/>
      <c r="F2576" s="138"/>
      <c r="G2576" s="139"/>
      <c r="H2576" s="140"/>
      <c r="I2576" s="105"/>
      <c r="J2576" s="82"/>
      <c r="K2576" s="82"/>
      <c r="L2576" s="82"/>
      <c r="M2576" s="82"/>
      <c r="N2576" s="82"/>
      <c r="O2576" s="82"/>
      <c r="P2576" s="82"/>
      <c r="Q2576" s="82"/>
      <c r="R2576" s="82"/>
      <c r="S2576" s="82"/>
      <c r="T2576" s="82"/>
      <c r="U2576" s="82"/>
      <c r="V2576" s="82"/>
      <c r="W2576" s="82"/>
      <c r="X2576" s="82"/>
      <c r="Y2576" s="82"/>
      <c r="Z2576" s="82"/>
      <c r="AA2576" s="82"/>
      <c r="AD2576" s="9"/>
      <c r="AE2576" s="15"/>
      <c r="AF2576" s="15"/>
      <c r="AG2576" s="15"/>
      <c r="AH2576" s="15"/>
      <c r="AI2576" s="15"/>
      <c r="AJ2576" s="15"/>
      <c r="AK2576" s="15"/>
      <c r="AL2576" s="15"/>
      <c r="AM2576" s="15"/>
      <c r="AN2576" s="15"/>
      <c r="AO2576" s="15"/>
      <c r="AP2576" s="15"/>
      <c r="AQ2576" s="15"/>
      <c r="AR2576" s="15"/>
      <c r="AS2576" s="15"/>
      <c r="AT2576" s="15"/>
      <c r="AU2576" s="15"/>
      <c r="AV2576" s="15"/>
      <c r="AW2576" s="15"/>
      <c r="AX2576" s="15"/>
      <c r="AY2576" s="15"/>
      <c r="AZ2576" s="15"/>
      <c r="BA2576" s="15"/>
      <c r="BB2576" s="15"/>
      <c r="BC2576" s="15"/>
      <c r="BD2576" s="15"/>
      <c r="BE2576" s="15"/>
      <c r="BF2576" s="15"/>
    </row>
    <row r="2577" spans="1:58" s="10" customFormat="1" x14ac:dyDescent="0.2">
      <c r="A2577" s="34"/>
      <c r="B2577" s="35"/>
      <c r="C2577" s="35"/>
      <c r="D2577" s="137"/>
      <c r="E2577" s="35"/>
      <c r="F2577" s="138"/>
      <c r="G2577" s="139"/>
      <c r="H2577" s="140"/>
      <c r="I2577" s="105"/>
      <c r="J2577" s="82"/>
      <c r="K2577" s="82"/>
      <c r="L2577" s="82"/>
      <c r="M2577" s="82"/>
      <c r="N2577" s="82"/>
      <c r="O2577" s="82"/>
      <c r="P2577" s="82"/>
      <c r="Q2577" s="82"/>
      <c r="R2577" s="82"/>
      <c r="S2577" s="82"/>
      <c r="T2577" s="82"/>
      <c r="U2577" s="82"/>
      <c r="V2577" s="82"/>
      <c r="W2577" s="82"/>
      <c r="X2577" s="82"/>
      <c r="Y2577" s="82"/>
      <c r="Z2577" s="82"/>
      <c r="AA2577" s="82"/>
      <c r="AD2577" s="9"/>
      <c r="AE2577" s="15"/>
      <c r="AF2577" s="15"/>
      <c r="AG2577" s="15"/>
      <c r="AH2577" s="15"/>
      <c r="AI2577" s="15"/>
      <c r="AJ2577" s="15"/>
      <c r="AK2577" s="15"/>
      <c r="AL2577" s="15"/>
      <c r="AM2577" s="15"/>
      <c r="AN2577" s="15"/>
      <c r="AO2577" s="15"/>
      <c r="AP2577" s="15"/>
      <c r="AQ2577" s="15"/>
      <c r="AR2577" s="15"/>
      <c r="AS2577" s="15"/>
      <c r="AT2577" s="15"/>
      <c r="AU2577" s="15"/>
      <c r="AV2577" s="15"/>
      <c r="AW2577" s="15"/>
      <c r="AX2577" s="15"/>
      <c r="AY2577" s="15"/>
      <c r="AZ2577" s="15"/>
      <c r="BA2577" s="15"/>
      <c r="BB2577" s="15"/>
      <c r="BC2577" s="15"/>
      <c r="BD2577" s="15"/>
      <c r="BE2577" s="15"/>
      <c r="BF2577" s="15"/>
    </row>
    <row r="2578" spans="1:58" s="10" customFormat="1" x14ac:dyDescent="0.2">
      <c r="A2578" s="34"/>
      <c r="B2578" s="35"/>
      <c r="C2578" s="35"/>
      <c r="D2578" s="137"/>
      <c r="E2578" s="35"/>
      <c r="F2578" s="138"/>
      <c r="G2578" s="139"/>
      <c r="H2578" s="140"/>
      <c r="I2578" s="105"/>
      <c r="J2578" s="82"/>
      <c r="K2578" s="82"/>
      <c r="L2578" s="82"/>
      <c r="M2578" s="82"/>
      <c r="N2578" s="82"/>
      <c r="O2578" s="82"/>
      <c r="P2578" s="82"/>
      <c r="Q2578" s="82"/>
      <c r="R2578" s="82"/>
      <c r="S2578" s="82"/>
      <c r="T2578" s="82"/>
      <c r="U2578" s="82"/>
      <c r="V2578" s="82"/>
      <c r="W2578" s="82"/>
      <c r="X2578" s="82"/>
      <c r="Y2578" s="82"/>
      <c r="Z2578" s="82"/>
      <c r="AA2578" s="82"/>
      <c r="AD2578" s="9"/>
      <c r="AE2578" s="15"/>
      <c r="AF2578" s="15"/>
      <c r="AG2578" s="15"/>
      <c r="AH2578" s="15"/>
      <c r="AI2578" s="15"/>
      <c r="AJ2578" s="15"/>
      <c r="AK2578" s="15"/>
      <c r="AL2578" s="15"/>
      <c r="AM2578" s="15"/>
      <c r="AN2578" s="15"/>
      <c r="AO2578" s="15"/>
      <c r="AP2578" s="15"/>
      <c r="AQ2578" s="15"/>
      <c r="AR2578" s="15"/>
      <c r="AS2578" s="15"/>
      <c r="AT2578" s="15"/>
      <c r="AU2578" s="15"/>
      <c r="AV2578" s="15"/>
      <c r="AW2578" s="15"/>
      <c r="AX2578" s="15"/>
      <c r="AY2578" s="15"/>
      <c r="AZ2578" s="15"/>
      <c r="BA2578" s="15"/>
      <c r="BB2578" s="15"/>
      <c r="BC2578" s="15"/>
      <c r="BD2578" s="15"/>
      <c r="BE2578" s="15"/>
      <c r="BF2578" s="15"/>
    </row>
    <row r="2579" spans="1:58" s="10" customFormat="1" x14ac:dyDescent="0.2">
      <c r="A2579" s="34"/>
      <c r="B2579" s="35"/>
      <c r="C2579" s="35"/>
      <c r="D2579" s="137"/>
      <c r="E2579" s="35"/>
      <c r="F2579" s="138"/>
      <c r="G2579" s="139"/>
      <c r="H2579" s="140"/>
      <c r="I2579" s="105"/>
      <c r="J2579" s="82"/>
      <c r="K2579" s="82"/>
      <c r="L2579" s="82"/>
      <c r="M2579" s="82"/>
      <c r="N2579" s="82"/>
      <c r="O2579" s="82"/>
      <c r="P2579" s="82"/>
      <c r="Q2579" s="82"/>
      <c r="R2579" s="82"/>
      <c r="S2579" s="82"/>
      <c r="T2579" s="82"/>
      <c r="U2579" s="82"/>
      <c r="V2579" s="82"/>
      <c r="W2579" s="82"/>
      <c r="X2579" s="82"/>
      <c r="Y2579" s="82"/>
      <c r="Z2579" s="82"/>
      <c r="AA2579" s="82"/>
      <c r="AD2579" s="9"/>
      <c r="AE2579" s="15"/>
      <c r="AF2579" s="15"/>
      <c r="AG2579" s="15"/>
      <c r="AH2579" s="15"/>
      <c r="AI2579" s="15"/>
      <c r="AJ2579" s="15"/>
      <c r="AK2579" s="15"/>
      <c r="AL2579" s="15"/>
      <c r="AM2579" s="15"/>
      <c r="AN2579" s="15"/>
      <c r="AO2579" s="15"/>
      <c r="AP2579" s="15"/>
      <c r="AQ2579" s="15"/>
      <c r="AR2579" s="15"/>
      <c r="AS2579" s="15"/>
      <c r="AT2579" s="15"/>
      <c r="AU2579" s="15"/>
      <c r="AV2579" s="15"/>
      <c r="AW2579" s="15"/>
      <c r="AX2579" s="15"/>
      <c r="AY2579" s="15"/>
      <c r="AZ2579" s="15"/>
      <c r="BA2579" s="15"/>
      <c r="BB2579" s="15"/>
      <c r="BC2579" s="15"/>
      <c r="BD2579" s="15"/>
      <c r="BE2579" s="15"/>
      <c r="BF2579" s="15"/>
    </row>
    <row r="2580" spans="1:58" s="10" customFormat="1" x14ac:dyDescent="0.2">
      <c r="A2580" s="34"/>
      <c r="B2580" s="35"/>
      <c r="C2580" s="35"/>
      <c r="D2580" s="137"/>
      <c r="E2580" s="35"/>
      <c r="F2580" s="138"/>
      <c r="G2580" s="139"/>
      <c r="H2580" s="140"/>
      <c r="I2580" s="105"/>
      <c r="J2580" s="82"/>
      <c r="K2580" s="82"/>
      <c r="L2580" s="82"/>
      <c r="M2580" s="82"/>
      <c r="N2580" s="82"/>
      <c r="O2580" s="82"/>
      <c r="P2580" s="82"/>
      <c r="Q2580" s="82"/>
      <c r="R2580" s="82"/>
      <c r="S2580" s="82"/>
      <c r="T2580" s="82"/>
      <c r="U2580" s="82"/>
      <c r="V2580" s="82"/>
      <c r="W2580" s="82"/>
      <c r="X2580" s="82"/>
      <c r="Y2580" s="82"/>
      <c r="Z2580" s="82"/>
      <c r="AA2580" s="82"/>
      <c r="AD2580" s="9"/>
      <c r="AE2580" s="15"/>
      <c r="AF2580" s="15"/>
      <c r="AG2580" s="15"/>
      <c r="AH2580" s="15"/>
      <c r="AI2580" s="15"/>
      <c r="AJ2580" s="15"/>
      <c r="AK2580" s="15"/>
      <c r="AL2580" s="15"/>
      <c r="AM2580" s="15"/>
      <c r="AN2580" s="15"/>
      <c r="AO2580" s="15"/>
      <c r="AP2580" s="15"/>
      <c r="AQ2580" s="15"/>
      <c r="AR2580" s="15"/>
      <c r="AS2580" s="15"/>
      <c r="AT2580" s="15"/>
      <c r="AU2580" s="15"/>
      <c r="AV2580" s="15"/>
      <c r="AW2580" s="15"/>
      <c r="AX2580" s="15"/>
      <c r="AY2580" s="15"/>
      <c r="AZ2580" s="15"/>
      <c r="BA2580" s="15"/>
      <c r="BB2580" s="15"/>
      <c r="BC2580" s="15"/>
      <c r="BD2580" s="15"/>
      <c r="BE2580" s="15"/>
      <c r="BF2580" s="15"/>
    </row>
    <row r="2581" spans="1:58" s="10" customFormat="1" x14ac:dyDescent="0.2">
      <c r="A2581" s="34"/>
      <c r="B2581" s="35"/>
      <c r="C2581" s="35"/>
      <c r="D2581" s="137"/>
      <c r="E2581" s="35"/>
      <c r="F2581" s="138"/>
      <c r="G2581" s="139"/>
      <c r="H2581" s="140"/>
      <c r="I2581" s="105"/>
      <c r="J2581" s="82"/>
      <c r="K2581" s="82"/>
      <c r="L2581" s="82"/>
      <c r="M2581" s="82"/>
      <c r="N2581" s="82"/>
      <c r="O2581" s="82"/>
      <c r="P2581" s="82"/>
      <c r="Q2581" s="82"/>
      <c r="R2581" s="82"/>
      <c r="S2581" s="82"/>
      <c r="T2581" s="82"/>
      <c r="U2581" s="82"/>
      <c r="V2581" s="82"/>
      <c r="W2581" s="82"/>
      <c r="X2581" s="82"/>
      <c r="Y2581" s="82"/>
      <c r="Z2581" s="82"/>
      <c r="AA2581" s="82"/>
      <c r="AD2581" s="9"/>
      <c r="AE2581" s="15"/>
      <c r="AF2581" s="15"/>
      <c r="AG2581" s="15"/>
      <c r="AH2581" s="15"/>
      <c r="AI2581" s="15"/>
      <c r="AJ2581" s="15"/>
      <c r="AK2581" s="15"/>
      <c r="AL2581" s="15"/>
      <c r="AM2581" s="15"/>
      <c r="AN2581" s="15"/>
      <c r="AO2581" s="15"/>
      <c r="AP2581" s="15"/>
      <c r="AQ2581" s="15"/>
      <c r="AR2581" s="15"/>
      <c r="AS2581" s="15"/>
      <c r="AT2581" s="15"/>
      <c r="AU2581" s="15"/>
      <c r="AV2581" s="15"/>
      <c r="AW2581" s="15"/>
      <c r="AX2581" s="15"/>
      <c r="AY2581" s="15"/>
      <c r="AZ2581" s="15"/>
      <c r="BA2581" s="15"/>
      <c r="BB2581" s="15"/>
      <c r="BC2581" s="15"/>
      <c r="BD2581" s="15"/>
      <c r="BE2581" s="15"/>
      <c r="BF2581" s="15"/>
    </row>
    <row r="2582" spans="1:58" s="10" customFormat="1" x14ac:dyDescent="0.2">
      <c r="A2582" s="34"/>
      <c r="B2582" s="35"/>
      <c r="C2582" s="35"/>
      <c r="D2582" s="137"/>
      <c r="E2582" s="35"/>
      <c r="F2582" s="138"/>
      <c r="G2582" s="139"/>
      <c r="H2582" s="140"/>
      <c r="I2582" s="105"/>
      <c r="J2582" s="82"/>
      <c r="K2582" s="82"/>
      <c r="L2582" s="82"/>
      <c r="M2582" s="82"/>
      <c r="N2582" s="82"/>
      <c r="O2582" s="82"/>
      <c r="P2582" s="82"/>
      <c r="Q2582" s="82"/>
      <c r="R2582" s="82"/>
      <c r="S2582" s="82"/>
      <c r="T2582" s="82"/>
      <c r="U2582" s="82"/>
      <c r="V2582" s="82"/>
      <c r="W2582" s="82"/>
      <c r="X2582" s="82"/>
      <c r="Y2582" s="82"/>
      <c r="Z2582" s="82"/>
      <c r="AA2582" s="82"/>
      <c r="AD2582" s="9"/>
      <c r="AE2582" s="15"/>
      <c r="AF2582" s="15"/>
      <c r="AG2582" s="15"/>
      <c r="AH2582" s="15"/>
      <c r="AI2582" s="15"/>
      <c r="AJ2582" s="15"/>
      <c r="AK2582" s="15"/>
      <c r="AL2582" s="15"/>
      <c r="AM2582" s="15"/>
      <c r="AN2582" s="15"/>
      <c r="AO2582" s="15"/>
      <c r="AP2582" s="15"/>
      <c r="AQ2582" s="15"/>
      <c r="AR2582" s="15"/>
      <c r="AS2582" s="15"/>
      <c r="AT2582" s="15"/>
      <c r="AU2582" s="15"/>
      <c r="AV2582" s="15"/>
      <c r="AW2582" s="15"/>
      <c r="AX2582" s="15"/>
      <c r="AY2582" s="15"/>
      <c r="AZ2582" s="15"/>
      <c r="BA2582" s="15"/>
      <c r="BB2582" s="15"/>
      <c r="BC2582" s="15"/>
      <c r="BD2582" s="15"/>
      <c r="BE2582" s="15"/>
      <c r="BF2582" s="15"/>
    </row>
    <row r="2583" spans="1:58" s="10" customFormat="1" x14ac:dyDescent="0.2">
      <c r="A2583" s="34"/>
      <c r="B2583" s="35"/>
      <c r="C2583" s="35"/>
      <c r="D2583" s="137"/>
      <c r="E2583" s="35"/>
      <c r="F2583" s="138"/>
      <c r="G2583" s="139"/>
      <c r="H2583" s="140"/>
      <c r="I2583" s="105"/>
      <c r="J2583" s="82"/>
      <c r="K2583" s="82"/>
      <c r="L2583" s="82"/>
      <c r="M2583" s="82"/>
      <c r="N2583" s="82"/>
      <c r="O2583" s="82"/>
      <c r="P2583" s="82"/>
      <c r="Q2583" s="82"/>
      <c r="R2583" s="82"/>
      <c r="S2583" s="82"/>
      <c r="T2583" s="82"/>
      <c r="U2583" s="82"/>
      <c r="V2583" s="82"/>
      <c r="W2583" s="82"/>
      <c r="X2583" s="82"/>
      <c r="Y2583" s="82"/>
      <c r="Z2583" s="82"/>
      <c r="AA2583" s="82"/>
      <c r="AD2583" s="9"/>
      <c r="AE2583" s="15"/>
      <c r="AF2583" s="15"/>
      <c r="AG2583" s="15"/>
      <c r="AH2583" s="15"/>
      <c r="AI2583" s="15"/>
      <c r="AJ2583" s="15"/>
      <c r="AK2583" s="15"/>
      <c r="AL2583" s="15"/>
      <c r="AM2583" s="15"/>
      <c r="AN2583" s="15"/>
      <c r="AO2583" s="15"/>
      <c r="AP2583" s="15"/>
      <c r="AQ2583" s="15"/>
      <c r="AR2583" s="15"/>
      <c r="AS2583" s="15"/>
      <c r="AT2583" s="15"/>
      <c r="AU2583" s="15"/>
      <c r="AV2583" s="15"/>
      <c r="AW2583" s="15"/>
      <c r="AX2583" s="15"/>
      <c r="AY2583" s="15"/>
      <c r="AZ2583" s="15"/>
      <c r="BA2583" s="15"/>
      <c r="BB2583" s="15"/>
      <c r="BC2583" s="15"/>
      <c r="BD2583" s="15"/>
      <c r="BE2583" s="15"/>
      <c r="BF2583" s="15"/>
    </row>
    <row r="2584" spans="1:58" s="10" customFormat="1" x14ac:dyDescent="0.2">
      <c r="A2584" s="34"/>
      <c r="B2584" s="35"/>
      <c r="C2584" s="35"/>
      <c r="D2584" s="137"/>
      <c r="E2584" s="35"/>
      <c r="F2584" s="138"/>
      <c r="G2584" s="139"/>
      <c r="H2584" s="140"/>
      <c r="I2584" s="105"/>
      <c r="J2584" s="82"/>
      <c r="K2584" s="82"/>
      <c r="L2584" s="82"/>
      <c r="M2584" s="82"/>
      <c r="N2584" s="82"/>
      <c r="O2584" s="82"/>
      <c r="P2584" s="82"/>
      <c r="Q2584" s="82"/>
      <c r="R2584" s="82"/>
      <c r="S2584" s="82"/>
      <c r="T2584" s="82"/>
      <c r="U2584" s="82"/>
      <c r="V2584" s="82"/>
      <c r="W2584" s="82"/>
      <c r="X2584" s="82"/>
      <c r="Y2584" s="82"/>
      <c r="Z2584" s="82"/>
      <c r="AA2584" s="82"/>
      <c r="AD2584" s="9"/>
      <c r="AE2584" s="15"/>
      <c r="AF2584" s="15"/>
      <c r="AG2584" s="15"/>
      <c r="AH2584" s="15"/>
      <c r="AI2584" s="15"/>
      <c r="AJ2584" s="15"/>
      <c r="AK2584" s="15"/>
      <c r="AL2584" s="15"/>
      <c r="AM2584" s="15"/>
      <c r="AN2584" s="15"/>
      <c r="AO2584" s="15"/>
      <c r="AP2584" s="15"/>
      <c r="AQ2584" s="15"/>
      <c r="AR2584" s="15"/>
      <c r="AS2584" s="15"/>
      <c r="AT2584" s="15"/>
      <c r="AU2584" s="15"/>
      <c r="AV2584" s="15"/>
      <c r="AW2584" s="15"/>
      <c r="AX2584" s="15"/>
      <c r="AY2584" s="15"/>
      <c r="AZ2584" s="15"/>
      <c r="BA2584" s="15"/>
      <c r="BB2584" s="15"/>
      <c r="BC2584" s="15"/>
      <c r="BD2584" s="15"/>
      <c r="BE2584" s="15"/>
      <c r="BF2584" s="15"/>
    </row>
    <row r="2585" spans="1:58" s="10" customFormat="1" x14ac:dyDescent="0.2">
      <c r="A2585" s="34"/>
      <c r="B2585" s="35"/>
      <c r="C2585" s="35"/>
      <c r="D2585" s="137"/>
      <c r="E2585" s="35"/>
      <c r="F2585" s="138"/>
      <c r="G2585" s="139"/>
      <c r="H2585" s="140"/>
      <c r="I2585" s="105"/>
      <c r="J2585" s="82"/>
      <c r="K2585" s="82"/>
      <c r="L2585" s="82"/>
      <c r="M2585" s="82"/>
      <c r="N2585" s="82"/>
      <c r="O2585" s="82"/>
      <c r="P2585" s="82"/>
      <c r="Q2585" s="82"/>
      <c r="R2585" s="82"/>
      <c r="S2585" s="82"/>
      <c r="T2585" s="82"/>
      <c r="U2585" s="82"/>
      <c r="V2585" s="82"/>
      <c r="W2585" s="82"/>
      <c r="X2585" s="82"/>
      <c r="Y2585" s="82"/>
      <c r="Z2585" s="82"/>
      <c r="AA2585" s="82"/>
      <c r="AD2585" s="9"/>
      <c r="AE2585" s="15"/>
      <c r="AF2585" s="15"/>
      <c r="AG2585" s="15"/>
      <c r="AH2585" s="15"/>
      <c r="AI2585" s="15"/>
      <c r="AJ2585" s="15"/>
      <c r="AK2585" s="15"/>
      <c r="AL2585" s="15"/>
      <c r="AM2585" s="15"/>
      <c r="AN2585" s="15"/>
      <c r="AO2585" s="15"/>
      <c r="AP2585" s="15"/>
      <c r="AQ2585" s="15"/>
      <c r="AR2585" s="15"/>
      <c r="AS2585" s="15"/>
      <c r="AT2585" s="15"/>
      <c r="AU2585" s="15"/>
      <c r="AV2585" s="15"/>
      <c r="AW2585" s="15"/>
      <c r="AX2585" s="15"/>
      <c r="AY2585" s="15"/>
      <c r="AZ2585" s="15"/>
      <c r="BA2585" s="15"/>
      <c r="BB2585" s="15"/>
      <c r="BC2585" s="15"/>
      <c r="BD2585" s="15"/>
      <c r="BE2585" s="15"/>
      <c r="BF2585" s="15"/>
    </row>
    <row r="2586" spans="1:58" s="10" customFormat="1" x14ac:dyDescent="0.2">
      <c r="A2586" s="34"/>
      <c r="B2586" s="35"/>
      <c r="C2586" s="35"/>
      <c r="D2586" s="137"/>
      <c r="E2586" s="35"/>
      <c r="F2586" s="138"/>
      <c r="G2586" s="139"/>
      <c r="H2586" s="140"/>
      <c r="I2586" s="105"/>
      <c r="J2586" s="82"/>
      <c r="K2586" s="82"/>
      <c r="L2586" s="82"/>
      <c r="M2586" s="82"/>
      <c r="N2586" s="82"/>
      <c r="O2586" s="82"/>
      <c r="P2586" s="82"/>
      <c r="Q2586" s="82"/>
      <c r="R2586" s="82"/>
      <c r="S2586" s="82"/>
      <c r="T2586" s="82"/>
      <c r="U2586" s="82"/>
      <c r="V2586" s="82"/>
      <c r="W2586" s="82"/>
      <c r="X2586" s="82"/>
      <c r="Y2586" s="82"/>
      <c r="Z2586" s="82"/>
      <c r="AA2586" s="82"/>
      <c r="AD2586" s="9"/>
      <c r="AE2586" s="15"/>
      <c r="AF2586" s="15"/>
      <c r="AG2586" s="15"/>
      <c r="AH2586" s="15"/>
      <c r="AI2586" s="15"/>
      <c r="AJ2586" s="15"/>
      <c r="AK2586" s="15"/>
      <c r="AL2586" s="15"/>
      <c r="AM2586" s="15"/>
      <c r="AN2586" s="15"/>
      <c r="AO2586" s="15"/>
      <c r="AP2586" s="15"/>
      <c r="AQ2586" s="15"/>
      <c r="AR2586" s="15"/>
      <c r="AS2586" s="15"/>
      <c r="AT2586" s="15"/>
      <c r="AU2586" s="15"/>
      <c r="AV2586" s="15"/>
      <c r="AW2586" s="15"/>
      <c r="AX2586" s="15"/>
      <c r="AY2586" s="15"/>
      <c r="AZ2586" s="15"/>
      <c r="BA2586" s="15"/>
      <c r="BB2586" s="15"/>
      <c r="BC2586" s="15"/>
      <c r="BD2586" s="15"/>
      <c r="BE2586" s="15"/>
      <c r="BF2586" s="15"/>
    </row>
    <row r="2587" spans="1:58" s="10" customFormat="1" x14ac:dyDescent="0.2">
      <c r="A2587" s="34"/>
      <c r="B2587" s="35"/>
      <c r="C2587" s="35"/>
      <c r="D2587" s="137"/>
      <c r="E2587" s="35"/>
      <c r="F2587" s="138"/>
      <c r="G2587" s="139"/>
      <c r="H2587" s="140"/>
      <c r="I2587" s="105"/>
      <c r="J2587" s="82"/>
      <c r="K2587" s="82"/>
      <c r="L2587" s="82"/>
      <c r="M2587" s="82"/>
      <c r="N2587" s="82"/>
      <c r="O2587" s="82"/>
      <c r="P2587" s="82"/>
      <c r="Q2587" s="82"/>
      <c r="R2587" s="82"/>
      <c r="S2587" s="82"/>
      <c r="T2587" s="82"/>
      <c r="U2587" s="82"/>
      <c r="V2587" s="82"/>
      <c r="W2587" s="82"/>
      <c r="X2587" s="82"/>
      <c r="Y2587" s="82"/>
      <c r="Z2587" s="82"/>
      <c r="AA2587" s="82"/>
      <c r="AD2587" s="9"/>
      <c r="AE2587" s="15"/>
      <c r="AF2587" s="15"/>
      <c r="AG2587" s="15"/>
      <c r="AH2587" s="15"/>
      <c r="AI2587" s="15"/>
      <c r="AJ2587" s="15"/>
      <c r="AK2587" s="15"/>
      <c r="AL2587" s="15"/>
      <c r="AM2587" s="15"/>
      <c r="AN2587" s="15"/>
      <c r="AO2587" s="15"/>
      <c r="AP2587" s="15"/>
      <c r="AQ2587" s="15"/>
      <c r="AR2587" s="15"/>
      <c r="AS2587" s="15"/>
      <c r="AT2587" s="15"/>
      <c r="AU2587" s="15"/>
      <c r="AV2587" s="15"/>
      <c r="AW2587" s="15"/>
      <c r="AX2587" s="15"/>
      <c r="AY2587" s="15"/>
      <c r="AZ2587" s="15"/>
      <c r="BA2587" s="15"/>
      <c r="BB2587" s="15"/>
      <c r="BC2587" s="15"/>
      <c r="BD2587" s="15"/>
      <c r="BE2587" s="15"/>
      <c r="BF2587" s="15"/>
    </row>
    <row r="2588" spans="1:58" s="10" customFormat="1" x14ac:dyDescent="0.2">
      <c r="A2588" s="34"/>
      <c r="B2588" s="35"/>
      <c r="C2588" s="35"/>
      <c r="D2588" s="137"/>
      <c r="E2588" s="35"/>
      <c r="F2588" s="138"/>
      <c r="G2588" s="139"/>
      <c r="H2588" s="140"/>
      <c r="I2588" s="105"/>
      <c r="J2588" s="82"/>
      <c r="K2588" s="82"/>
      <c r="L2588" s="82"/>
      <c r="M2588" s="82"/>
      <c r="N2588" s="82"/>
      <c r="O2588" s="82"/>
      <c r="P2588" s="82"/>
      <c r="Q2588" s="82"/>
      <c r="R2588" s="82"/>
      <c r="S2588" s="82"/>
      <c r="T2588" s="82"/>
      <c r="U2588" s="82"/>
      <c r="V2588" s="82"/>
      <c r="W2588" s="82"/>
      <c r="X2588" s="82"/>
      <c r="Y2588" s="82"/>
      <c r="Z2588" s="82"/>
      <c r="AA2588" s="82"/>
      <c r="AD2588" s="9"/>
      <c r="AE2588" s="15"/>
      <c r="AF2588" s="15"/>
      <c r="AG2588" s="15"/>
      <c r="AH2588" s="15"/>
      <c r="AI2588" s="15"/>
      <c r="AJ2588" s="15"/>
      <c r="AK2588" s="15"/>
      <c r="AL2588" s="15"/>
      <c r="AM2588" s="15"/>
      <c r="AN2588" s="15"/>
      <c r="AO2588" s="15"/>
      <c r="AP2588" s="15"/>
      <c r="AQ2588" s="15"/>
      <c r="AR2588" s="15"/>
      <c r="AS2588" s="15"/>
      <c r="AT2588" s="15"/>
      <c r="AU2588" s="15"/>
      <c r="AV2588" s="15"/>
      <c r="AW2588" s="15"/>
      <c r="AX2588" s="15"/>
      <c r="AY2588" s="15"/>
      <c r="AZ2588" s="15"/>
      <c r="BA2588" s="15"/>
      <c r="BB2588" s="15"/>
      <c r="BC2588" s="15"/>
      <c r="BD2588" s="15"/>
      <c r="BE2588" s="15"/>
      <c r="BF2588" s="15"/>
    </row>
    <row r="2589" spans="1:58" s="10" customFormat="1" x14ac:dyDescent="0.2">
      <c r="A2589" s="34"/>
      <c r="B2589" s="35"/>
      <c r="C2589" s="35"/>
      <c r="D2589" s="137"/>
      <c r="E2589" s="35"/>
      <c r="F2589" s="138"/>
      <c r="G2589" s="139"/>
      <c r="H2589" s="140"/>
      <c r="I2589" s="105"/>
      <c r="J2589" s="82"/>
      <c r="K2589" s="82"/>
      <c r="L2589" s="82"/>
      <c r="M2589" s="82"/>
      <c r="N2589" s="82"/>
      <c r="O2589" s="82"/>
      <c r="P2589" s="82"/>
      <c r="Q2589" s="82"/>
      <c r="R2589" s="82"/>
      <c r="S2589" s="82"/>
      <c r="T2589" s="82"/>
      <c r="U2589" s="82"/>
      <c r="V2589" s="82"/>
      <c r="W2589" s="82"/>
      <c r="X2589" s="82"/>
      <c r="Y2589" s="82"/>
      <c r="Z2589" s="82"/>
      <c r="AA2589" s="82"/>
      <c r="AD2589" s="9"/>
      <c r="AE2589" s="15"/>
      <c r="AF2589" s="15"/>
      <c r="AG2589" s="15"/>
      <c r="AH2589" s="15"/>
      <c r="AI2589" s="15"/>
      <c r="AJ2589" s="15"/>
      <c r="AK2589" s="15"/>
      <c r="AL2589" s="15"/>
      <c r="AM2589" s="15"/>
      <c r="AN2589" s="15"/>
      <c r="AO2589" s="15"/>
      <c r="AP2589" s="15"/>
      <c r="AQ2589" s="15"/>
      <c r="AR2589" s="15"/>
      <c r="AS2589" s="15"/>
      <c r="AT2589" s="15"/>
      <c r="AU2589" s="15"/>
      <c r="AV2589" s="15"/>
      <c r="AW2589" s="15"/>
      <c r="AX2589" s="15"/>
      <c r="AY2589" s="15"/>
      <c r="AZ2589" s="15"/>
      <c r="BA2589" s="15"/>
      <c r="BB2589" s="15"/>
      <c r="BC2589" s="15"/>
      <c r="BD2589" s="15"/>
      <c r="BE2589" s="15"/>
      <c r="BF2589" s="15"/>
    </row>
    <row r="2590" spans="1:58" s="10" customFormat="1" x14ac:dyDescent="0.2">
      <c r="A2590" s="34"/>
      <c r="B2590" s="35"/>
      <c r="C2590" s="35"/>
      <c r="D2590" s="137"/>
      <c r="E2590" s="35"/>
      <c r="F2590" s="138"/>
      <c r="G2590" s="139"/>
      <c r="H2590" s="140"/>
      <c r="I2590" s="105"/>
      <c r="J2590" s="82"/>
      <c r="K2590" s="82"/>
      <c r="L2590" s="82"/>
      <c r="M2590" s="82"/>
      <c r="N2590" s="82"/>
      <c r="O2590" s="82"/>
      <c r="P2590" s="82"/>
      <c r="Q2590" s="82"/>
      <c r="R2590" s="82"/>
      <c r="S2590" s="82"/>
      <c r="T2590" s="82"/>
      <c r="U2590" s="82"/>
      <c r="V2590" s="82"/>
      <c r="W2590" s="82"/>
      <c r="X2590" s="82"/>
      <c r="Y2590" s="82"/>
      <c r="Z2590" s="82"/>
      <c r="AA2590" s="82"/>
      <c r="AD2590" s="9"/>
      <c r="AE2590" s="15"/>
      <c r="AF2590" s="15"/>
      <c r="AG2590" s="15"/>
      <c r="AH2590" s="15"/>
      <c r="AI2590" s="15"/>
      <c r="AJ2590" s="15"/>
      <c r="AK2590" s="15"/>
      <c r="AL2590" s="15"/>
      <c r="AM2590" s="15"/>
      <c r="AN2590" s="15"/>
      <c r="AO2590" s="15"/>
      <c r="AP2590" s="15"/>
      <c r="AQ2590" s="15"/>
      <c r="AR2590" s="15"/>
      <c r="AS2590" s="15"/>
      <c r="AT2590" s="15"/>
      <c r="AU2590" s="15"/>
      <c r="AV2590" s="15"/>
      <c r="AW2590" s="15"/>
      <c r="AX2590" s="15"/>
      <c r="AY2590" s="15"/>
      <c r="AZ2590" s="15"/>
      <c r="BA2590" s="15"/>
      <c r="BB2590" s="15"/>
      <c r="BC2590" s="15"/>
      <c r="BD2590" s="15"/>
      <c r="BE2590" s="15"/>
      <c r="BF2590" s="15"/>
    </row>
    <row r="2591" spans="1:58" s="10" customFormat="1" x14ac:dyDescent="0.2">
      <c r="A2591" s="34"/>
      <c r="B2591" s="35"/>
      <c r="C2591" s="35"/>
      <c r="D2591" s="137"/>
      <c r="E2591" s="35"/>
      <c r="F2591" s="138"/>
      <c r="G2591" s="139"/>
      <c r="H2591" s="140"/>
      <c r="I2591" s="105"/>
      <c r="J2591" s="82"/>
      <c r="K2591" s="82"/>
      <c r="L2591" s="82"/>
      <c r="M2591" s="82"/>
      <c r="N2591" s="82"/>
      <c r="O2591" s="82"/>
      <c r="P2591" s="82"/>
      <c r="Q2591" s="82"/>
      <c r="R2591" s="82"/>
      <c r="S2591" s="82"/>
      <c r="T2591" s="82"/>
      <c r="U2591" s="82"/>
      <c r="V2591" s="82"/>
      <c r="W2591" s="82"/>
      <c r="X2591" s="82"/>
      <c r="Y2591" s="82"/>
      <c r="Z2591" s="82"/>
      <c r="AA2591" s="82"/>
      <c r="AD2591" s="9"/>
      <c r="AE2591" s="15"/>
      <c r="AF2591" s="15"/>
      <c r="AG2591" s="15"/>
      <c r="AH2591" s="15"/>
      <c r="AI2591" s="15"/>
      <c r="AJ2591" s="15"/>
      <c r="AK2591" s="15"/>
      <c r="AL2591" s="15"/>
      <c r="AM2591" s="15"/>
      <c r="AN2591" s="15"/>
      <c r="AO2591" s="15"/>
      <c r="AP2591" s="15"/>
      <c r="AQ2591" s="15"/>
      <c r="AR2591" s="15"/>
      <c r="AS2591" s="15"/>
      <c r="AT2591" s="15"/>
      <c r="AU2591" s="15"/>
      <c r="AV2591" s="15"/>
      <c r="AW2591" s="15"/>
      <c r="AX2591" s="15"/>
      <c r="AY2591" s="15"/>
      <c r="AZ2591" s="15"/>
      <c r="BA2591" s="15"/>
      <c r="BB2591" s="15"/>
      <c r="BC2591" s="15"/>
      <c r="BD2591" s="15"/>
      <c r="BE2591" s="15"/>
      <c r="BF2591" s="15"/>
    </row>
    <row r="2592" spans="1:58" s="10" customFormat="1" x14ac:dyDescent="0.2">
      <c r="A2592" s="34"/>
      <c r="B2592" s="35"/>
      <c r="C2592" s="35"/>
      <c r="D2592" s="137"/>
      <c r="E2592" s="35"/>
      <c r="F2592" s="138"/>
      <c r="G2592" s="139"/>
      <c r="H2592" s="140"/>
      <c r="I2592" s="105"/>
      <c r="J2592" s="82"/>
      <c r="K2592" s="82"/>
      <c r="L2592" s="82"/>
      <c r="M2592" s="82"/>
      <c r="N2592" s="82"/>
      <c r="O2592" s="82"/>
      <c r="P2592" s="82"/>
      <c r="Q2592" s="82"/>
      <c r="R2592" s="82"/>
      <c r="S2592" s="82"/>
      <c r="T2592" s="82"/>
      <c r="U2592" s="82"/>
      <c r="V2592" s="82"/>
      <c r="W2592" s="82"/>
      <c r="X2592" s="82"/>
      <c r="Y2592" s="82"/>
      <c r="Z2592" s="82"/>
      <c r="AA2592" s="82"/>
      <c r="AD2592" s="9"/>
      <c r="AE2592" s="15"/>
      <c r="AF2592" s="15"/>
      <c r="AG2592" s="15"/>
      <c r="AH2592" s="15"/>
      <c r="AI2592" s="15"/>
      <c r="AJ2592" s="15"/>
      <c r="AK2592" s="15"/>
      <c r="AL2592" s="15"/>
      <c r="AM2592" s="15"/>
      <c r="AN2592" s="15"/>
      <c r="AO2592" s="15"/>
      <c r="AP2592" s="15"/>
      <c r="AQ2592" s="15"/>
      <c r="AR2592" s="15"/>
      <c r="AS2592" s="15"/>
      <c r="AT2592" s="15"/>
      <c r="AU2592" s="15"/>
      <c r="AV2592" s="15"/>
      <c r="AW2592" s="15"/>
      <c r="AX2592" s="15"/>
      <c r="AY2592" s="15"/>
      <c r="AZ2592" s="15"/>
      <c r="BA2592" s="15"/>
      <c r="BB2592" s="15"/>
      <c r="BC2592" s="15"/>
      <c r="BD2592" s="15"/>
      <c r="BE2592" s="15"/>
      <c r="BF2592" s="15"/>
    </row>
    <row r="2593" spans="1:58" s="10" customFormat="1" x14ac:dyDescent="0.2">
      <c r="A2593" s="34"/>
      <c r="B2593" s="35"/>
      <c r="C2593" s="35"/>
      <c r="D2593" s="137"/>
      <c r="E2593" s="35"/>
      <c r="F2593" s="138"/>
      <c r="G2593" s="139"/>
      <c r="H2593" s="140"/>
      <c r="I2593" s="105"/>
      <c r="J2593" s="82"/>
      <c r="K2593" s="82"/>
      <c r="L2593" s="82"/>
      <c r="M2593" s="82"/>
      <c r="N2593" s="82"/>
      <c r="O2593" s="82"/>
      <c r="P2593" s="82"/>
      <c r="Q2593" s="82"/>
      <c r="R2593" s="82"/>
      <c r="S2593" s="82"/>
      <c r="T2593" s="82"/>
      <c r="U2593" s="82"/>
      <c r="V2593" s="82"/>
      <c r="W2593" s="82"/>
      <c r="X2593" s="82"/>
      <c r="Y2593" s="82"/>
      <c r="Z2593" s="82"/>
      <c r="AA2593" s="82"/>
      <c r="AD2593" s="9"/>
      <c r="AE2593" s="15"/>
      <c r="AF2593" s="15"/>
      <c r="AG2593" s="15"/>
      <c r="AH2593" s="15"/>
      <c r="AI2593" s="15"/>
      <c r="AJ2593" s="15"/>
      <c r="AK2593" s="15"/>
      <c r="AL2593" s="15"/>
      <c r="AM2593" s="15"/>
      <c r="AN2593" s="15"/>
      <c r="AO2593" s="15"/>
      <c r="AP2593" s="15"/>
      <c r="AQ2593" s="15"/>
      <c r="AR2593" s="15"/>
      <c r="AS2593" s="15"/>
      <c r="AT2593" s="15"/>
      <c r="AU2593" s="15"/>
      <c r="AV2593" s="15"/>
      <c r="AW2593" s="15"/>
      <c r="AX2593" s="15"/>
      <c r="AY2593" s="15"/>
      <c r="AZ2593" s="15"/>
      <c r="BA2593" s="15"/>
      <c r="BB2593" s="15"/>
      <c r="BC2593" s="15"/>
      <c r="BD2593" s="15"/>
      <c r="BE2593" s="15"/>
      <c r="BF2593" s="15"/>
    </row>
    <row r="2594" spans="1:58" s="10" customFormat="1" x14ac:dyDescent="0.2">
      <c r="A2594" s="34"/>
      <c r="B2594" s="35"/>
      <c r="C2594" s="35"/>
      <c r="D2594" s="137"/>
      <c r="E2594" s="35"/>
      <c r="F2594" s="138"/>
      <c r="G2594" s="139"/>
      <c r="H2594" s="140"/>
      <c r="I2594" s="105"/>
      <c r="J2594" s="82"/>
      <c r="K2594" s="82"/>
      <c r="L2594" s="82"/>
      <c r="M2594" s="82"/>
      <c r="N2594" s="82"/>
      <c r="O2594" s="82"/>
      <c r="P2594" s="82"/>
      <c r="Q2594" s="82"/>
      <c r="R2594" s="82"/>
      <c r="S2594" s="82"/>
      <c r="T2594" s="82"/>
      <c r="U2594" s="82"/>
      <c r="V2594" s="82"/>
      <c r="W2594" s="82"/>
      <c r="X2594" s="82"/>
      <c r="Y2594" s="82"/>
      <c r="Z2594" s="82"/>
      <c r="AA2594" s="82"/>
      <c r="AD2594" s="9"/>
      <c r="AE2594" s="15"/>
      <c r="AF2594" s="15"/>
      <c r="AG2594" s="15"/>
      <c r="AH2594" s="15"/>
      <c r="AI2594" s="15"/>
      <c r="AJ2594" s="15"/>
      <c r="AK2594" s="15"/>
      <c r="AL2594" s="15"/>
      <c r="AM2594" s="15"/>
      <c r="AN2594" s="15"/>
      <c r="AO2594" s="15"/>
      <c r="AP2594" s="15"/>
      <c r="AQ2594" s="15"/>
      <c r="AR2594" s="15"/>
      <c r="AS2594" s="15"/>
      <c r="AT2594" s="15"/>
      <c r="AU2594" s="15"/>
      <c r="AV2594" s="15"/>
      <c r="AW2594" s="15"/>
      <c r="AX2594" s="15"/>
      <c r="AY2594" s="15"/>
      <c r="AZ2594" s="15"/>
      <c r="BA2594" s="15"/>
      <c r="BB2594" s="15"/>
      <c r="BC2594" s="15"/>
      <c r="BD2594" s="15"/>
      <c r="BE2594" s="15"/>
      <c r="BF2594" s="15"/>
    </row>
    <row r="2595" spans="1:58" s="10" customFormat="1" x14ac:dyDescent="0.2">
      <c r="A2595" s="34"/>
      <c r="B2595" s="35"/>
      <c r="C2595" s="35"/>
      <c r="D2595" s="137"/>
      <c r="E2595" s="35"/>
      <c r="F2595" s="138"/>
      <c r="G2595" s="139"/>
      <c r="H2595" s="140"/>
      <c r="I2595" s="105"/>
      <c r="J2595" s="82"/>
      <c r="K2595" s="82"/>
      <c r="L2595" s="82"/>
      <c r="M2595" s="82"/>
      <c r="N2595" s="82"/>
      <c r="O2595" s="82"/>
      <c r="P2595" s="82"/>
      <c r="Q2595" s="82"/>
      <c r="R2595" s="82"/>
      <c r="S2595" s="82"/>
      <c r="T2595" s="82"/>
      <c r="U2595" s="82"/>
      <c r="V2595" s="82"/>
      <c r="W2595" s="82"/>
      <c r="X2595" s="82"/>
      <c r="Y2595" s="82"/>
      <c r="Z2595" s="82"/>
      <c r="AA2595" s="82"/>
      <c r="AD2595" s="9"/>
      <c r="AE2595" s="15"/>
      <c r="AF2595" s="15"/>
      <c r="AG2595" s="15"/>
      <c r="AH2595" s="15"/>
      <c r="AI2595" s="15"/>
      <c r="AJ2595" s="15"/>
      <c r="AK2595" s="15"/>
      <c r="AL2595" s="15"/>
      <c r="AM2595" s="15"/>
      <c r="AN2595" s="15"/>
      <c r="AO2595" s="15"/>
      <c r="AP2595" s="15"/>
      <c r="AQ2595" s="15"/>
      <c r="AR2595" s="15"/>
      <c r="AS2595" s="15"/>
      <c r="AT2595" s="15"/>
      <c r="AU2595" s="15"/>
      <c r="AV2595" s="15"/>
      <c r="AW2595" s="15"/>
      <c r="AX2595" s="15"/>
      <c r="AY2595" s="15"/>
      <c r="AZ2595" s="15"/>
      <c r="BA2595" s="15"/>
      <c r="BB2595" s="15"/>
      <c r="BC2595" s="15"/>
      <c r="BD2595" s="15"/>
      <c r="BE2595" s="15"/>
      <c r="BF2595" s="15"/>
    </row>
    <row r="2596" spans="1:58" s="10" customFormat="1" x14ac:dyDescent="0.2">
      <c r="A2596" s="34"/>
      <c r="B2596" s="35"/>
      <c r="C2596" s="35"/>
      <c r="D2596" s="137"/>
      <c r="E2596" s="35"/>
      <c r="F2596" s="138"/>
      <c r="G2596" s="139"/>
      <c r="H2596" s="140"/>
      <c r="I2596" s="105"/>
      <c r="J2596" s="82"/>
      <c r="K2596" s="82"/>
      <c r="L2596" s="82"/>
      <c r="M2596" s="82"/>
      <c r="N2596" s="82"/>
      <c r="O2596" s="82"/>
      <c r="P2596" s="82"/>
      <c r="Q2596" s="82"/>
      <c r="R2596" s="82"/>
      <c r="S2596" s="82"/>
      <c r="T2596" s="82"/>
      <c r="U2596" s="82"/>
      <c r="V2596" s="82"/>
      <c r="W2596" s="82"/>
      <c r="X2596" s="82"/>
      <c r="Y2596" s="82"/>
      <c r="Z2596" s="82"/>
      <c r="AA2596" s="82"/>
      <c r="AD2596" s="9"/>
      <c r="AE2596" s="15"/>
      <c r="AF2596" s="15"/>
      <c r="AG2596" s="15"/>
      <c r="AH2596" s="15"/>
      <c r="AI2596" s="15"/>
      <c r="AJ2596" s="15"/>
      <c r="AK2596" s="15"/>
      <c r="AL2596" s="15"/>
      <c r="AM2596" s="15"/>
      <c r="AN2596" s="15"/>
      <c r="AO2596" s="15"/>
      <c r="AP2596" s="15"/>
      <c r="AQ2596" s="15"/>
      <c r="AR2596" s="15"/>
      <c r="AS2596" s="15"/>
      <c r="AT2596" s="15"/>
      <c r="AU2596" s="15"/>
      <c r="AV2596" s="15"/>
      <c r="AW2596" s="15"/>
      <c r="AX2596" s="15"/>
      <c r="AY2596" s="15"/>
      <c r="AZ2596" s="15"/>
      <c r="BA2596" s="15"/>
      <c r="BB2596" s="15"/>
      <c r="BC2596" s="15"/>
      <c r="BD2596" s="15"/>
      <c r="BE2596" s="15"/>
      <c r="BF2596" s="15"/>
    </row>
    <row r="2597" spans="1:58" s="10" customFormat="1" x14ac:dyDescent="0.2">
      <c r="A2597" s="34"/>
      <c r="B2597" s="35"/>
      <c r="C2597" s="35"/>
      <c r="D2597" s="137"/>
      <c r="E2597" s="35"/>
      <c r="F2597" s="138"/>
      <c r="G2597" s="139"/>
      <c r="H2597" s="140"/>
      <c r="I2597" s="105"/>
      <c r="J2597" s="82"/>
      <c r="K2597" s="82"/>
      <c r="L2597" s="82"/>
      <c r="M2597" s="82"/>
      <c r="N2597" s="82"/>
      <c r="O2597" s="82"/>
      <c r="P2597" s="82"/>
      <c r="Q2597" s="82"/>
      <c r="R2597" s="82"/>
      <c r="S2597" s="82"/>
      <c r="T2597" s="82"/>
      <c r="U2597" s="82"/>
      <c r="V2597" s="82"/>
      <c r="W2597" s="82"/>
      <c r="X2597" s="82"/>
      <c r="Y2597" s="82"/>
      <c r="Z2597" s="82"/>
      <c r="AA2597" s="82"/>
      <c r="AD2597" s="9"/>
      <c r="AE2597" s="15"/>
      <c r="AF2597" s="15"/>
      <c r="AG2597" s="15"/>
      <c r="AH2597" s="15"/>
      <c r="AI2597" s="15"/>
      <c r="AJ2597" s="15"/>
      <c r="AK2597" s="15"/>
      <c r="AL2597" s="15"/>
      <c r="AM2597" s="15"/>
      <c r="AN2597" s="15"/>
      <c r="AO2597" s="15"/>
      <c r="AP2597" s="15"/>
      <c r="AQ2597" s="15"/>
      <c r="AR2597" s="15"/>
      <c r="AS2597" s="15"/>
      <c r="AT2597" s="15"/>
      <c r="AU2597" s="15"/>
      <c r="AV2597" s="15"/>
      <c r="AW2597" s="15"/>
      <c r="AX2597" s="15"/>
      <c r="AY2597" s="15"/>
      <c r="AZ2597" s="15"/>
      <c r="BA2597" s="15"/>
      <c r="BB2597" s="15"/>
      <c r="BC2597" s="15"/>
      <c r="BD2597" s="15"/>
      <c r="BE2597" s="15"/>
      <c r="BF2597" s="15"/>
    </row>
    <row r="2598" spans="1:58" s="10" customFormat="1" x14ac:dyDescent="0.2">
      <c r="A2598" s="34"/>
      <c r="B2598" s="35"/>
      <c r="C2598" s="35"/>
      <c r="D2598" s="137"/>
      <c r="E2598" s="35"/>
      <c r="F2598" s="138"/>
      <c r="G2598" s="139"/>
      <c r="H2598" s="140"/>
      <c r="I2598" s="105"/>
      <c r="J2598" s="82"/>
      <c r="K2598" s="82"/>
      <c r="L2598" s="82"/>
      <c r="M2598" s="82"/>
      <c r="N2598" s="82"/>
      <c r="O2598" s="82"/>
      <c r="P2598" s="82"/>
      <c r="Q2598" s="82"/>
      <c r="R2598" s="82"/>
      <c r="S2598" s="82"/>
      <c r="T2598" s="82"/>
      <c r="U2598" s="82"/>
      <c r="V2598" s="82"/>
      <c r="W2598" s="82"/>
      <c r="X2598" s="82"/>
      <c r="Y2598" s="82"/>
      <c r="Z2598" s="82"/>
      <c r="AA2598" s="82"/>
      <c r="AD2598" s="9"/>
      <c r="AE2598" s="15"/>
      <c r="AF2598" s="15"/>
      <c r="AG2598" s="15"/>
      <c r="AH2598" s="15"/>
      <c r="AI2598" s="15"/>
      <c r="AJ2598" s="15"/>
      <c r="AK2598" s="15"/>
      <c r="AL2598" s="15"/>
      <c r="AM2598" s="15"/>
      <c r="AN2598" s="15"/>
      <c r="AO2598" s="15"/>
      <c r="AP2598" s="15"/>
      <c r="AQ2598" s="15"/>
      <c r="AR2598" s="15"/>
      <c r="AS2598" s="15"/>
      <c r="AT2598" s="15"/>
      <c r="AU2598" s="15"/>
      <c r="AV2598" s="15"/>
      <c r="AW2598" s="15"/>
      <c r="AX2598" s="15"/>
      <c r="AY2598" s="15"/>
      <c r="AZ2598" s="15"/>
      <c r="BA2598" s="15"/>
      <c r="BB2598" s="15"/>
      <c r="BC2598" s="15"/>
      <c r="BD2598" s="15"/>
      <c r="BE2598" s="15"/>
      <c r="BF2598" s="15"/>
    </row>
    <row r="2599" spans="1:58" s="10" customFormat="1" x14ac:dyDescent="0.2">
      <c r="A2599" s="34"/>
      <c r="B2599" s="35"/>
      <c r="C2599" s="35"/>
      <c r="D2599" s="137"/>
      <c r="E2599" s="35"/>
      <c r="F2599" s="138"/>
      <c r="G2599" s="139"/>
      <c r="H2599" s="140"/>
      <c r="I2599" s="105"/>
      <c r="J2599" s="82"/>
      <c r="K2599" s="82"/>
      <c r="L2599" s="82"/>
      <c r="M2599" s="82"/>
      <c r="N2599" s="82"/>
      <c r="O2599" s="82"/>
      <c r="P2599" s="82"/>
      <c r="Q2599" s="82"/>
      <c r="R2599" s="82"/>
      <c r="S2599" s="82"/>
      <c r="T2599" s="82"/>
      <c r="U2599" s="82"/>
      <c r="V2599" s="82"/>
      <c r="W2599" s="82"/>
      <c r="X2599" s="82"/>
      <c r="Y2599" s="82"/>
      <c r="Z2599" s="82"/>
      <c r="AA2599" s="82"/>
      <c r="AD2599" s="9"/>
      <c r="AE2599" s="15"/>
      <c r="AF2599" s="15"/>
      <c r="AG2599" s="15"/>
      <c r="AH2599" s="15"/>
      <c r="AI2599" s="15"/>
      <c r="AJ2599" s="15"/>
      <c r="AK2599" s="15"/>
      <c r="AL2599" s="15"/>
      <c r="AM2599" s="15"/>
      <c r="AN2599" s="15"/>
      <c r="AO2599" s="15"/>
      <c r="AP2599" s="15"/>
      <c r="AQ2599" s="15"/>
      <c r="AR2599" s="15"/>
      <c r="AS2599" s="15"/>
      <c r="AT2599" s="15"/>
      <c r="AU2599" s="15"/>
      <c r="AV2599" s="15"/>
      <c r="AW2599" s="15"/>
      <c r="AX2599" s="15"/>
      <c r="AY2599" s="15"/>
      <c r="AZ2599" s="15"/>
      <c r="BA2599" s="15"/>
      <c r="BB2599" s="15"/>
      <c r="BC2599" s="15"/>
      <c r="BD2599" s="15"/>
      <c r="BE2599" s="15"/>
      <c r="BF2599" s="15"/>
    </row>
    <row r="2600" spans="1:58" s="10" customFormat="1" x14ac:dyDescent="0.2">
      <c r="A2600" s="34"/>
      <c r="B2600" s="35"/>
      <c r="C2600" s="35"/>
      <c r="D2600" s="137"/>
      <c r="E2600" s="35"/>
      <c r="F2600" s="138"/>
      <c r="G2600" s="139"/>
      <c r="H2600" s="140"/>
      <c r="I2600" s="105"/>
      <c r="J2600" s="82"/>
      <c r="K2600" s="82"/>
      <c r="L2600" s="82"/>
      <c r="M2600" s="82"/>
      <c r="N2600" s="82"/>
      <c r="O2600" s="82"/>
      <c r="P2600" s="82"/>
      <c r="Q2600" s="82"/>
      <c r="R2600" s="82"/>
      <c r="S2600" s="82"/>
      <c r="T2600" s="82"/>
      <c r="U2600" s="82"/>
      <c r="V2600" s="82"/>
      <c r="W2600" s="82"/>
      <c r="X2600" s="82"/>
      <c r="Y2600" s="82"/>
      <c r="Z2600" s="82"/>
      <c r="AA2600" s="82"/>
      <c r="AD2600" s="9"/>
      <c r="AE2600" s="15"/>
      <c r="AF2600" s="15"/>
      <c r="AG2600" s="15"/>
      <c r="AH2600" s="15"/>
      <c r="AI2600" s="15"/>
      <c r="AJ2600" s="15"/>
      <c r="AK2600" s="15"/>
      <c r="AL2600" s="15"/>
      <c r="AM2600" s="15"/>
      <c r="AN2600" s="15"/>
      <c r="AO2600" s="15"/>
      <c r="AP2600" s="15"/>
      <c r="AQ2600" s="15"/>
      <c r="AR2600" s="15"/>
      <c r="AS2600" s="15"/>
      <c r="AT2600" s="15"/>
      <c r="AU2600" s="15"/>
      <c r="AV2600" s="15"/>
      <c r="AW2600" s="15"/>
      <c r="AX2600" s="15"/>
      <c r="AY2600" s="15"/>
      <c r="AZ2600" s="15"/>
      <c r="BA2600" s="15"/>
      <c r="BB2600" s="15"/>
      <c r="BC2600" s="15"/>
      <c r="BD2600" s="15"/>
      <c r="BE2600" s="15"/>
      <c r="BF2600" s="15"/>
    </row>
    <row r="2601" spans="1:58" s="10" customFormat="1" x14ac:dyDescent="0.2">
      <c r="A2601" s="34"/>
      <c r="B2601" s="35"/>
      <c r="C2601" s="35"/>
      <c r="D2601" s="137"/>
      <c r="E2601" s="35"/>
      <c r="F2601" s="138"/>
      <c r="G2601" s="139"/>
      <c r="H2601" s="140"/>
      <c r="I2601" s="105"/>
      <c r="J2601" s="82"/>
      <c r="K2601" s="82"/>
      <c r="L2601" s="82"/>
      <c r="M2601" s="82"/>
      <c r="N2601" s="82"/>
      <c r="O2601" s="82"/>
      <c r="P2601" s="82"/>
      <c r="Q2601" s="82"/>
      <c r="R2601" s="82"/>
      <c r="S2601" s="82"/>
      <c r="T2601" s="82"/>
      <c r="U2601" s="82"/>
      <c r="V2601" s="82"/>
      <c r="W2601" s="82"/>
      <c r="X2601" s="82"/>
      <c r="Y2601" s="82"/>
      <c r="Z2601" s="82"/>
      <c r="AA2601" s="82"/>
      <c r="AD2601" s="9"/>
      <c r="AE2601" s="15"/>
      <c r="AF2601" s="15"/>
      <c r="AG2601" s="15"/>
      <c r="AH2601" s="15"/>
      <c r="AI2601" s="15"/>
      <c r="AJ2601" s="15"/>
      <c r="AK2601" s="15"/>
      <c r="AL2601" s="15"/>
      <c r="AM2601" s="15"/>
      <c r="AN2601" s="15"/>
      <c r="AO2601" s="15"/>
      <c r="AP2601" s="15"/>
      <c r="AQ2601" s="15"/>
      <c r="AR2601" s="15"/>
      <c r="AS2601" s="15"/>
      <c r="AT2601" s="15"/>
      <c r="AU2601" s="15"/>
      <c r="AV2601" s="15"/>
      <c r="AW2601" s="15"/>
      <c r="AX2601" s="15"/>
      <c r="AY2601" s="15"/>
      <c r="AZ2601" s="15"/>
      <c r="BA2601" s="15"/>
      <c r="BB2601" s="15"/>
      <c r="BC2601" s="15"/>
      <c r="BD2601" s="15"/>
      <c r="BE2601" s="15"/>
      <c r="BF2601" s="15"/>
    </row>
    <row r="2602" spans="1:58" s="10" customFormat="1" x14ac:dyDescent="0.2">
      <c r="A2602" s="34"/>
      <c r="B2602" s="35"/>
      <c r="C2602" s="35"/>
      <c r="D2602" s="137"/>
      <c r="E2602" s="35"/>
      <c r="F2602" s="138"/>
      <c r="G2602" s="139"/>
      <c r="H2602" s="140"/>
      <c r="I2602" s="105"/>
      <c r="J2602" s="82"/>
      <c r="K2602" s="82"/>
      <c r="L2602" s="82"/>
      <c r="M2602" s="82"/>
      <c r="N2602" s="82"/>
      <c r="O2602" s="82"/>
      <c r="P2602" s="82"/>
      <c r="Q2602" s="82"/>
      <c r="R2602" s="82"/>
      <c r="S2602" s="82"/>
      <c r="T2602" s="82"/>
      <c r="U2602" s="82"/>
      <c r="V2602" s="82"/>
      <c r="W2602" s="82"/>
      <c r="X2602" s="82"/>
      <c r="Y2602" s="82"/>
      <c r="Z2602" s="82"/>
      <c r="AA2602" s="82"/>
      <c r="AD2602" s="9"/>
      <c r="AE2602" s="15"/>
      <c r="AF2602" s="15"/>
      <c r="AG2602" s="15"/>
      <c r="AH2602" s="15"/>
      <c r="AI2602" s="15"/>
      <c r="AJ2602" s="15"/>
      <c r="AK2602" s="15"/>
      <c r="AL2602" s="15"/>
      <c r="AM2602" s="15"/>
      <c r="AN2602" s="15"/>
      <c r="AO2602" s="15"/>
      <c r="AP2602" s="15"/>
      <c r="AQ2602" s="15"/>
      <c r="AR2602" s="15"/>
      <c r="AS2602" s="15"/>
      <c r="AT2602" s="15"/>
      <c r="AU2602" s="15"/>
      <c r="AV2602" s="15"/>
      <c r="AW2602" s="15"/>
      <c r="AX2602" s="15"/>
      <c r="AY2602" s="15"/>
      <c r="AZ2602" s="15"/>
      <c r="BA2602" s="15"/>
      <c r="BB2602" s="15"/>
      <c r="BC2602" s="15"/>
      <c r="BD2602" s="15"/>
      <c r="BE2602" s="15"/>
      <c r="BF2602" s="15"/>
    </row>
    <row r="2603" spans="1:58" s="10" customFormat="1" x14ac:dyDescent="0.2">
      <c r="A2603" s="34"/>
      <c r="B2603" s="35"/>
      <c r="C2603" s="35"/>
      <c r="D2603" s="137"/>
      <c r="E2603" s="35"/>
      <c r="F2603" s="138"/>
      <c r="G2603" s="139"/>
      <c r="H2603" s="140"/>
      <c r="I2603" s="105"/>
      <c r="J2603" s="82"/>
      <c r="K2603" s="82"/>
      <c r="L2603" s="82"/>
      <c r="M2603" s="82"/>
      <c r="N2603" s="82"/>
      <c r="O2603" s="82"/>
      <c r="P2603" s="82"/>
      <c r="Q2603" s="82"/>
      <c r="R2603" s="82"/>
      <c r="S2603" s="82"/>
      <c r="T2603" s="82"/>
      <c r="U2603" s="82"/>
      <c r="V2603" s="82"/>
      <c r="W2603" s="82"/>
      <c r="X2603" s="82"/>
      <c r="Y2603" s="82"/>
      <c r="Z2603" s="82"/>
      <c r="AA2603" s="82"/>
      <c r="AD2603" s="9"/>
      <c r="AE2603" s="15"/>
      <c r="AF2603" s="15"/>
      <c r="AG2603" s="15"/>
      <c r="AH2603" s="15"/>
      <c r="AI2603" s="15"/>
      <c r="AJ2603" s="15"/>
      <c r="AK2603" s="15"/>
      <c r="AL2603" s="15"/>
      <c r="AM2603" s="15"/>
      <c r="AN2603" s="15"/>
      <c r="AO2603" s="15"/>
      <c r="AP2603" s="15"/>
      <c r="AQ2603" s="15"/>
      <c r="AR2603" s="15"/>
      <c r="AS2603" s="15"/>
      <c r="AT2603" s="15"/>
      <c r="AU2603" s="15"/>
      <c r="AV2603" s="15"/>
      <c r="AW2603" s="15"/>
      <c r="AX2603" s="15"/>
      <c r="AY2603" s="15"/>
      <c r="AZ2603" s="15"/>
      <c r="BA2603" s="15"/>
      <c r="BB2603" s="15"/>
      <c r="BC2603" s="15"/>
      <c r="BD2603" s="15"/>
      <c r="BE2603" s="15"/>
      <c r="BF2603" s="15"/>
    </row>
    <row r="2604" spans="1:58" s="10" customFormat="1" x14ac:dyDescent="0.2">
      <c r="A2604" s="34"/>
      <c r="B2604" s="35"/>
      <c r="C2604" s="35"/>
      <c r="D2604" s="137"/>
      <c r="E2604" s="35"/>
      <c r="F2604" s="138"/>
      <c r="G2604" s="139"/>
      <c r="H2604" s="140"/>
      <c r="I2604" s="105"/>
      <c r="J2604" s="82"/>
      <c r="K2604" s="82"/>
      <c r="L2604" s="82"/>
      <c r="M2604" s="82"/>
      <c r="N2604" s="82"/>
      <c r="O2604" s="82"/>
      <c r="P2604" s="82"/>
      <c r="Q2604" s="82"/>
      <c r="R2604" s="82"/>
      <c r="S2604" s="82"/>
      <c r="T2604" s="82"/>
      <c r="U2604" s="82"/>
      <c r="V2604" s="82"/>
      <c r="W2604" s="82"/>
      <c r="X2604" s="82"/>
      <c r="Y2604" s="82"/>
      <c r="Z2604" s="82"/>
      <c r="AA2604" s="82"/>
      <c r="AD2604" s="9"/>
      <c r="AE2604" s="15"/>
      <c r="AF2604" s="15"/>
      <c r="AG2604" s="15"/>
      <c r="AH2604" s="15"/>
      <c r="AI2604" s="15"/>
      <c r="AJ2604" s="15"/>
      <c r="AK2604" s="15"/>
      <c r="AL2604" s="15"/>
      <c r="AM2604" s="15"/>
      <c r="AN2604" s="15"/>
      <c r="AO2604" s="15"/>
      <c r="AP2604" s="15"/>
      <c r="AQ2604" s="15"/>
      <c r="AR2604" s="15"/>
      <c r="AS2604" s="15"/>
      <c r="AT2604" s="15"/>
      <c r="AU2604" s="15"/>
      <c r="AV2604" s="15"/>
      <c r="AW2604" s="15"/>
      <c r="AX2604" s="15"/>
      <c r="AY2604" s="15"/>
      <c r="AZ2604" s="15"/>
      <c r="BA2604" s="15"/>
      <c r="BB2604" s="15"/>
      <c r="BC2604" s="15"/>
      <c r="BD2604" s="15"/>
      <c r="BE2604" s="15"/>
      <c r="BF2604" s="15"/>
    </row>
    <row r="2605" spans="1:58" s="10" customFormat="1" x14ac:dyDescent="0.2">
      <c r="A2605" s="34"/>
      <c r="B2605" s="35"/>
      <c r="C2605" s="35"/>
      <c r="D2605" s="137"/>
      <c r="E2605" s="35"/>
      <c r="F2605" s="138"/>
      <c r="G2605" s="139"/>
      <c r="H2605" s="140"/>
      <c r="I2605" s="105"/>
      <c r="J2605" s="82"/>
      <c r="K2605" s="82"/>
      <c r="L2605" s="82"/>
      <c r="M2605" s="82"/>
      <c r="N2605" s="82"/>
      <c r="O2605" s="82"/>
      <c r="P2605" s="82"/>
      <c r="Q2605" s="82"/>
      <c r="R2605" s="82"/>
      <c r="S2605" s="82"/>
      <c r="T2605" s="82"/>
      <c r="U2605" s="82"/>
      <c r="V2605" s="82"/>
      <c r="W2605" s="82"/>
      <c r="X2605" s="82"/>
      <c r="Y2605" s="82"/>
      <c r="Z2605" s="82"/>
      <c r="AA2605" s="82"/>
      <c r="AD2605" s="9"/>
      <c r="AE2605" s="15"/>
      <c r="AF2605" s="15"/>
      <c r="AG2605" s="15"/>
      <c r="AH2605" s="15"/>
      <c r="AI2605" s="15"/>
      <c r="AJ2605" s="15"/>
      <c r="AK2605" s="15"/>
      <c r="AL2605" s="15"/>
      <c r="AM2605" s="15"/>
      <c r="AN2605" s="15"/>
      <c r="AO2605" s="15"/>
      <c r="AP2605" s="15"/>
      <c r="AQ2605" s="15"/>
      <c r="AR2605" s="15"/>
      <c r="AS2605" s="15"/>
      <c r="AT2605" s="15"/>
      <c r="AU2605" s="15"/>
      <c r="AV2605" s="15"/>
      <c r="AW2605" s="15"/>
      <c r="AX2605" s="15"/>
      <c r="AY2605" s="15"/>
      <c r="AZ2605" s="15"/>
      <c r="BA2605" s="15"/>
      <c r="BB2605" s="15"/>
      <c r="BC2605" s="15"/>
      <c r="BD2605" s="15"/>
      <c r="BE2605" s="15"/>
      <c r="BF2605" s="15"/>
    </row>
    <row r="2606" spans="1:58" s="10" customFormat="1" x14ac:dyDescent="0.2">
      <c r="A2606" s="34"/>
      <c r="B2606" s="35"/>
      <c r="C2606" s="35"/>
      <c r="D2606" s="137"/>
      <c r="E2606" s="35"/>
      <c r="F2606" s="138"/>
      <c r="G2606" s="139"/>
      <c r="H2606" s="140"/>
      <c r="I2606" s="105"/>
      <c r="J2606" s="82"/>
      <c r="K2606" s="82"/>
      <c r="L2606" s="82"/>
      <c r="M2606" s="82"/>
      <c r="N2606" s="82"/>
      <c r="O2606" s="82"/>
      <c r="P2606" s="82"/>
      <c r="Q2606" s="82"/>
      <c r="R2606" s="82"/>
      <c r="S2606" s="82"/>
      <c r="T2606" s="82"/>
      <c r="U2606" s="82"/>
      <c r="V2606" s="82"/>
      <c r="W2606" s="82"/>
      <c r="X2606" s="82"/>
      <c r="Y2606" s="82"/>
      <c r="Z2606" s="82"/>
      <c r="AA2606" s="82"/>
      <c r="AD2606" s="9"/>
      <c r="AE2606" s="15"/>
      <c r="AF2606" s="15"/>
      <c r="AG2606" s="15"/>
      <c r="AH2606" s="15"/>
      <c r="AI2606" s="15"/>
      <c r="AJ2606" s="15"/>
      <c r="AK2606" s="15"/>
      <c r="AL2606" s="15"/>
      <c r="AM2606" s="15"/>
      <c r="AN2606" s="15"/>
      <c r="AO2606" s="15"/>
      <c r="AP2606" s="15"/>
      <c r="AQ2606" s="15"/>
      <c r="AR2606" s="15"/>
      <c r="AS2606" s="15"/>
      <c r="AT2606" s="15"/>
      <c r="AU2606" s="15"/>
      <c r="AV2606" s="15"/>
      <c r="AW2606" s="15"/>
      <c r="AX2606" s="15"/>
      <c r="AY2606" s="15"/>
      <c r="AZ2606" s="15"/>
      <c r="BA2606" s="15"/>
      <c r="BB2606" s="15"/>
      <c r="BC2606" s="15"/>
      <c r="BD2606" s="15"/>
      <c r="BE2606" s="15"/>
      <c r="BF2606" s="15"/>
    </row>
    <row r="2607" spans="1:58" s="10" customFormat="1" x14ac:dyDescent="0.2">
      <c r="A2607" s="34"/>
      <c r="B2607" s="35"/>
      <c r="C2607" s="35"/>
      <c r="D2607" s="137"/>
      <c r="E2607" s="35"/>
      <c r="F2607" s="138"/>
      <c r="G2607" s="139"/>
      <c r="H2607" s="140"/>
      <c r="I2607" s="105"/>
      <c r="J2607" s="82"/>
      <c r="K2607" s="82"/>
      <c r="L2607" s="82"/>
      <c r="M2607" s="82"/>
      <c r="N2607" s="82"/>
      <c r="O2607" s="82"/>
      <c r="P2607" s="82"/>
      <c r="Q2607" s="82"/>
      <c r="R2607" s="82"/>
      <c r="S2607" s="82"/>
      <c r="T2607" s="82"/>
      <c r="U2607" s="82"/>
      <c r="V2607" s="82"/>
      <c r="W2607" s="82"/>
      <c r="X2607" s="82"/>
      <c r="Y2607" s="82"/>
      <c r="Z2607" s="82"/>
      <c r="AA2607" s="82"/>
      <c r="AD2607" s="9"/>
      <c r="AE2607" s="15"/>
      <c r="AF2607" s="15"/>
      <c r="AG2607" s="15"/>
      <c r="AH2607" s="15"/>
      <c r="AI2607" s="15"/>
      <c r="AJ2607" s="15"/>
      <c r="AK2607" s="15"/>
      <c r="AL2607" s="15"/>
      <c r="AM2607" s="15"/>
      <c r="AN2607" s="15"/>
      <c r="AO2607" s="15"/>
      <c r="AP2607" s="15"/>
      <c r="AQ2607" s="15"/>
      <c r="AR2607" s="15"/>
      <c r="AS2607" s="15"/>
      <c r="AT2607" s="15"/>
      <c r="AU2607" s="15"/>
      <c r="AV2607" s="15"/>
      <c r="AW2607" s="15"/>
      <c r="AX2607" s="15"/>
      <c r="AY2607" s="15"/>
      <c r="AZ2607" s="15"/>
      <c r="BA2607" s="15"/>
      <c r="BB2607" s="15"/>
      <c r="BC2607" s="15"/>
      <c r="BD2607" s="15"/>
      <c r="BE2607" s="15"/>
      <c r="BF2607" s="15"/>
    </row>
    <row r="2608" spans="1:58" s="10" customFormat="1" x14ac:dyDescent="0.2">
      <c r="A2608" s="34"/>
      <c r="B2608" s="35"/>
      <c r="C2608" s="35"/>
      <c r="D2608" s="137"/>
      <c r="E2608" s="35"/>
      <c r="F2608" s="138"/>
      <c r="G2608" s="139"/>
      <c r="H2608" s="140"/>
      <c r="I2608" s="105"/>
      <c r="J2608" s="82"/>
      <c r="K2608" s="82"/>
      <c r="L2608" s="82"/>
      <c r="M2608" s="82"/>
      <c r="N2608" s="82"/>
      <c r="O2608" s="82"/>
      <c r="P2608" s="82"/>
      <c r="Q2608" s="82"/>
      <c r="R2608" s="82"/>
      <c r="S2608" s="82"/>
      <c r="T2608" s="82"/>
      <c r="U2608" s="82"/>
      <c r="V2608" s="82"/>
      <c r="W2608" s="82"/>
      <c r="X2608" s="82"/>
      <c r="Y2608" s="82"/>
      <c r="Z2608" s="82"/>
      <c r="AA2608" s="82"/>
      <c r="AD2608" s="9"/>
      <c r="AE2608" s="15"/>
      <c r="AF2608" s="15"/>
      <c r="AG2608" s="15"/>
      <c r="AH2608" s="15"/>
      <c r="AI2608" s="15"/>
      <c r="AJ2608" s="15"/>
      <c r="AK2608" s="15"/>
      <c r="AL2608" s="15"/>
      <c r="AM2608" s="15"/>
      <c r="AN2608" s="15"/>
      <c r="AO2608" s="15"/>
      <c r="AP2608" s="15"/>
      <c r="AQ2608" s="15"/>
      <c r="AR2608" s="15"/>
      <c r="AS2608" s="15"/>
      <c r="AT2608" s="15"/>
      <c r="AU2608" s="15"/>
      <c r="AV2608" s="15"/>
      <c r="AW2608" s="15"/>
      <c r="AX2608" s="15"/>
      <c r="AY2608" s="15"/>
      <c r="AZ2608" s="15"/>
      <c r="BA2608" s="15"/>
      <c r="BB2608" s="15"/>
      <c r="BC2608" s="15"/>
      <c r="BD2608" s="15"/>
      <c r="BE2608" s="15"/>
      <c r="BF2608" s="15"/>
    </row>
    <row r="2609" spans="1:58" s="10" customFormat="1" x14ac:dyDescent="0.2">
      <c r="A2609" s="34"/>
      <c r="B2609" s="35"/>
      <c r="C2609" s="35"/>
      <c r="D2609" s="137"/>
      <c r="E2609" s="35"/>
      <c r="F2609" s="138"/>
      <c r="G2609" s="139"/>
      <c r="H2609" s="140"/>
      <c r="I2609" s="105"/>
      <c r="J2609" s="82"/>
      <c r="K2609" s="82"/>
      <c r="L2609" s="82"/>
      <c r="M2609" s="82"/>
      <c r="N2609" s="82"/>
      <c r="O2609" s="82"/>
      <c r="P2609" s="82"/>
      <c r="Q2609" s="82"/>
      <c r="R2609" s="82"/>
      <c r="S2609" s="82"/>
      <c r="T2609" s="82"/>
      <c r="U2609" s="82"/>
      <c r="V2609" s="82"/>
      <c r="W2609" s="82"/>
      <c r="X2609" s="82"/>
      <c r="Y2609" s="82"/>
      <c r="Z2609" s="82"/>
      <c r="AA2609" s="82"/>
      <c r="AD2609" s="9"/>
      <c r="AE2609" s="15"/>
      <c r="AF2609" s="15"/>
      <c r="AG2609" s="15"/>
      <c r="AH2609" s="15"/>
      <c r="AI2609" s="15"/>
      <c r="AJ2609" s="15"/>
      <c r="AK2609" s="15"/>
      <c r="AL2609" s="15"/>
      <c r="AM2609" s="15"/>
      <c r="AN2609" s="15"/>
      <c r="AO2609" s="15"/>
      <c r="AP2609" s="15"/>
      <c r="AQ2609" s="15"/>
      <c r="AR2609" s="15"/>
      <c r="AS2609" s="15"/>
      <c r="AT2609" s="15"/>
      <c r="AU2609" s="15"/>
      <c r="AV2609" s="15"/>
      <c r="AW2609" s="15"/>
      <c r="AX2609" s="15"/>
      <c r="AY2609" s="15"/>
      <c r="AZ2609" s="15"/>
      <c r="BA2609" s="15"/>
      <c r="BB2609" s="15"/>
      <c r="BC2609" s="15"/>
      <c r="BD2609" s="15"/>
      <c r="BE2609" s="15"/>
      <c r="BF2609" s="15"/>
    </row>
    <row r="2610" spans="1:58" s="10" customFormat="1" x14ac:dyDescent="0.2">
      <c r="A2610" s="34"/>
      <c r="B2610" s="35"/>
      <c r="C2610" s="35"/>
      <c r="D2610" s="137"/>
      <c r="E2610" s="35"/>
      <c r="F2610" s="138"/>
      <c r="G2610" s="139"/>
      <c r="H2610" s="140"/>
      <c r="I2610" s="105"/>
      <c r="J2610" s="82"/>
      <c r="K2610" s="82"/>
      <c r="L2610" s="82"/>
      <c r="M2610" s="82"/>
      <c r="N2610" s="82"/>
      <c r="O2610" s="82"/>
      <c r="P2610" s="82"/>
      <c r="Q2610" s="82"/>
      <c r="R2610" s="82"/>
      <c r="S2610" s="82"/>
      <c r="T2610" s="82"/>
      <c r="U2610" s="82"/>
      <c r="V2610" s="82"/>
      <c r="W2610" s="82"/>
      <c r="X2610" s="82"/>
      <c r="Y2610" s="82"/>
      <c r="Z2610" s="82"/>
      <c r="AA2610" s="82"/>
      <c r="AD2610" s="9"/>
      <c r="AE2610" s="15"/>
      <c r="AF2610" s="15"/>
      <c r="AG2610" s="15"/>
      <c r="AH2610" s="15"/>
      <c r="AI2610" s="15"/>
      <c r="AJ2610" s="15"/>
      <c r="AK2610" s="15"/>
      <c r="AL2610" s="15"/>
      <c r="AM2610" s="15"/>
      <c r="AN2610" s="15"/>
      <c r="AO2610" s="15"/>
      <c r="AP2610" s="15"/>
      <c r="AQ2610" s="15"/>
      <c r="AR2610" s="15"/>
      <c r="AS2610" s="15"/>
      <c r="AT2610" s="15"/>
      <c r="AU2610" s="15"/>
      <c r="AV2610" s="15"/>
      <c r="AW2610" s="15"/>
      <c r="AX2610" s="15"/>
      <c r="AY2610" s="15"/>
      <c r="AZ2610" s="15"/>
      <c r="BA2610" s="15"/>
      <c r="BB2610" s="15"/>
      <c r="BC2610" s="15"/>
      <c r="BD2610" s="15"/>
      <c r="BE2610" s="15"/>
      <c r="BF2610" s="15"/>
    </row>
    <row r="2611" spans="1:58" s="10" customFormat="1" x14ac:dyDescent="0.2">
      <c r="A2611" s="34"/>
      <c r="B2611" s="35"/>
      <c r="C2611" s="35"/>
      <c r="D2611" s="137"/>
      <c r="E2611" s="35"/>
      <c r="F2611" s="138"/>
      <c r="G2611" s="139"/>
      <c r="H2611" s="140"/>
      <c r="I2611" s="105"/>
      <c r="J2611" s="82"/>
      <c r="K2611" s="82"/>
      <c r="L2611" s="82"/>
      <c r="M2611" s="82"/>
      <c r="N2611" s="82"/>
      <c r="O2611" s="82"/>
      <c r="P2611" s="82"/>
      <c r="Q2611" s="82"/>
      <c r="R2611" s="82"/>
      <c r="S2611" s="82"/>
      <c r="T2611" s="82"/>
      <c r="U2611" s="82"/>
      <c r="V2611" s="82"/>
      <c r="W2611" s="82"/>
      <c r="X2611" s="82"/>
      <c r="Y2611" s="82"/>
      <c r="Z2611" s="82"/>
      <c r="AA2611" s="82"/>
      <c r="AD2611" s="9"/>
      <c r="AE2611" s="15"/>
      <c r="AF2611" s="15"/>
      <c r="AG2611" s="15"/>
      <c r="AH2611" s="15"/>
      <c r="AI2611" s="15"/>
      <c r="AJ2611" s="15"/>
      <c r="AK2611" s="15"/>
      <c r="AL2611" s="15"/>
      <c r="AM2611" s="15"/>
      <c r="AN2611" s="15"/>
      <c r="AO2611" s="15"/>
      <c r="AP2611" s="15"/>
      <c r="AQ2611" s="15"/>
      <c r="AR2611" s="15"/>
      <c r="AS2611" s="15"/>
      <c r="AT2611" s="15"/>
      <c r="AU2611" s="15"/>
      <c r="AV2611" s="15"/>
      <c r="AW2611" s="15"/>
      <c r="AX2611" s="15"/>
      <c r="AY2611" s="15"/>
      <c r="AZ2611" s="15"/>
      <c r="BA2611" s="15"/>
      <c r="BB2611" s="15"/>
      <c r="BC2611" s="15"/>
      <c r="BD2611" s="15"/>
      <c r="BE2611" s="15"/>
      <c r="BF2611" s="15"/>
    </row>
    <row r="2612" spans="1:58" s="10" customFormat="1" x14ac:dyDescent="0.2">
      <c r="A2612" s="34"/>
      <c r="B2612" s="35"/>
      <c r="C2612" s="35"/>
      <c r="D2612" s="137"/>
      <c r="E2612" s="35"/>
      <c r="F2612" s="138"/>
      <c r="G2612" s="139"/>
      <c r="H2612" s="140"/>
      <c r="I2612" s="105"/>
      <c r="J2612" s="82"/>
      <c r="K2612" s="82"/>
      <c r="L2612" s="82"/>
      <c r="M2612" s="82"/>
      <c r="N2612" s="82"/>
      <c r="O2612" s="82"/>
      <c r="P2612" s="82"/>
      <c r="Q2612" s="82"/>
      <c r="R2612" s="82"/>
      <c r="S2612" s="82"/>
      <c r="T2612" s="82"/>
      <c r="U2612" s="82"/>
      <c r="V2612" s="82"/>
      <c r="W2612" s="82"/>
      <c r="X2612" s="82"/>
      <c r="Y2612" s="82"/>
      <c r="Z2612" s="82"/>
      <c r="AA2612" s="82"/>
      <c r="AD2612" s="9"/>
      <c r="AE2612" s="15"/>
      <c r="AF2612" s="15"/>
      <c r="AG2612" s="15"/>
      <c r="AH2612" s="15"/>
      <c r="AI2612" s="15"/>
      <c r="AJ2612" s="15"/>
      <c r="AK2612" s="15"/>
      <c r="AL2612" s="15"/>
      <c r="AM2612" s="15"/>
      <c r="AN2612" s="15"/>
      <c r="AO2612" s="15"/>
      <c r="AP2612" s="15"/>
      <c r="AQ2612" s="15"/>
      <c r="AR2612" s="15"/>
      <c r="AS2612" s="15"/>
      <c r="AT2612" s="15"/>
      <c r="AU2612" s="15"/>
      <c r="AV2612" s="15"/>
      <c r="AW2612" s="15"/>
      <c r="AX2612" s="15"/>
      <c r="AY2612" s="15"/>
      <c r="AZ2612" s="15"/>
      <c r="BA2612" s="15"/>
      <c r="BB2612" s="15"/>
      <c r="BC2612" s="15"/>
      <c r="BD2612" s="15"/>
      <c r="BE2612" s="15"/>
      <c r="BF2612" s="15"/>
    </row>
    <row r="2613" spans="1:58" s="10" customFormat="1" x14ac:dyDescent="0.2">
      <c r="A2613" s="34"/>
      <c r="B2613" s="35"/>
      <c r="C2613" s="35"/>
      <c r="D2613" s="137"/>
      <c r="E2613" s="35"/>
      <c r="F2613" s="138"/>
      <c r="G2613" s="139"/>
      <c r="H2613" s="140"/>
      <c r="I2613" s="105"/>
      <c r="J2613" s="82"/>
      <c r="K2613" s="82"/>
      <c r="L2613" s="82"/>
      <c r="M2613" s="82"/>
      <c r="N2613" s="82"/>
      <c r="O2613" s="82"/>
      <c r="P2613" s="82"/>
      <c r="Q2613" s="82"/>
      <c r="R2613" s="82"/>
      <c r="S2613" s="82"/>
      <c r="T2613" s="82"/>
      <c r="U2613" s="82"/>
      <c r="V2613" s="82"/>
      <c r="W2613" s="82"/>
      <c r="X2613" s="82"/>
      <c r="Y2613" s="82"/>
      <c r="Z2613" s="82"/>
      <c r="AA2613" s="82"/>
      <c r="AD2613" s="9"/>
      <c r="AE2613" s="15"/>
      <c r="AF2613" s="15"/>
      <c r="AG2613" s="15"/>
      <c r="AH2613" s="15"/>
      <c r="AI2613" s="15"/>
      <c r="AJ2613" s="15"/>
      <c r="AK2613" s="15"/>
      <c r="AL2613" s="15"/>
      <c r="AM2613" s="15"/>
      <c r="AN2613" s="15"/>
      <c r="AO2613" s="15"/>
      <c r="AP2613" s="15"/>
      <c r="AQ2613" s="15"/>
      <c r="AR2613" s="15"/>
      <c r="AS2613" s="15"/>
      <c r="AT2613" s="15"/>
      <c r="AU2613" s="15"/>
      <c r="AV2613" s="15"/>
      <c r="AW2613" s="15"/>
      <c r="AX2613" s="15"/>
      <c r="AY2613" s="15"/>
      <c r="AZ2613" s="15"/>
      <c r="BA2613" s="15"/>
      <c r="BB2613" s="15"/>
      <c r="BC2613" s="15"/>
      <c r="BD2613" s="15"/>
      <c r="BE2613" s="15"/>
      <c r="BF2613" s="15"/>
    </row>
    <row r="2614" spans="1:58" s="10" customFormat="1" x14ac:dyDescent="0.2">
      <c r="A2614" s="34"/>
      <c r="B2614" s="35"/>
      <c r="C2614" s="35"/>
      <c r="D2614" s="137"/>
      <c r="E2614" s="35"/>
      <c r="F2614" s="138"/>
      <c r="G2614" s="139"/>
      <c r="H2614" s="140"/>
      <c r="I2614" s="105"/>
      <c r="J2614" s="82"/>
      <c r="K2614" s="82"/>
      <c r="L2614" s="82"/>
      <c r="M2614" s="82"/>
      <c r="N2614" s="82"/>
      <c r="O2614" s="82"/>
      <c r="P2614" s="82"/>
      <c r="Q2614" s="82"/>
      <c r="R2614" s="82"/>
      <c r="S2614" s="82"/>
      <c r="T2614" s="82"/>
      <c r="U2614" s="82"/>
      <c r="V2614" s="82"/>
      <c r="W2614" s="82"/>
      <c r="X2614" s="82"/>
      <c r="Y2614" s="82"/>
      <c r="Z2614" s="82"/>
      <c r="AA2614" s="82"/>
      <c r="AD2614" s="9"/>
      <c r="AE2614" s="15"/>
      <c r="AF2614" s="15"/>
      <c r="AG2614" s="15"/>
      <c r="AH2614" s="15"/>
      <c r="AI2614" s="15"/>
      <c r="AJ2614" s="15"/>
      <c r="AK2614" s="15"/>
      <c r="AL2614" s="15"/>
      <c r="AM2614" s="15"/>
      <c r="AN2614" s="15"/>
      <c r="AO2614" s="15"/>
      <c r="AP2614" s="15"/>
      <c r="AQ2614" s="15"/>
      <c r="AR2614" s="15"/>
      <c r="AS2614" s="15"/>
      <c r="AT2614" s="15"/>
      <c r="AU2614" s="15"/>
      <c r="AV2614" s="15"/>
      <c r="AW2614" s="15"/>
      <c r="AX2614" s="15"/>
      <c r="AY2614" s="15"/>
      <c r="AZ2614" s="15"/>
      <c r="BA2614" s="15"/>
      <c r="BB2614" s="15"/>
      <c r="BC2614" s="15"/>
      <c r="BD2614" s="15"/>
      <c r="BE2614" s="15"/>
      <c r="BF2614" s="15"/>
    </row>
    <row r="2615" spans="1:58" s="10" customFormat="1" x14ac:dyDescent="0.2">
      <c r="A2615" s="34"/>
      <c r="B2615" s="35"/>
      <c r="C2615" s="35"/>
      <c r="D2615" s="137"/>
      <c r="E2615" s="35"/>
      <c r="F2615" s="138"/>
      <c r="G2615" s="139"/>
      <c r="H2615" s="140"/>
      <c r="I2615" s="105"/>
      <c r="J2615" s="82"/>
      <c r="K2615" s="82"/>
      <c r="L2615" s="82"/>
      <c r="M2615" s="82"/>
      <c r="N2615" s="82"/>
      <c r="O2615" s="82"/>
      <c r="P2615" s="82"/>
      <c r="Q2615" s="82"/>
      <c r="R2615" s="82"/>
      <c r="S2615" s="82"/>
      <c r="T2615" s="82"/>
      <c r="U2615" s="82"/>
      <c r="V2615" s="82"/>
      <c r="W2615" s="82"/>
      <c r="X2615" s="82"/>
      <c r="Y2615" s="82"/>
      <c r="Z2615" s="82"/>
      <c r="AA2615" s="82"/>
      <c r="AD2615" s="9"/>
      <c r="AE2615" s="15"/>
      <c r="AF2615" s="15"/>
      <c r="AG2615" s="15"/>
      <c r="AH2615" s="15"/>
      <c r="AI2615" s="15"/>
      <c r="AJ2615" s="15"/>
      <c r="AK2615" s="15"/>
      <c r="AL2615" s="15"/>
      <c r="AM2615" s="15"/>
      <c r="AN2615" s="15"/>
      <c r="AO2615" s="15"/>
      <c r="AP2615" s="15"/>
      <c r="AQ2615" s="15"/>
      <c r="AR2615" s="15"/>
      <c r="AS2615" s="15"/>
      <c r="AT2615" s="15"/>
      <c r="AU2615" s="15"/>
      <c r="AV2615" s="15"/>
      <c r="AW2615" s="15"/>
      <c r="AX2615" s="15"/>
      <c r="AY2615" s="15"/>
      <c r="AZ2615" s="15"/>
      <c r="BA2615" s="15"/>
      <c r="BB2615" s="15"/>
      <c r="BC2615" s="15"/>
      <c r="BD2615" s="15"/>
      <c r="BE2615" s="15"/>
      <c r="BF2615" s="15"/>
    </row>
    <row r="2616" spans="1:58" s="10" customFormat="1" x14ac:dyDescent="0.2">
      <c r="A2616" s="34"/>
      <c r="B2616" s="35"/>
      <c r="C2616" s="35"/>
      <c r="D2616" s="137"/>
      <c r="E2616" s="35"/>
      <c r="F2616" s="138"/>
      <c r="G2616" s="139"/>
      <c r="H2616" s="140"/>
      <c r="I2616" s="105"/>
      <c r="J2616" s="82"/>
      <c r="K2616" s="82"/>
      <c r="L2616" s="82"/>
      <c r="M2616" s="82"/>
      <c r="N2616" s="82"/>
      <c r="O2616" s="82"/>
      <c r="P2616" s="82"/>
      <c r="Q2616" s="82"/>
      <c r="R2616" s="82"/>
      <c r="S2616" s="82"/>
      <c r="T2616" s="82"/>
      <c r="U2616" s="82"/>
      <c r="V2616" s="82"/>
      <c r="W2616" s="82"/>
      <c r="X2616" s="82"/>
      <c r="Y2616" s="82"/>
      <c r="Z2616" s="82"/>
      <c r="AA2616" s="82"/>
      <c r="AD2616" s="9"/>
      <c r="AE2616" s="15"/>
      <c r="AF2616" s="15"/>
      <c r="AG2616" s="15"/>
      <c r="AH2616" s="15"/>
      <c r="AI2616" s="15"/>
      <c r="AJ2616" s="15"/>
      <c r="AK2616" s="15"/>
      <c r="AL2616" s="15"/>
      <c r="AM2616" s="15"/>
      <c r="AN2616" s="15"/>
      <c r="AO2616" s="15"/>
      <c r="AP2616" s="15"/>
      <c r="AQ2616" s="15"/>
      <c r="AR2616" s="15"/>
      <c r="AS2616" s="15"/>
      <c r="AT2616" s="15"/>
      <c r="AU2616" s="15"/>
      <c r="AV2616" s="15"/>
      <c r="AW2616" s="15"/>
      <c r="AX2616" s="15"/>
      <c r="AY2616" s="15"/>
      <c r="AZ2616" s="15"/>
      <c r="BA2616" s="15"/>
      <c r="BB2616" s="15"/>
      <c r="BC2616" s="15"/>
      <c r="BD2616" s="15"/>
      <c r="BE2616" s="15"/>
      <c r="BF2616" s="15"/>
    </row>
    <row r="2617" spans="1:58" s="10" customFormat="1" x14ac:dyDescent="0.2">
      <c r="A2617" s="34"/>
      <c r="B2617" s="35"/>
      <c r="C2617" s="35"/>
      <c r="D2617" s="137"/>
      <c r="E2617" s="35"/>
      <c r="F2617" s="138"/>
      <c r="G2617" s="139"/>
      <c r="H2617" s="140"/>
      <c r="I2617" s="105"/>
      <c r="J2617" s="82"/>
      <c r="K2617" s="82"/>
      <c r="L2617" s="82"/>
      <c r="M2617" s="82"/>
      <c r="N2617" s="82"/>
      <c r="O2617" s="82"/>
      <c r="P2617" s="82"/>
      <c r="Q2617" s="82"/>
      <c r="R2617" s="82"/>
      <c r="S2617" s="82"/>
      <c r="T2617" s="82"/>
      <c r="U2617" s="82"/>
      <c r="V2617" s="82"/>
      <c r="W2617" s="82"/>
      <c r="X2617" s="82"/>
      <c r="Y2617" s="82"/>
      <c r="Z2617" s="82"/>
      <c r="AA2617" s="82"/>
      <c r="AD2617" s="9"/>
      <c r="AE2617" s="15"/>
      <c r="AF2617" s="15"/>
      <c r="AG2617" s="15"/>
      <c r="AH2617" s="15"/>
      <c r="AI2617" s="15"/>
      <c r="AJ2617" s="15"/>
      <c r="AK2617" s="15"/>
      <c r="AL2617" s="15"/>
      <c r="AM2617" s="15"/>
      <c r="AN2617" s="15"/>
      <c r="AO2617" s="15"/>
      <c r="AP2617" s="15"/>
      <c r="AQ2617" s="15"/>
      <c r="AR2617" s="15"/>
      <c r="AS2617" s="15"/>
      <c r="AT2617" s="15"/>
      <c r="AU2617" s="15"/>
      <c r="AV2617" s="15"/>
      <c r="AW2617" s="15"/>
      <c r="AX2617" s="15"/>
      <c r="AY2617" s="15"/>
      <c r="AZ2617" s="15"/>
      <c r="BA2617" s="15"/>
      <c r="BB2617" s="15"/>
      <c r="BC2617" s="15"/>
      <c r="BD2617" s="15"/>
      <c r="BE2617" s="15"/>
      <c r="BF2617" s="15"/>
    </row>
    <row r="2618" spans="1:58" s="10" customFormat="1" x14ac:dyDescent="0.2">
      <c r="A2618" s="34"/>
      <c r="B2618" s="35"/>
      <c r="C2618" s="35"/>
      <c r="D2618" s="137"/>
      <c r="E2618" s="35"/>
      <c r="F2618" s="138"/>
      <c r="G2618" s="139"/>
      <c r="H2618" s="140"/>
      <c r="I2618" s="105"/>
      <c r="J2618" s="82"/>
      <c r="K2618" s="82"/>
      <c r="L2618" s="82"/>
      <c r="M2618" s="82"/>
      <c r="N2618" s="82"/>
      <c r="O2618" s="82"/>
      <c r="P2618" s="82"/>
      <c r="Q2618" s="82"/>
      <c r="R2618" s="82"/>
      <c r="S2618" s="82"/>
      <c r="T2618" s="82"/>
      <c r="U2618" s="82"/>
      <c r="V2618" s="82"/>
      <c r="W2618" s="82"/>
      <c r="X2618" s="82"/>
      <c r="Y2618" s="82"/>
      <c r="Z2618" s="82"/>
      <c r="AA2618" s="82"/>
      <c r="AD2618" s="9"/>
      <c r="AE2618" s="15"/>
      <c r="AF2618" s="15"/>
      <c r="AG2618" s="15"/>
      <c r="AH2618" s="15"/>
      <c r="AI2618" s="15"/>
      <c r="AJ2618" s="15"/>
      <c r="AK2618" s="15"/>
      <c r="AL2618" s="15"/>
      <c r="AM2618" s="15"/>
      <c r="AN2618" s="15"/>
      <c r="AO2618" s="15"/>
      <c r="AP2618" s="15"/>
      <c r="AQ2618" s="15"/>
      <c r="AR2618" s="15"/>
      <c r="AS2618" s="15"/>
      <c r="AT2618" s="15"/>
      <c r="AU2618" s="15"/>
      <c r="AV2618" s="15"/>
      <c r="AW2618" s="15"/>
      <c r="AX2618" s="15"/>
      <c r="AY2618" s="15"/>
      <c r="AZ2618" s="15"/>
      <c r="BA2618" s="15"/>
      <c r="BB2618" s="15"/>
      <c r="BC2618" s="15"/>
      <c r="BD2618" s="15"/>
      <c r="BE2618" s="15"/>
      <c r="BF2618" s="15"/>
    </row>
    <row r="2619" spans="1:58" s="10" customFormat="1" x14ac:dyDescent="0.2">
      <c r="A2619" s="34"/>
      <c r="B2619" s="35"/>
      <c r="C2619" s="35"/>
      <c r="D2619" s="137"/>
      <c r="E2619" s="35"/>
      <c r="F2619" s="138"/>
      <c r="G2619" s="139"/>
      <c r="H2619" s="140"/>
      <c r="I2619" s="105"/>
      <c r="J2619" s="82"/>
      <c r="K2619" s="82"/>
      <c r="L2619" s="82"/>
      <c r="M2619" s="82"/>
      <c r="N2619" s="82"/>
      <c r="O2619" s="82"/>
      <c r="P2619" s="82"/>
      <c r="Q2619" s="82"/>
      <c r="R2619" s="82"/>
      <c r="S2619" s="82"/>
      <c r="T2619" s="82"/>
      <c r="U2619" s="82"/>
      <c r="V2619" s="82"/>
      <c r="W2619" s="82"/>
      <c r="X2619" s="82"/>
      <c r="Y2619" s="82"/>
      <c r="Z2619" s="82"/>
      <c r="AA2619" s="82"/>
      <c r="AD2619" s="9"/>
      <c r="AE2619" s="15"/>
      <c r="AF2619" s="15"/>
      <c r="AG2619" s="15"/>
      <c r="AH2619" s="15"/>
      <c r="AI2619" s="15"/>
      <c r="AJ2619" s="15"/>
      <c r="AK2619" s="15"/>
      <c r="AL2619" s="15"/>
      <c r="AM2619" s="15"/>
      <c r="AN2619" s="15"/>
      <c r="AO2619" s="15"/>
      <c r="AP2619" s="15"/>
      <c r="AQ2619" s="15"/>
      <c r="AR2619" s="15"/>
      <c r="AS2619" s="15"/>
      <c r="AT2619" s="15"/>
      <c r="AU2619" s="15"/>
      <c r="AV2619" s="15"/>
      <c r="AW2619" s="15"/>
      <c r="AX2619" s="15"/>
      <c r="AY2619" s="15"/>
      <c r="AZ2619" s="15"/>
      <c r="BA2619" s="15"/>
      <c r="BB2619" s="15"/>
      <c r="BC2619" s="15"/>
      <c r="BD2619" s="15"/>
      <c r="BE2619" s="15"/>
      <c r="BF2619" s="15"/>
    </row>
    <row r="2620" spans="1:58" s="10" customFormat="1" x14ac:dyDescent="0.2">
      <c r="A2620" s="34"/>
      <c r="B2620" s="35"/>
      <c r="C2620" s="35"/>
      <c r="D2620" s="137"/>
      <c r="E2620" s="35"/>
      <c r="F2620" s="138"/>
      <c r="G2620" s="139"/>
      <c r="H2620" s="140"/>
      <c r="I2620" s="105"/>
      <c r="J2620" s="82"/>
      <c r="K2620" s="82"/>
      <c r="L2620" s="82"/>
      <c r="M2620" s="82"/>
      <c r="N2620" s="82"/>
      <c r="O2620" s="82"/>
      <c r="P2620" s="82"/>
      <c r="Q2620" s="82"/>
      <c r="R2620" s="82"/>
      <c r="S2620" s="82"/>
      <c r="T2620" s="82"/>
      <c r="U2620" s="82"/>
      <c r="V2620" s="82"/>
      <c r="W2620" s="82"/>
      <c r="X2620" s="82"/>
      <c r="Y2620" s="82"/>
      <c r="Z2620" s="82"/>
      <c r="AA2620" s="82"/>
      <c r="AD2620" s="9"/>
      <c r="AE2620" s="15"/>
      <c r="AF2620" s="15"/>
      <c r="AG2620" s="15"/>
      <c r="AH2620" s="15"/>
      <c r="AI2620" s="15"/>
      <c r="AJ2620" s="15"/>
      <c r="AK2620" s="15"/>
      <c r="AL2620" s="15"/>
      <c r="AM2620" s="15"/>
      <c r="AN2620" s="15"/>
      <c r="AO2620" s="15"/>
      <c r="AP2620" s="15"/>
      <c r="AQ2620" s="15"/>
      <c r="AR2620" s="15"/>
      <c r="AS2620" s="15"/>
      <c r="AT2620" s="15"/>
      <c r="AU2620" s="15"/>
      <c r="AV2620" s="15"/>
      <c r="AW2620" s="15"/>
      <c r="AX2620" s="15"/>
      <c r="AY2620" s="15"/>
      <c r="AZ2620" s="15"/>
      <c r="BA2620" s="15"/>
      <c r="BB2620" s="15"/>
      <c r="BC2620" s="15"/>
      <c r="BD2620" s="15"/>
      <c r="BE2620" s="15"/>
      <c r="BF2620" s="15"/>
    </row>
    <row r="2621" spans="1:58" s="10" customFormat="1" x14ac:dyDescent="0.2">
      <c r="A2621" s="34"/>
      <c r="B2621" s="35"/>
      <c r="C2621" s="35"/>
      <c r="D2621" s="137"/>
      <c r="E2621" s="35"/>
      <c r="F2621" s="138"/>
      <c r="G2621" s="139"/>
      <c r="H2621" s="140"/>
      <c r="I2621" s="105"/>
      <c r="J2621" s="82"/>
      <c r="K2621" s="82"/>
      <c r="L2621" s="82"/>
      <c r="M2621" s="82"/>
      <c r="N2621" s="82"/>
      <c r="O2621" s="82"/>
      <c r="P2621" s="82"/>
      <c r="Q2621" s="82"/>
      <c r="R2621" s="82"/>
      <c r="S2621" s="82"/>
      <c r="T2621" s="82"/>
      <c r="U2621" s="82"/>
      <c r="V2621" s="82"/>
      <c r="W2621" s="82"/>
      <c r="X2621" s="82"/>
      <c r="Y2621" s="82"/>
      <c r="Z2621" s="82"/>
      <c r="AA2621" s="82"/>
      <c r="AD2621" s="9"/>
      <c r="AE2621" s="15"/>
      <c r="AF2621" s="15"/>
      <c r="AG2621" s="15"/>
      <c r="AH2621" s="15"/>
      <c r="AI2621" s="15"/>
      <c r="AJ2621" s="15"/>
      <c r="AK2621" s="15"/>
      <c r="AL2621" s="15"/>
      <c r="AM2621" s="15"/>
      <c r="AN2621" s="15"/>
      <c r="AO2621" s="15"/>
      <c r="AP2621" s="15"/>
      <c r="AQ2621" s="15"/>
      <c r="AR2621" s="15"/>
      <c r="AS2621" s="15"/>
      <c r="AT2621" s="15"/>
      <c r="AU2621" s="15"/>
      <c r="AV2621" s="15"/>
      <c r="AW2621" s="15"/>
      <c r="AX2621" s="15"/>
      <c r="AY2621" s="15"/>
      <c r="AZ2621" s="15"/>
      <c r="BA2621" s="15"/>
      <c r="BB2621" s="15"/>
      <c r="BC2621" s="15"/>
      <c r="BD2621" s="15"/>
      <c r="BE2621" s="15"/>
      <c r="BF2621" s="15"/>
    </row>
    <row r="2622" spans="1:58" s="10" customFormat="1" x14ac:dyDescent="0.2">
      <c r="A2622" s="34"/>
      <c r="B2622" s="35"/>
      <c r="C2622" s="35"/>
      <c r="D2622" s="137"/>
      <c r="E2622" s="35"/>
      <c r="F2622" s="138"/>
      <c r="G2622" s="139"/>
      <c r="H2622" s="140"/>
      <c r="I2622" s="105"/>
      <c r="J2622" s="82"/>
      <c r="K2622" s="82"/>
      <c r="L2622" s="82"/>
      <c r="M2622" s="82"/>
      <c r="N2622" s="82"/>
      <c r="O2622" s="82"/>
      <c r="P2622" s="82"/>
      <c r="Q2622" s="82"/>
      <c r="R2622" s="82"/>
      <c r="S2622" s="82"/>
      <c r="T2622" s="82"/>
      <c r="U2622" s="82"/>
      <c r="V2622" s="82"/>
      <c r="W2622" s="82"/>
      <c r="X2622" s="82"/>
      <c r="Y2622" s="82"/>
      <c r="Z2622" s="82"/>
      <c r="AA2622" s="82"/>
      <c r="AD2622" s="9"/>
      <c r="AE2622" s="15"/>
      <c r="AF2622" s="15"/>
      <c r="AG2622" s="15"/>
      <c r="AH2622" s="15"/>
      <c r="AI2622" s="15"/>
      <c r="AJ2622" s="15"/>
      <c r="AK2622" s="15"/>
      <c r="AL2622" s="15"/>
      <c r="AM2622" s="15"/>
      <c r="AN2622" s="15"/>
      <c r="AO2622" s="15"/>
      <c r="AP2622" s="15"/>
      <c r="AQ2622" s="15"/>
      <c r="AR2622" s="15"/>
      <c r="AS2622" s="15"/>
      <c r="AT2622" s="15"/>
      <c r="AU2622" s="15"/>
      <c r="AV2622" s="15"/>
      <c r="AW2622" s="15"/>
      <c r="AX2622" s="15"/>
      <c r="AY2622" s="15"/>
      <c r="AZ2622" s="15"/>
      <c r="BA2622" s="15"/>
      <c r="BB2622" s="15"/>
      <c r="BC2622" s="15"/>
      <c r="BD2622" s="15"/>
      <c r="BE2622" s="15"/>
      <c r="BF2622" s="15"/>
    </row>
    <row r="2623" spans="1:58" s="10" customFormat="1" x14ac:dyDescent="0.2">
      <c r="A2623" s="34"/>
      <c r="B2623" s="35"/>
      <c r="C2623" s="35"/>
      <c r="D2623" s="137"/>
      <c r="E2623" s="35"/>
      <c r="F2623" s="138"/>
      <c r="G2623" s="139"/>
      <c r="H2623" s="140"/>
      <c r="I2623" s="105"/>
      <c r="J2623" s="82"/>
      <c r="K2623" s="82"/>
      <c r="L2623" s="82"/>
      <c r="M2623" s="82"/>
      <c r="N2623" s="82"/>
      <c r="O2623" s="82"/>
      <c r="P2623" s="82"/>
      <c r="Q2623" s="82"/>
      <c r="R2623" s="82"/>
      <c r="S2623" s="82"/>
      <c r="T2623" s="82"/>
      <c r="U2623" s="82"/>
      <c r="V2623" s="82"/>
      <c r="W2623" s="82"/>
      <c r="X2623" s="82"/>
      <c r="Y2623" s="82"/>
      <c r="Z2623" s="82"/>
      <c r="AA2623" s="82"/>
      <c r="AD2623" s="9"/>
      <c r="AE2623" s="15"/>
      <c r="AF2623" s="15"/>
      <c r="AG2623" s="15"/>
      <c r="AH2623" s="15"/>
      <c r="AI2623" s="15"/>
      <c r="AJ2623" s="15"/>
      <c r="AK2623" s="15"/>
      <c r="AL2623" s="15"/>
      <c r="AM2623" s="15"/>
      <c r="AN2623" s="15"/>
      <c r="AO2623" s="15"/>
      <c r="AP2623" s="15"/>
      <c r="AQ2623" s="15"/>
      <c r="AR2623" s="15"/>
      <c r="AS2623" s="15"/>
      <c r="AT2623" s="15"/>
      <c r="AU2623" s="15"/>
      <c r="AV2623" s="15"/>
      <c r="AW2623" s="15"/>
      <c r="AX2623" s="15"/>
      <c r="AY2623" s="15"/>
      <c r="AZ2623" s="15"/>
      <c r="BA2623" s="15"/>
      <c r="BB2623" s="15"/>
      <c r="BC2623" s="15"/>
      <c r="BD2623" s="15"/>
      <c r="BE2623" s="15"/>
      <c r="BF2623" s="15"/>
    </row>
    <row r="2624" spans="1:58" s="10" customFormat="1" x14ac:dyDescent="0.2">
      <c r="A2624" s="34"/>
      <c r="B2624" s="35"/>
      <c r="C2624" s="35"/>
      <c r="D2624" s="137"/>
      <c r="E2624" s="35"/>
      <c r="F2624" s="138"/>
      <c r="G2624" s="139"/>
      <c r="H2624" s="140"/>
      <c r="I2624" s="105"/>
      <c r="J2624" s="82"/>
      <c r="K2624" s="82"/>
      <c r="L2624" s="82"/>
      <c r="M2624" s="82"/>
      <c r="N2624" s="82"/>
      <c r="O2624" s="82"/>
      <c r="P2624" s="82"/>
      <c r="Q2624" s="82"/>
      <c r="R2624" s="82"/>
      <c r="S2624" s="82"/>
      <c r="T2624" s="82"/>
      <c r="U2624" s="82"/>
      <c r="V2624" s="82"/>
      <c r="W2624" s="82"/>
      <c r="X2624" s="82"/>
      <c r="Y2624" s="82"/>
      <c r="Z2624" s="82"/>
      <c r="AA2624" s="82"/>
      <c r="AD2624" s="9"/>
      <c r="AE2624" s="15"/>
      <c r="AF2624" s="15"/>
      <c r="AG2624" s="15"/>
      <c r="AH2624" s="15"/>
      <c r="AI2624" s="15"/>
      <c r="AJ2624" s="15"/>
      <c r="AK2624" s="15"/>
      <c r="AL2624" s="15"/>
      <c r="AM2624" s="15"/>
      <c r="AN2624" s="15"/>
      <c r="AO2624" s="15"/>
      <c r="AP2624" s="15"/>
      <c r="AQ2624" s="15"/>
      <c r="AR2624" s="15"/>
      <c r="AS2624" s="15"/>
      <c r="AT2624" s="15"/>
      <c r="AU2624" s="15"/>
      <c r="AV2624" s="15"/>
      <c r="AW2624" s="15"/>
      <c r="AX2624" s="15"/>
      <c r="AY2624" s="15"/>
      <c r="AZ2624" s="15"/>
      <c r="BA2624" s="15"/>
      <c r="BB2624" s="15"/>
      <c r="BC2624" s="15"/>
      <c r="BD2624" s="15"/>
      <c r="BE2624" s="15"/>
      <c r="BF2624" s="15"/>
    </row>
    <row r="2625" spans="1:58" s="10" customFormat="1" x14ac:dyDescent="0.2">
      <c r="A2625" s="34"/>
      <c r="B2625" s="35"/>
      <c r="C2625" s="35"/>
      <c r="D2625" s="137"/>
      <c r="E2625" s="35"/>
      <c r="F2625" s="138"/>
      <c r="G2625" s="139"/>
      <c r="H2625" s="140"/>
      <c r="I2625" s="105"/>
      <c r="J2625" s="82"/>
      <c r="K2625" s="82"/>
      <c r="L2625" s="82"/>
      <c r="M2625" s="82"/>
      <c r="N2625" s="82"/>
      <c r="O2625" s="82"/>
      <c r="P2625" s="82"/>
      <c r="Q2625" s="82"/>
      <c r="R2625" s="82"/>
      <c r="S2625" s="82"/>
      <c r="T2625" s="82"/>
      <c r="U2625" s="82"/>
      <c r="V2625" s="82"/>
      <c r="W2625" s="82"/>
      <c r="X2625" s="82"/>
      <c r="Y2625" s="82"/>
      <c r="Z2625" s="82"/>
      <c r="AA2625" s="82"/>
      <c r="AD2625" s="9"/>
      <c r="AE2625" s="15"/>
      <c r="AF2625" s="15"/>
      <c r="AG2625" s="15"/>
      <c r="AH2625" s="15"/>
      <c r="AI2625" s="15"/>
      <c r="AJ2625" s="15"/>
      <c r="AK2625" s="15"/>
      <c r="AL2625" s="15"/>
      <c r="AM2625" s="15"/>
      <c r="AN2625" s="15"/>
      <c r="AO2625" s="15"/>
      <c r="AP2625" s="15"/>
      <c r="AQ2625" s="15"/>
      <c r="AR2625" s="15"/>
      <c r="AS2625" s="15"/>
      <c r="AT2625" s="15"/>
      <c r="AU2625" s="15"/>
      <c r="AV2625" s="15"/>
      <c r="AW2625" s="15"/>
      <c r="AX2625" s="15"/>
      <c r="AY2625" s="15"/>
      <c r="AZ2625" s="15"/>
      <c r="BA2625" s="15"/>
      <c r="BB2625" s="15"/>
      <c r="BC2625" s="15"/>
      <c r="BD2625" s="15"/>
      <c r="BE2625" s="15"/>
      <c r="BF2625" s="15"/>
    </row>
    <row r="2626" spans="1:58" s="10" customFormat="1" x14ac:dyDescent="0.2">
      <c r="A2626" s="34"/>
      <c r="B2626" s="35"/>
      <c r="C2626" s="35"/>
      <c r="D2626" s="137"/>
      <c r="E2626" s="35"/>
      <c r="F2626" s="138"/>
      <c r="G2626" s="139"/>
      <c r="H2626" s="140"/>
      <c r="I2626" s="105"/>
      <c r="J2626" s="82"/>
      <c r="K2626" s="82"/>
      <c r="L2626" s="82"/>
      <c r="M2626" s="82"/>
      <c r="N2626" s="82"/>
      <c r="O2626" s="82"/>
      <c r="P2626" s="82"/>
      <c r="Q2626" s="82"/>
      <c r="R2626" s="82"/>
      <c r="S2626" s="82"/>
      <c r="T2626" s="82"/>
      <c r="U2626" s="82"/>
      <c r="V2626" s="82"/>
      <c r="W2626" s="82"/>
      <c r="X2626" s="82"/>
      <c r="Y2626" s="82"/>
      <c r="Z2626" s="82"/>
      <c r="AA2626" s="82"/>
      <c r="AD2626" s="9"/>
      <c r="AE2626" s="15"/>
      <c r="AF2626" s="15"/>
      <c r="AG2626" s="15"/>
      <c r="AH2626" s="15"/>
      <c r="AI2626" s="15"/>
      <c r="AJ2626" s="15"/>
      <c r="AK2626" s="15"/>
      <c r="AL2626" s="15"/>
      <c r="AM2626" s="15"/>
      <c r="AN2626" s="15"/>
      <c r="AO2626" s="15"/>
      <c r="AP2626" s="15"/>
      <c r="AQ2626" s="15"/>
      <c r="AR2626" s="15"/>
      <c r="AS2626" s="15"/>
      <c r="AT2626" s="15"/>
      <c r="AU2626" s="15"/>
      <c r="AV2626" s="15"/>
      <c r="AW2626" s="15"/>
      <c r="AX2626" s="15"/>
      <c r="AY2626" s="15"/>
      <c r="AZ2626" s="15"/>
      <c r="BA2626" s="15"/>
      <c r="BB2626" s="15"/>
      <c r="BC2626" s="15"/>
      <c r="BD2626" s="15"/>
      <c r="BE2626" s="15"/>
      <c r="BF2626" s="15"/>
    </row>
    <row r="2627" spans="1:58" s="10" customFormat="1" x14ac:dyDescent="0.2">
      <c r="A2627" s="34"/>
      <c r="B2627" s="35"/>
      <c r="C2627" s="35"/>
      <c r="D2627" s="137"/>
      <c r="E2627" s="35"/>
      <c r="F2627" s="138"/>
      <c r="G2627" s="139"/>
      <c r="H2627" s="140"/>
      <c r="I2627" s="105"/>
      <c r="J2627" s="82"/>
      <c r="K2627" s="82"/>
      <c r="L2627" s="82"/>
      <c r="M2627" s="82"/>
      <c r="N2627" s="82"/>
      <c r="O2627" s="82"/>
      <c r="P2627" s="82"/>
      <c r="Q2627" s="82"/>
      <c r="R2627" s="82"/>
      <c r="S2627" s="82"/>
      <c r="T2627" s="82"/>
      <c r="U2627" s="82"/>
      <c r="V2627" s="82"/>
      <c r="W2627" s="82"/>
      <c r="X2627" s="82"/>
      <c r="Y2627" s="82"/>
      <c r="Z2627" s="82"/>
      <c r="AA2627" s="82"/>
      <c r="AD2627" s="9"/>
      <c r="AE2627" s="15"/>
      <c r="AF2627" s="15"/>
      <c r="AG2627" s="15"/>
      <c r="AH2627" s="15"/>
      <c r="AI2627" s="15"/>
      <c r="AJ2627" s="15"/>
      <c r="AK2627" s="15"/>
      <c r="AL2627" s="15"/>
      <c r="AM2627" s="15"/>
      <c r="AN2627" s="15"/>
      <c r="AO2627" s="15"/>
      <c r="AP2627" s="15"/>
      <c r="AQ2627" s="15"/>
      <c r="AR2627" s="15"/>
      <c r="AS2627" s="15"/>
      <c r="AT2627" s="15"/>
      <c r="AU2627" s="15"/>
      <c r="AV2627" s="15"/>
      <c r="AW2627" s="15"/>
      <c r="AX2627" s="15"/>
      <c r="AY2627" s="15"/>
      <c r="AZ2627" s="15"/>
      <c r="BA2627" s="15"/>
      <c r="BB2627" s="15"/>
      <c r="BC2627" s="15"/>
      <c r="BD2627" s="15"/>
      <c r="BE2627" s="15"/>
      <c r="BF2627" s="15"/>
    </row>
    <row r="2628" spans="1:58" s="10" customFormat="1" x14ac:dyDescent="0.2">
      <c r="A2628" s="34"/>
      <c r="B2628" s="35"/>
      <c r="C2628" s="35"/>
      <c r="D2628" s="137"/>
      <c r="E2628" s="35"/>
      <c r="F2628" s="138"/>
      <c r="G2628" s="139"/>
      <c r="H2628" s="140"/>
      <c r="I2628" s="105"/>
      <c r="J2628" s="82"/>
      <c r="K2628" s="82"/>
      <c r="L2628" s="82"/>
      <c r="M2628" s="82"/>
      <c r="N2628" s="82"/>
      <c r="O2628" s="82"/>
      <c r="P2628" s="82"/>
      <c r="Q2628" s="82"/>
      <c r="R2628" s="82"/>
      <c r="S2628" s="82"/>
      <c r="T2628" s="82"/>
      <c r="U2628" s="82"/>
      <c r="V2628" s="82"/>
      <c r="W2628" s="82"/>
      <c r="X2628" s="82"/>
      <c r="Y2628" s="82"/>
      <c r="Z2628" s="82"/>
      <c r="AA2628" s="82"/>
      <c r="AD2628" s="9"/>
      <c r="AE2628" s="15"/>
      <c r="AF2628" s="15"/>
      <c r="AG2628" s="15"/>
      <c r="AH2628" s="15"/>
      <c r="AI2628" s="15"/>
      <c r="AJ2628" s="15"/>
      <c r="AK2628" s="15"/>
      <c r="AL2628" s="15"/>
      <c r="AM2628" s="15"/>
      <c r="AN2628" s="15"/>
      <c r="AO2628" s="15"/>
      <c r="AP2628" s="15"/>
      <c r="AQ2628" s="15"/>
      <c r="AR2628" s="15"/>
      <c r="AS2628" s="15"/>
      <c r="AT2628" s="15"/>
      <c r="AU2628" s="15"/>
      <c r="AV2628" s="15"/>
      <c r="AW2628" s="15"/>
      <c r="AX2628" s="15"/>
      <c r="AY2628" s="15"/>
      <c r="AZ2628" s="15"/>
      <c r="BA2628" s="15"/>
      <c r="BB2628" s="15"/>
      <c r="BC2628" s="15"/>
      <c r="BD2628" s="15"/>
      <c r="BE2628" s="15"/>
      <c r="BF2628" s="15"/>
    </row>
    <row r="2629" spans="1:58" s="10" customFormat="1" x14ac:dyDescent="0.2">
      <c r="A2629" s="34"/>
      <c r="B2629" s="35"/>
      <c r="C2629" s="35"/>
      <c r="D2629" s="137"/>
      <c r="E2629" s="35"/>
      <c r="F2629" s="138"/>
      <c r="G2629" s="139"/>
      <c r="H2629" s="140"/>
      <c r="I2629" s="105"/>
      <c r="J2629" s="82"/>
      <c r="K2629" s="82"/>
      <c r="L2629" s="82"/>
      <c r="M2629" s="82"/>
      <c r="N2629" s="82"/>
      <c r="O2629" s="82"/>
      <c r="P2629" s="82"/>
      <c r="Q2629" s="82"/>
      <c r="R2629" s="82"/>
      <c r="S2629" s="82"/>
      <c r="T2629" s="82"/>
      <c r="U2629" s="82"/>
      <c r="V2629" s="82"/>
      <c r="W2629" s="82"/>
      <c r="X2629" s="82"/>
      <c r="Y2629" s="82"/>
      <c r="Z2629" s="82"/>
      <c r="AA2629" s="82"/>
      <c r="AD2629" s="9"/>
      <c r="AE2629" s="15"/>
      <c r="AF2629" s="15"/>
      <c r="AG2629" s="15"/>
      <c r="AH2629" s="15"/>
      <c r="AI2629" s="15"/>
      <c r="AJ2629" s="15"/>
      <c r="AK2629" s="15"/>
      <c r="AL2629" s="15"/>
      <c r="AM2629" s="15"/>
      <c r="AN2629" s="15"/>
      <c r="AO2629" s="15"/>
      <c r="AP2629" s="15"/>
      <c r="AQ2629" s="15"/>
      <c r="AR2629" s="15"/>
      <c r="AS2629" s="15"/>
      <c r="AT2629" s="15"/>
      <c r="AU2629" s="15"/>
      <c r="AV2629" s="15"/>
      <c r="AW2629" s="15"/>
      <c r="AX2629" s="15"/>
      <c r="AY2629" s="15"/>
      <c r="AZ2629" s="15"/>
      <c r="BA2629" s="15"/>
      <c r="BB2629" s="15"/>
      <c r="BC2629" s="15"/>
      <c r="BD2629" s="15"/>
      <c r="BE2629" s="15"/>
      <c r="BF2629" s="15"/>
    </row>
    <row r="2630" spans="1:58" s="10" customFormat="1" x14ac:dyDescent="0.2">
      <c r="A2630" s="34"/>
      <c r="B2630" s="35"/>
      <c r="C2630" s="35"/>
      <c r="D2630" s="137"/>
      <c r="E2630" s="35"/>
      <c r="F2630" s="138"/>
      <c r="G2630" s="139"/>
      <c r="H2630" s="140"/>
      <c r="I2630" s="105"/>
      <c r="J2630" s="82"/>
      <c r="K2630" s="82"/>
      <c r="L2630" s="82"/>
      <c r="M2630" s="82"/>
      <c r="N2630" s="82"/>
      <c r="O2630" s="82"/>
      <c r="P2630" s="82"/>
      <c r="Q2630" s="82"/>
      <c r="R2630" s="82"/>
      <c r="S2630" s="82"/>
      <c r="T2630" s="82"/>
      <c r="U2630" s="82"/>
      <c r="V2630" s="82"/>
      <c r="W2630" s="82"/>
      <c r="X2630" s="82"/>
      <c r="Y2630" s="82"/>
      <c r="Z2630" s="82"/>
      <c r="AA2630" s="82"/>
      <c r="AD2630" s="9"/>
      <c r="AE2630" s="15"/>
      <c r="AF2630" s="15"/>
      <c r="AG2630" s="15"/>
      <c r="AH2630" s="15"/>
      <c r="AI2630" s="15"/>
      <c r="AJ2630" s="15"/>
      <c r="AK2630" s="15"/>
      <c r="AL2630" s="15"/>
      <c r="AM2630" s="15"/>
      <c r="AN2630" s="15"/>
      <c r="AO2630" s="15"/>
      <c r="AP2630" s="15"/>
      <c r="AQ2630" s="15"/>
      <c r="AR2630" s="15"/>
      <c r="AS2630" s="15"/>
      <c r="AT2630" s="15"/>
      <c r="AU2630" s="15"/>
      <c r="AV2630" s="15"/>
      <c r="AW2630" s="15"/>
      <c r="AX2630" s="15"/>
      <c r="AY2630" s="15"/>
      <c r="AZ2630" s="15"/>
      <c r="BA2630" s="15"/>
      <c r="BB2630" s="15"/>
      <c r="BC2630" s="15"/>
      <c r="BD2630" s="15"/>
      <c r="BE2630" s="15"/>
      <c r="BF2630" s="15"/>
    </row>
    <row r="2631" spans="1:58" s="10" customFormat="1" x14ac:dyDescent="0.2">
      <c r="A2631" s="34"/>
      <c r="B2631" s="35"/>
      <c r="C2631" s="35"/>
      <c r="D2631" s="137"/>
      <c r="E2631" s="35"/>
      <c r="F2631" s="138"/>
      <c r="G2631" s="139"/>
      <c r="H2631" s="140"/>
      <c r="I2631" s="105"/>
      <c r="J2631" s="82"/>
      <c r="K2631" s="82"/>
      <c r="L2631" s="82"/>
      <c r="M2631" s="82"/>
      <c r="N2631" s="82"/>
      <c r="O2631" s="82"/>
      <c r="P2631" s="82"/>
      <c r="Q2631" s="82"/>
      <c r="R2631" s="82"/>
      <c r="S2631" s="82"/>
      <c r="T2631" s="82"/>
      <c r="U2631" s="82"/>
      <c r="V2631" s="82"/>
      <c r="W2631" s="82"/>
      <c r="X2631" s="82"/>
      <c r="Y2631" s="82"/>
      <c r="Z2631" s="82"/>
      <c r="AA2631" s="82"/>
      <c r="AD2631" s="9"/>
      <c r="AE2631" s="15"/>
      <c r="AF2631" s="15"/>
      <c r="AG2631" s="15"/>
      <c r="AH2631" s="15"/>
      <c r="AI2631" s="15"/>
      <c r="AJ2631" s="15"/>
      <c r="AK2631" s="15"/>
      <c r="AL2631" s="15"/>
      <c r="AM2631" s="15"/>
      <c r="AN2631" s="15"/>
      <c r="AO2631" s="15"/>
      <c r="AP2631" s="15"/>
      <c r="AQ2631" s="15"/>
      <c r="AR2631" s="15"/>
      <c r="AS2631" s="15"/>
      <c r="AT2631" s="15"/>
      <c r="AU2631" s="15"/>
      <c r="AV2631" s="15"/>
      <c r="AW2631" s="15"/>
      <c r="AX2631" s="15"/>
      <c r="AY2631" s="15"/>
      <c r="AZ2631" s="15"/>
      <c r="BA2631" s="15"/>
      <c r="BB2631" s="15"/>
      <c r="BC2631" s="15"/>
      <c r="BD2631" s="15"/>
      <c r="BE2631" s="15"/>
      <c r="BF2631" s="15"/>
    </row>
    <row r="2632" spans="1:58" s="10" customFormat="1" x14ac:dyDescent="0.2">
      <c r="A2632" s="34"/>
      <c r="B2632" s="35"/>
      <c r="C2632" s="35"/>
      <c r="D2632" s="137"/>
      <c r="E2632" s="35"/>
      <c r="F2632" s="138"/>
      <c r="G2632" s="139"/>
      <c r="H2632" s="140"/>
      <c r="I2632" s="105"/>
      <c r="J2632" s="82"/>
      <c r="K2632" s="82"/>
      <c r="L2632" s="82"/>
      <c r="M2632" s="82"/>
      <c r="N2632" s="82"/>
      <c r="O2632" s="82"/>
      <c r="P2632" s="82"/>
      <c r="Q2632" s="82"/>
      <c r="R2632" s="82"/>
      <c r="S2632" s="82"/>
      <c r="T2632" s="82"/>
      <c r="U2632" s="82"/>
      <c r="V2632" s="82"/>
      <c r="W2632" s="82"/>
      <c r="X2632" s="82"/>
      <c r="Y2632" s="82"/>
      <c r="Z2632" s="82"/>
      <c r="AA2632" s="82"/>
      <c r="AD2632" s="9"/>
      <c r="AE2632" s="15"/>
      <c r="AF2632" s="15"/>
      <c r="AG2632" s="15"/>
      <c r="AH2632" s="15"/>
      <c r="AI2632" s="15"/>
      <c r="AJ2632" s="15"/>
      <c r="AK2632" s="15"/>
      <c r="AL2632" s="15"/>
      <c r="AM2632" s="15"/>
      <c r="AN2632" s="15"/>
      <c r="AO2632" s="15"/>
      <c r="AP2632" s="15"/>
      <c r="AQ2632" s="15"/>
      <c r="AR2632" s="15"/>
      <c r="AS2632" s="15"/>
      <c r="AT2632" s="15"/>
      <c r="AU2632" s="15"/>
      <c r="AV2632" s="15"/>
      <c r="AW2632" s="15"/>
      <c r="AX2632" s="15"/>
      <c r="AY2632" s="15"/>
      <c r="AZ2632" s="15"/>
      <c r="BA2632" s="15"/>
      <c r="BB2632" s="15"/>
      <c r="BC2632" s="15"/>
      <c r="BD2632" s="15"/>
      <c r="BE2632" s="15"/>
      <c r="BF2632" s="15"/>
    </row>
    <row r="2633" spans="1:58" s="10" customFormat="1" x14ac:dyDescent="0.2">
      <c r="A2633" s="34"/>
      <c r="B2633" s="35"/>
      <c r="C2633" s="35"/>
      <c r="D2633" s="137"/>
      <c r="E2633" s="35"/>
      <c r="F2633" s="138"/>
      <c r="G2633" s="139"/>
      <c r="H2633" s="140"/>
      <c r="I2633" s="105"/>
      <c r="J2633" s="82"/>
      <c r="K2633" s="82"/>
      <c r="L2633" s="82"/>
      <c r="M2633" s="82"/>
      <c r="N2633" s="82"/>
      <c r="O2633" s="82"/>
      <c r="P2633" s="82"/>
      <c r="Q2633" s="82"/>
      <c r="R2633" s="82"/>
      <c r="S2633" s="82"/>
      <c r="T2633" s="82"/>
      <c r="U2633" s="82"/>
      <c r="V2633" s="82"/>
      <c r="W2633" s="82"/>
      <c r="X2633" s="82"/>
      <c r="Y2633" s="82"/>
      <c r="Z2633" s="82"/>
      <c r="AA2633" s="82"/>
      <c r="AD2633" s="9"/>
      <c r="AE2633" s="15"/>
      <c r="AF2633" s="15"/>
      <c r="AG2633" s="15"/>
      <c r="AH2633" s="15"/>
      <c r="AI2633" s="15"/>
      <c r="AJ2633" s="15"/>
      <c r="AK2633" s="15"/>
      <c r="AL2633" s="15"/>
      <c r="AM2633" s="15"/>
      <c r="AN2633" s="15"/>
      <c r="AO2633" s="15"/>
      <c r="AP2633" s="15"/>
      <c r="AQ2633" s="15"/>
      <c r="AR2633" s="15"/>
      <c r="AS2633" s="15"/>
      <c r="AT2633" s="15"/>
      <c r="AU2633" s="15"/>
      <c r="AV2633" s="15"/>
      <c r="AW2633" s="15"/>
      <c r="AX2633" s="15"/>
      <c r="AY2633" s="15"/>
      <c r="AZ2633" s="15"/>
      <c r="BA2633" s="15"/>
      <c r="BB2633" s="15"/>
      <c r="BC2633" s="15"/>
      <c r="BD2633" s="15"/>
      <c r="BE2633" s="15"/>
      <c r="BF2633" s="15"/>
    </row>
    <row r="2634" spans="1:58" s="10" customFormat="1" x14ac:dyDescent="0.2">
      <c r="A2634" s="34"/>
      <c r="B2634" s="35"/>
      <c r="C2634" s="35"/>
      <c r="D2634" s="137"/>
      <c r="E2634" s="35"/>
      <c r="F2634" s="138"/>
      <c r="G2634" s="139"/>
      <c r="H2634" s="140"/>
      <c r="I2634" s="105"/>
      <c r="J2634" s="82"/>
      <c r="K2634" s="82"/>
      <c r="L2634" s="82"/>
      <c r="M2634" s="82"/>
      <c r="N2634" s="82"/>
      <c r="O2634" s="82"/>
      <c r="P2634" s="82"/>
      <c r="Q2634" s="82"/>
      <c r="R2634" s="82"/>
      <c r="S2634" s="82"/>
      <c r="T2634" s="82"/>
      <c r="U2634" s="82"/>
      <c r="V2634" s="82"/>
      <c r="W2634" s="82"/>
      <c r="X2634" s="82"/>
      <c r="Y2634" s="82"/>
      <c r="Z2634" s="82"/>
      <c r="AA2634" s="82"/>
      <c r="AD2634" s="9"/>
      <c r="AE2634" s="15"/>
      <c r="AF2634" s="15"/>
      <c r="AG2634" s="15"/>
      <c r="AH2634" s="15"/>
      <c r="AI2634" s="15"/>
      <c r="AJ2634" s="15"/>
      <c r="AK2634" s="15"/>
      <c r="AL2634" s="15"/>
      <c r="AM2634" s="15"/>
      <c r="AN2634" s="15"/>
      <c r="AO2634" s="15"/>
      <c r="AP2634" s="15"/>
      <c r="AQ2634" s="15"/>
      <c r="AR2634" s="15"/>
      <c r="AS2634" s="15"/>
      <c r="AT2634" s="15"/>
      <c r="AU2634" s="15"/>
      <c r="AV2634" s="15"/>
      <c r="AW2634" s="15"/>
      <c r="AX2634" s="15"/>
      <c r="AY2634" s="15"/>
      <c r="AZ2634" s="15"/>
      <c r="BA2634" s="15"/>
      <c r="BB2634" s="15"/>
      <c r="BC2634" s="15"/>
      <c r="BD2634" s="15"/>
      <c r="BE2634" s="15"/>
      <c r="BF2634" s="15"/>
    </row>
    <row r="2635" spans="1:58" s="10" customFormat="1" x14ac:dyDescent="0.2">
      <c r="A2635" s="34"/>
      <c r="B2635" s="35"/>
      <c r="C2635" s="35"/>
      <c r="D2635" s="137"/>
      <c r="E2635" s="35"/>
      <c r="F2635" s="138"/>
      <c r="G2635" s="139"/>
      <c r="H2635" s="140"/>
      <c r="I2635" s="105"/>
      <c r="J2635" s="82"/>
      <c r="K2635" s="82"/>
      <c r="L2635" s="82"/>
      <c r="M2635" s="82"/>
      <c r="N2635" s="82"/>
      <c r="O2635" s="82"/>
      <c r="P2635" s="82"/>
      <c r="Q2635" s="82"/>
      <c r="R2635" s="82"/>
      <c r="S2635" s="82"/>
      <c r="T2635" s="82"/>
      <c r="U2635" s="82"/>
      <c r="V2635" s="82"/>
      <c r="W2635" s="82"/>
      <c r="X2635" s="82"/>
      <c r="Y2635" s="82"/>
      <c r="Z2635" s="82"/>
      <c r="AA2635" s="82"/>
      <c r="AD2635" s="9"/>
      <c r="AE2635" s="15"/>
      <c r="AF2635" s="15"/>
      <c r="AG2635" s="15"/>
      <c r="AH2635" s="15"/>
      <c r="AI2635" s="15"/>
      <c r="AJ2635" s="15"/>
      <c r="AK2635" s="15"/>
      <c r="AL2635" s="15"/>
      <c r="AM2635" s="15"/>
      <c r="AN2635" s="15"/>
      <c r="AO2635" s="15"/>
      <c r="AP2635" s="15"/>
      <c r="AQ2635" s="15"/>
      <c r="AR2635" s="15"/>
      <c r="AS2635" s="15"/>
      <c r="AT2635" s="15"/>
      <c r="AU2635" s="15"/>
      <c r="AV2635" s="15"/>
      <c r="AW2635" s="15"/>
      <c r="AX2635" s="15"/>
      <c r="AY2635" s="15"/>
      <c r="AZ2635" s="15"/>
      <c r="BA2635" s="15"/>
      <c r="BB2635" s="15"/>
      <c r="BC2635" s="15"/>
      <c r="BD2635" s="15"/>
      <c r="BE2635" s="15"/>
      <c r="BF2635" s="15"/>
    </row>
    <row r="2636" spans="1:58" s="10" customFormat="1" x14ac:dyDescent="0.2">
      <c r="A2636" s="34"/>
      <c r="B2636" s="35"/>
      <c r="C2636" s="35"/>
      <c r="D2636" s="137"/>
      <c r="E2636" s="35"/>
      <c r="F2636" s="138"/>
      <c r="G2636" s="139"/>
      <c r="H2636" s="140"/>
      <c r="I2636" s="105"/>
      <c r="J2636" s="82"/>
      <c r="K2636" s="82"/>
      <c r="L2636" s="82"/>
      <c r="M2636" s="82"/>
      <c r="N2636" s="82"/>
      <c r="O2636" s="82"/>
      <c r="P2636" s="82"/>
      <c r="Q2636" s="82"/>
      <c r="R2636" s="82"/>
      <c r="S2636" s="82"/>
      <c r="T2636" s="82"/>
      <c r="U2636" s="82"/>
      <c r="V2636" s="82"/>
      <c r="W2636" s="82"/>
      <c r="X2636" s="82"/>
      <c r="Y2636" s="82"/>
      <c r="Z2636" s="82"/>
      <c r="AA2636" s="82"/>
      <c r="AD2636" s="9"/>
      <c r="AE2636" s="15"/>
      <c r="AF2636" s="15"/>
      <c r="AG2636" s="15"/>
      <c r="AH2636" s="15"/>
      <c r="AI2636" s="15"/>
      <c r="AJ2636" s="15"/>
      <c r="AK2636" s="15"/>
      <c r="AL2636" s="15"/>
      <c r="AM2636" s="15"/>
      <c r="AN2636" s="15"/>
      <c r="AO2636" s="15"/>
      <c r="AP2636" s="15"/>
      <c r="AQ2636" s="15"/>
      <c r="AR2636" s="15"/>
      <c r="AS2636" s="15"/>
      <c r="AT2636" s="15"/>
      <c r="AU2636" s="15"/>
      <c r="AV2636" s="15"/>
      <c r="AW2636" s="15"/>
      <c r="AX2636" s="15"/>
      <c r="AY2636" s="15"/>
      <c r="AZ2636" s="15"/>
      <c r="BA2636" s="15"/>
      <c r="BB2636" s="15"/>
      <c r="BC2636" s="15"/>
      <c r="BD2636" s="15"/>
      <c r="BE2636" s="15"/>
      <c r="BF2636" s="15"/>
    </row>
    <row r="2637" spans="1:58" s="10" customFormat="1" x14ac:dyDescent="0.2">
      <c r="A2637" s="34"/>
      <c r="B2637" s="35"/>
      <c r="C2637" s="35"/>
      <c r="D2637" s="137"/>
      <c r="E2637" s="35"/>
      <c r="F2637" s="138"/>
      <c r="G2637" s="139"/>
      <c r="H2637" s="140"/>
      <c r="I2637" s="105"/>
      <c r="J2637" s="82"/>
      <c r="K2637" s="82"/>
      <c r="L2637" s="82"/>
      <c r="M2637" s="82"/>
      <c r="N2637" s="82"/>
      <c r="O2637" s="82"/>
      <c r="P2637" s="82"/>
      <c r="Q2637" s="82"/>
      <c r="R2637" s="82"/>
      <c r="S2637" s="82"/>
      <c r="T2637" s="82"/>
      <c r="U2637" s="82"/>
      <c r="V2637" s="82"/>
      <c r="W2637" s="82"/>
      <c r="X2637" s="82"/>
      <c r="Y2637" s="82"/>
      <c r="Z2637" s="82"/>
      <c r="AA2637" s="82"/>
      <c r="AD2637" s="9"/>
      <c r="AE2637" s="15"/>
      <c r="AF2637" s="15"/>
      <c r="AG2637" s="15"/>
      <c r="AH2637" s="15"/>
      <c r="AI2637" s="15"/>
      <c r="AJ2637" s="15"/>
      <c r="AK2637" s="15"/>
      <c r="AL2637" s="15"/>
      <c r="AM2637" s="15"/>
      <c r="AN2637" s="15"/>
      <c r="AO2637" s="15"/>
      <c r="AP2637" s="15"/>
      <c r="AQ2637" s="15"/>
      <c r="AR2637" s="15"/>
      <c r="AS2637" s="15"/>
      <c r="AT2637" s="15"/>
      <c r="AU2637" s="15"/>
      <c r="AV2637" s="15"/>
      <c r="AW2637" s="15"/>
      <c r="AX2637" s="15"/>
      <c r="AY2637" s="15"/>
      <c r="AZ2637" s="15"/>
      <c r="BA2637" s="15"/>
      <c r="BB2637" s="15"/>
      <c r="BC2637" s="15"/>
      <c r="BD2637" s="15"/>
      <c r="BE2637" s="15"/>
      <c r="BF2637" s="15"/>
    </row>
    <row r="2638" spans="1:58" s="10" customFormat="1" x14ac:dyDescent="0.2">
      <c r="A2638" s="34"/>
      <c r="B2638" s="35"/>
      <c r="C2638" s="35"/>
      <c r="D2638" s="137"/>
      <c r="E2638" s="35"/>
      <c r="F2638" s="138"/>
      <c r="G2638" s="139"/>
      <c r="H2638" s="140"/>
      <c r="I2638" s="105"/>
      <c r="J2638" s="82"/>
      <c r="K2638" s="82"/>
      <c r="L2638" s="82"/>
      <c r="M2638" s="82"/>
      <c r="N2638" s="82"/>
      <c r="O2638" s="82"/>
      <c r="P2638" s="82"/>
      <c r="Q2638" s="82"/>
      <c r="R2638" s="82"/>
      <c r="S2638" s="82"/>
      <c r="T2638" s="82"/>
      <c r="U2638" s="82"/>
      <c r="V2638" s="82"/>
      <c r="W2638" s="82"/>
      <c r="X2638" s="82"/>
      <c r="Y2638" s="82"/>
      <c r="Z2638" s="82"/>
      <c r="AA2638" s="82"/>
      <c r="AD2638" s="9"/>
      <c r="AE2638" s="15"/>
      <c r="AF2638" s="15"/>
      <c r="AG2638" s="15"/>
      <c r="AH2638" s="15"/>
      <c r="AI2638" s="15"/>
      <c r="AJ2638" s="15"/>
      <c r="AK2638" s="15"/>
      <c r="AL2638" s="15"/>
      <c r="AM2638" s="15"/>
      <c r="AN2638" s="15"/>
      <c r="AO2638" s="15"/>
      <c r="AP2638" s="15"/>
      <c r="AQ2638" s="15"/>
      <c r="AR2638" s="15"/>
      <c r="AS2638" s="15"/>
      <c r="AT2638" s="15"/>
      <c r="AU2638" s="15"/>
      <c r="AV2638" s="15"/>
      <c r="AW2638" s="15"/>
      <c r="AX2638" s="15"/>
      <c r="AY2638" s="15"/>
      <c r="AZ2638" s="15"/>
      <c r="BA2638" s="15"/>
      <c r="BB2638" s="15"/>
      <c r="BC2638" s="15"/>
      <c r="BD2638" s="15"/>
      <c r="BE2638" s="15"/>
      <c r="BF2638" s="15"/>
    </row>
    <row r="2639" spans="1:58" s="10" customFormat="1" x14ac:dyDescent="0.2">
      <c r="A2639" s="34"/>
      <c r="B2639" s="35"/>
      <c r="C2639" s="35"/>
      <c r="D2639" s="137"/>
      <c r="E2639" s="35"/>
      <c r="F2639" s="138"/>
      <c r="G2639" s="139"/>
      <c r="H2639" s="140"/>
      <c r="I2639" s="105"/>
      <c r="J2639" s="82"/>
      <c r="K2639" s="82"/>
      <c r="L2639" s="82"/>
      <c r="M2639" s="82"/>
      <c r="N2639" s="82"/>
      <c r="O2639" s="82"/>
      <c r="P2639" s="82"/>
      <c r="Q2639" s="82"/>
      <c r="R2639" s="82"/>
      <c r="S2639" s="82"/>
      <c r="T2639" s="82"/>
      <c r="U2639" s="82"/>
      <c r="V2639" s="82"/>
      <c r="W2639" s="82"/>
      <c r="X2639" s="82"/>
      <c r="Y2639" s="82"/>
      <c r="Z2639" s="82"/>
      <c r="AA2639" s="82"/>
      <c r="AD2639" s="9"/>
      <c r="AE2639" s="15"/>
      <c r="AF2639" s="15"/>
      <c r="AG2639" s="15"/>
      <c r="AH2639" s="15"/>
      <c r="AI2639" s="15"/>
      <c r="AJ2639" s="15"/>
      <c r="AK2639" s="15"/>
      <c r="AL2639" s="15"/>
      <c r="AM2639" s="15"/>
      <c r="AN2639" s="15"/>
      <c r="AO2639" s="15"/>
      <c r="AP2639" s="15"/>
      <c r="AQ2639" s="15"/>
      <c r="AR2639" s="15"/>
      <c r="AS2639" s="15"/>
      <c r="AT2639" s="15"/>
      <c r="AU2639" s="15"/>
      <c r="AV2639" s="15"/>
      <c r="AW2639" s="15"/>
      <c r="AX2639" s="15"/>
      <c r="AY2639" s="15"/>
      <c r="AZ2639" s="15"/>
      <c r="BA2639" s="15"/>
      <c r="BB2639" s="15"/>
      <c r="BC2639" s="15"/>
      <c r="BD2639" s="15"/>
      <c r="BE2639" s="15"/>
      <c r="BF2639" s="15"/>
    </row>
    <row r="2640" spans="1:58" s="10" customFormat="1" x14ac:dyDescent="0.2">
      <c r="A2640" s="34"/>
      <c r="B2640" s="35"/>
      <c r="C2640" s="35"/>
      <c r="D2640" s="137"/>
      <c r="E2640" s="35"/>
      <c r="F2640" s="138"/>
      <c r="G2640" s="139"/>
      <c r="H2640" s="140"/>
      <c r="I2640" s="105"/>
      <c r="J2640" s="82"/>
      <c r="K2640" s="82"/>
      <c r="L2640" s="82"/>
      <c r="M2640" s="82"/>
      <c r="N2640" s="82"/>
      <c r="O2640" s="82"/>
      <c r="P2640" s="82"/>
      <c r="Q2640" s="82"/>
      <c r="R2640" s="82"/>
      <c r="S2640" s="82"/>
      <c r="T2640" s="82"/>
      <c r="U2640" s="82"/>
      <c r="V2640" s="82"/>
      <c r="W2640" s="82"/>
      <c r="X2640" s="82"/>
      <c r="Y2640" s="82"/>
      <c r="Z2640" s="82"/>
      <c r="AA2640" s="82"/>
      <c r="AD2640" s="9"/>
      <c r="AE2640" s="15"/>
      <c r="AF2640" s="15"/>
      <c r="AG2640" s="15"/>
      <c r="AH2640" s="15"/>
      <c r="AI2640" s="15"/>
      <c r="AJ2640" s="15"/>
      <c r="AK2640" s="15"/>
      <c r="AL2640" s="15"/>
      <c r="AM2640" s="15"/>
      <c r="AN2640" s="15"/>
      <c r="AO2640" s="15"/>
      <c r="AP2640" s="15"/>
      <c r="AQ2640" s="15"/>
      <c r="AR2640" s="15"/>
      <c r="AS2640" s="15"/>
      <c r="AT2640" s="15"/>
      <c r="AU2640" s="15"/>
      <c r="AV2640" s="15"/>
      <c r="AW2640" s="15"/>
      <c r="AX2640" s="15"/>
      <c r="AY2640" s="15"/>
      <c r="AZ2640" s="15"/>
      <c r="BA2640" s="15"/>
      <c r="BB2640" s="15"/>
      <c r="BC2640" s="15"/>
      <c r="BD2640" s="15"/>
      <c r="BE2640" s="15"/>
      <c r="BF2640" s="15"/>
    </row>
    <row r="2641" spans="1:58" s="10" customFormat="1" x14ac:dyDescent="0.2">
      <c r="A2641" s="34"/>
      <c r="B2641" s="35"/>
      <c r="C2641" s="35"/>
      <c r="D2641" s="137"/>
      <c r="E2641" s="35"/>
      <c r="F2641" s="138"/>
      <c r="G2641" s="139"/>
      <c r="H2641" s="140"/>
      <c r="I2641" s="105"/>
      <c r="J2641" s="82"/>
      <c r="K2641" s="82"/>
      <c r="L2641" s="82"/>
      <c r="M2641" s="82"/>
      <c r="N2641" s="82"/>
      <c r="O2641" s="82"/>
      <c r="P2641" s="82"/>
      <c r="Q2641" s="82"/>
      <c r="R2641" s="82"/>
      <c r="S2641" s="82"/>
      <c r="T2641" s="82"/>
      <c r="U2641" s="82"/>
      <c r="V2641" s="82"/>
      <c r="W2641" s="82"/>
      <c r="X2641" s="82"/>
      <c r="Y2641" s="82"/>
      <c r="Z2641" s="82"/>
      <c r="AA2641" s="82"/>
      <c r="AD2641" s="9"/>
      <c r="AE2641" s="15"/>
      <c r="AF2641" s="15"/>
      <c r="AG2641" s="15"/>
      <c r="AH2641" s="15"/>
      <c r="AI2641" s="15"/>
      <c r="AJ2641" s="15"/>
      <c r="AK2641" s="15"/>
      <c r="AL2641" s="15"/>
      <c r="AM2641" s="15"/>
      <c r="AN2641" s="15"/>
      <c r="AO2641" s="15"/>
      <c r="AP2641" s="15"/>
      <c r="AQ2641" s="15"/>
      <c r="AR2641" s="15"/>
      <c r="AS2641" s="15"/>
      <c r="AT2641" s="15"/>
      <c r="AU2641" s="15"/>
      <c r="AV2641" s="15"/>
      <c r="AW2641" s="15"/>
      <c r="AX2641" s="15"/>
      <c r="AY2641" s="15"/>
      <c r="AZ2641" s="15"/>
      <c r="BA2641" s="15"/>
      <c r="BB2641" s="15"/>
      <c r="BC2641" s="15"/>
      <c r="BD2641" s="15"/>
      <c r="BE2641" s="15"/>
      <c r="BF2641" s="15"/>
    </row>
    <row r="2642" spans="1:58" s="10" customFormat="1" x14ac:dyDescent="0.2">
      <c r="A2642" s="34"/>
      <c r="B2642" s="35"/>
      <c r="C2642" s="35"/>
      <c r="D2642" s="137"/>
      <c r="E2642" s="35"/>
      <c r="F2642" s="138"/>
      <c r="G2642" s="139"/>
      <c r="H2642" s="140"/>
      <c r="I2642" s="105"/>
      <c r="J2642" s="82"/>
      <c r="K2642" s="82"/>
      <c r="L2642" s="82"/>
      <c r="M2642" s="82"/>
      <c r="N2642" s="82"/>
      <c r="O2642" s="82"/>
      <c r="P2642" s="82"/>
      <c r="Q2642" s="82"/>
      <c r="R2642" s="82"/>
      <c r="S2642" s="82"/>
      <c r="T2642" s="82"/>
      <c r="U2642" s="82"/>
      <c r="V2642" s="82"/>
      <c r="W2642" s="82"/>
      <c r="X2642" s="82"/>
      <c r="Y2642" s="82"/>
      <c r="Z2642" s="82"/>
      <c r="AA2642" s="82"/>
      <c r="AD2642" s="9"/>
      <c r="AE2642" s="15"/>
      <c r="AF2642" s="15"/>
      <c r="AG2642" s="15"/>
      <c r="AH2642" s="15"/>
      <c r="AI2642" s="15"/>
      <c r="AJ2642" s="15"/>
      <c r="AK2642" s="15"/>
      <c r="AL2642" s="15"/>
      <c r="AM2642" s="15"/>
      <c r="AN2642" s="15"/>
      <c r="AO2642" s="15"/>
      <c r="AP2642" s="15"/>
      <c r="AQ2642" s="15"/>
      <c r="AR2642" s="15"/>
      <c r="AS2642" s="15"/>
      <c r="AT2642" s="15"/>
      <c r="AU2642" s="15"/>
      <c r="AV2642" s="15"/>
      <c r="AW2642" s="15"/>
      <c r="AX2642" s="15"/>
      <c r="AY2642" s="15"/>
      <c r="AZ2642" s="15"/>
      <c r="BA2642" s="15"/>
      <c r="BB2642" s="15"/>
      <c r="BC2642" s="15"/>
      <c r="BD2642" s="15"/>
      <c r="BE2642" s="15"/>
      <c r="BF2642" s="15"/>
    </row>
    <row r="2643" spans="1:58" s="10" customFormat="1" x14ac:dyDescent="0.2">
      <c r="A2643" s="34"/>
      <c r="B2643" s="35"/>
      <c r="C2643" s="35"/>
      <c r="D2643" s="137"/>
      <c r="E2643" s="35"/>
      <c r="F2643" s="138"/>
      <c r="G2643" s="139"/>
      <c r="H2643" s="140"/>
      <c r="I2643" s="105"/>
      <c r="J2643" s="82"/>
      <c r="K2643" s="82"/>
      <c r="L2643" s="82"/>
      <c r="M2643" s="82"/>
      <c r="N2643" s="82"/>
      <c r="O2643" s="82"/>
      <c r="P2643" s="82"/>
      <c r="Q2643" s="82"/>
      <c r="R2643" s="82"/>
      <c r="S2643" s="82"/>
      <c r="T2643" s="82"/>
      <c r="U2643" s="82"/>
      <c r="V2643" s="82"/>
      <c r="W2643" s="82"/>
      <c r="X2643" s="82"/>
      <c r="Y2643" s="82"/>
      <c r="Z2643" s="82"/>
      <c r="AA2643" s="82"/>
      <c r="AD2643" s="9"/>
      <c r="AE2643" s="15"/>
      <c r="AF2643" s="15"/>
      <c r="AG2643" s="15"/>
      <c r="AH2643" s="15"/>
      <c r="AI2643" s="15"/>
      <c r="AJ2643" s="15"/>
      <c r="AK2643" s="15"/>
      <c r="AL2643" s="15"/>
      <c r="AM2643" s="15"/>
      <c r="AN2643" s="15"/>
      <c r="AO2643" s="15"/>
      <c r="AP2643" s="15"/>
      <c r="AQ2643" s="15"/>
      <c r="AR2643" s="15"/>
      <c r="AS2643" s="15"/>
      <c r="AT2643" s="15"/>
      <c r="AU2643" s="15"/>
      <c r="AV2643" s="15"/>
      <c r="AW2643" s="15"/>
      <c r="AX2643" s="15"/>
      <c r="AY2643" s="15"/>
      <c r="AZ2643" s="15"/>
      <c r="BA2643" s="15"/>
      <c r="BB2643" s="15"/>
      <c r="BC2643" s="15"/>
      <c r="BD2643" s="15"/>
      <c r="BE2643" s="15"/>
      <c r="BF2643" s="15"/>
    </row>
    <row r="2644" spans="1:58" s="10" customFormat="1" x14ac:dyDescent="0.2">
      <c r="A2644" s="34"/>
      <c r="B2644" s="35"/>
      <c r="C2644" s="35"/>
      <c r="D2644" s="137"/>
      <c r="E2644" s="35"/>
      <c r="F2644" s="138"/>
      <c r="G2644" s="139"/>
      <c r="H2644" s="140"/>
      <c r="I2644" s="105"/>
      <c r="J2644" s="82"/>
      <c r="K2644" s="82"/>
      <c r="L2644" s="82"/>
      <c r="M2644" s="82"/>
      <c r="N2644" s="82"/>
      <c r="O2644" s="82"/>
      <c r="P2644" s="82"/>
      <c r="Q2644" s="82"/>
      <c r="R2644" s="82"/>
      <c r="S2644" s="82"/>
      <c r="T2644" s="82"/>
      <c r="U2644" s="82"/>
      <c r="V2644" s="82"/>
      <c r="W2644" s="82"/>
      <c r="X2644" s="82"/>
      <c r="Y2644" s="82"/>
      <c r="Z2644" s="82"/>
      <c r="AA2644" s="82"/>
      <c r="AD2644" s="9"/>
      <c r="AE2644" s="15"/>
      <c r="AF2644" s="15"/>
      <c r="AG2644" s="15"/>
      <c r="AH2644" s="15"/>
      <c r="AI2644" s="15"/>
      <c r="AJ2644" s="15"/>
      <c r="AK2644" s="15"/>
      <c r="AL2644" s="15"/>
      <c r="AM2644" s="15"/>
      <c r="AN2644" s="15"/>
      <c r="AO2644" s="15"/>
      <c r="AP2644" s="15"/>
      <c r="AQ2644" s="15"/>
      <c r="AR2644" s="15"/>
      <c r="AS2644" s="15"/>
      <c r="AT2644" s="15"/>
      <c r="AU2644" s="15"/>
      <c r="AV2644" s="15"/>
      <c r="AW2644" s="15"/>
      <c r="AX2644" s="15"/>
      <c r="AY2644" s="15"/>
      <c r="AZ2644" s="15"/>
      <c r="BA2644" s="15"/>
      <c r="BB2644" s="15"/>
      <c r="BC2644" s="15"/>
      <c r="BD2644" s="15"/>
      <c r="BE2644" s="15"/>
      <c r="BF2644" s="15"/>
    </row>
    <row r="2645" spans="1:58" s="10" customFormat="1" x14ac:dyDescent="0.2">
      <c r="A2645" s="34"/>
      <c r="B2645" s="35"/>
      <c r="C2645" s="35"/>
      <c r="D2645" s="137"/>
      <c r="E2645" s="35"/>
      <c r="F2645" s="138"/>
      <c r="G2645" s="139"/>
      <c r="H2645" s="140"/>
      <c r="I2645" s="105"/>
      <c r="J2645" s="82"/>
      <c r="K2645" s="82"/>
      <c r="L2645" s="82"/>
      <c r="M2645" s="82"/>
      <c r="N2645" s="82"/>
      <c r="O2645" s="82"/>
      <c r="P2645" s="82"/>
      <c r="Q2645" s="82"/>
      <c r="R2645" s="82"/>
      <c r="S2645" s="82"/>
      <c r="T2645" s="82"/>
      <c r="U2645" s="82"/>
      <c r="V2645" s="82"/>
      <c r="W2645" s="82"/>
      <c r="X2645" s="82"/>
      <c r="Y2645" s="82"/>
      <c r="Z2645" s="82"/>
      <c r="AA2645" s="82"/>
      <c r="AD2645" s="9"/>
      <c r="AE2645" s="15"/>
      <c r="AF2645" s="15"/>
      <c r="AG2645" s="15"/>
      <c r="AH2645" s="15"/>
      <c r="AI2645" s="15"/>
      <c r="AJ2645" s="15"/>
      <c r="AK2645" s="15"/>
      <c r="AL2645" s="15"/>
      <c r="AM2645" s="15"/>
      <c r="AN2645" s="15"/>
      <c r="AO2645" s="15"/>
      <c r="AP2645" s="15"/>
      <c r="AQ2645" s="15"/>
      <c r="AR2645" s="15"/>
      <c r="AS2645" s="15"/>
      <c r="AT2645" s="15"/>
      <c r="AU2645" s="15"/>
      <c r="AV2645" s="15"/>
      <c r="AW2645" s="15"/>
      <c r="AX2645" s="15"/>
      <c r="AY2645" s="15"/>
      <c r="AZ2645" s="15"/>
      <c r="BA2645" s="15"/>
      <c r="BB2645" s="15"/>
      <c r="BC2645" s="15"/>
      <c r="BD2645" s="15"/>
      <c r="BE2645" s="15"/>
      <c r="BF2645" s="15"/>
    </row>
    <row r="2646" spans="1:58" s="10" customFormat="1" x14ac:dyDescent="0.2">
      <c r="A2646" s="34"/>
      <c r="B2646" s="35"/>
      <c r="C2646" s="35"/>
      <c r="D2646" s="137"/>
      <c r="E2646" s="35"/>
      <c r="F2646" s="138"/>
      <c r="G2646" s="139"/>
      <c r="H2646" s="140"/>
      <c r="I2646" s="105"/>
      <c r="J2646" s="82"/>
      <c r="K2646" s="82"/>
      <c r="L2646" s="82"/>
      <c r="M2646" s="82"/>
      <c r="N2646" s="82"/>
      <c r="O2646" s="82"/>
      <c r="P2646" s="82"/>
      <c r="Q2646" s="82"/>
      <c r="R2646" s="82"/>
      <c r="S2646" s="82"/>
      <c r="T2646" s="82"/>
      <c r="U2646" s="82"/>
      <c r="V2646" s="82"/>
      <c r="W2646" s="82"/>
      <c r="X2646" s="82"/>
      <c r="Y2646" s="82"/>
      <c r="Z2646" s="82"/>
      <c r="AA2646" s="82"/>
      <c r="AD2646" s="9"/>
      <c r="AE2646" s="15"/>
      <c r="AF2646" s="15"/>
      <c r="AG2646" s="15"/>
      <c r="AH2646" s="15"/>
      <c r="AI2646" s="15"/>
      <c r="AJ2646" s="15"/>
      <c r="AK2646" s="15"/>
      <c r="AL2646" s="15"/>
      <c r="AM2646" s="15"/>
      <c r="AN2646" s="15"/>
      <c r="AO2646" s="15"/>
      <c r="AP2646" s="15"/>
      <c r="AQ2646" s="15"/>
      <c r="AR2646" s="15"/>
      <c r="AS2646" s="15"/>
      <c r="AT2646" s="15"/>
      <c r="AU2646" s="15"/>
      <c r="AV2646" s="15"/>
      <c r="AW2646" s="15"/>
      <c r="AX2646" s="15"/>
      <c r="AY2646" s="15"/>
      <c r="AZ2646" s="15"/>
      <c r="BA2646" s="15"/>
      <c r="BB2646" s="15"/>
      <c r="BC2646" s="15"/>
      <c r="BD2646" s="15"/>
      <c r="BE2646" s="15"/>
      <c r="BF2646" s="15"/>
    </row>
    <row r="2647" spans="1:58" s="10" customFormat="1" x14ac:dyDescent="0.2">
      <c r="A2647" s="34"/>
      <c r="B2647" s="35"/>
      <c r="C2647" s="35"/>
      <c r="D2647" s="137"/>
      <c r="E2647" s="35"/>
      <c r="F2647" s="138"/>
      <c r="G2647" s="139"/>
      <c r="H2647" s="140"/>
      <c r="I2647" s="105"/>
      <c r="J2647" s="82"/>
      <c r="K2647" s="82"/>
      <c r="L2647" s="82"/>
      <c r="M2647" s="82"/>
      <c r="N2647" s="82"/>
      <c r="O2647" s="82"/>
      <c r="P2647" s="82"/>
      <c r="Q2647" s="82"/>
      <c r="R2647" s="82"/>
      <c r="S2647" s="82"/>
      <c r="T2647" s="82"/>
      <c r="U2647" s="82"/>
      <c r="V2647" s="82"/>
      <c r="W2647" s="82"/>
      <c r="X2647" s="82"/>
      <c r="Y2647" s="82"/>
      <c r="Z2647" s="82"/>
      <c r="AA2647" s="82"/>
      <c r="AD2647" s="9"/>
      <c r="AE2647" s="15"/>
      <c r="AF2647" s="15"/>
      <c r="AG2647" s="15"/>
      <c r="AH2647" s="15"/>
      <c r="AI2647" s="15"/>
      <c r="AJ2647" s="15"/>
      <c r="AK2647" s="15"/>
      <c r="AL2647" s="15"/>
      <c r="AM2647" s="15"/>
      <c r="AN2647" s="15"/>
      <c r="AO2647" s="15"/>
      <c r="AP2647" s="15"/>
      <c r="AQ2647" s="15"/>
      <c r="AR2647" s="15"/>
      <c r="AS2647" s="15"/>
      <c r="AT2647" s="15"/>
      <c r="AU2647" s="15"/>
      <c r="AV2647" s="15"/>
      <c r="AW2647" s="15"/>
      <c r="AX2647" s="15"/>
      <c r="AY2647" s="15"/>
      <c r="AZ2647" s="15"/>
      <c r="BA2647" s="15"/>
      <c r="BB2647" s="15"/>
      <c r="BC2647" s="15"/>
      <c r="BD2647" s="15"/>
      <c r="BE2647" s="15"/>
      <c r="BF2647" s="15"/>
    </row>
    <row r="2648" spans="1:58" s="10" customFormat="1" x14ac:dyDescent="0.2">
      <c r="A2648" s="34"/>
      <c r="B2648" s="35"/>
      <c r="C2648" s="35"/>
      <c r="D2648" s="137"/>
      <c r="E2648" s="35"/>
      <c r="F2648" s="138"/>
      <c r="G2648" s="139"/>
      <c r="H2648" s="140"/>
      <c r="I2648" s="105"/>
      <c r="J2648" s="82"/>
      <c r="K2648" s="82"/>
      <c r="L2648" s="82"/>
      <c r="M2648" s="82"/>
      <c r="N2648" s="82"/>
      <c r="O2648" s="82"/>
      <c r="P2648" s="82"/>
      <c r="Q2648" s="82"/>
      <c r="R2648" s="82"/>
      <c r="S2648" s="82"/>
      <c r="T2648" s="82"/>
      <c r="U2648" s="82"/>
      <c r="V2648" s="82"/>
      <c r="W2648" s="82"/>
      <c r="X2648" s="82"/>
      <c r="Y2648" s="82"/>
      <c r="Z2648" s="82"/>
      <c r="AA2648" s="82"/>
      <c r="AD2648" s="9"/>
      <c r="AE2648" s="15"/>
      <c r="AF2648" s="15"/>
      <c r="AG2648" s="15"/>
      <c r="AH2648" s="15"/>
      <c r="AI2648" s="15"/>
      <c r="AJ2648" s="15"/>
      <c r="AK2648" s="15"/>
      <c r="AL2648" s="15"/>
      <c r="AM2648" s="15"/>
      <c r="AN2648" s="15"/>
      <c r="AO2648" s="15"/>
      <c r="AP2648" s="15"/>
      <c r="AQ2648" s="15"/>
      <c r="AR2648" s="15"/>
      <c r="AS2648" s="15"/>
      <c r="AT2648" s="15"/>
      <c r="AU2648" s="15"/>
      <c r="AV2648" s="15"/>
      <c r="AW2648" s="15"/>
      <c r="AX2648" s="15"/>
      <c r="AY2648" s="15"/>
      <c r="AZ2648" s="15"/>
      <c r="BA2648" s="15"/>
      <c r="BB2648" s="15"/>
      <c r="BC2648" s="15"/>
      <c r="BD2648" s="15"/>
      <c r="BE2648" s="15"/>
      <c r="BF2648" s="15"/>
    </row>
    <row r="2649" spans="1:58" s="10" customFormat="1" x14ac:dyDescent="0.2">
      <c r="A2649" s="34"/>
      <c r="B2649" s="35"/>
      <c r="C2649" s="35"/>
      <c r="D2649" s="137"/>
      <c r="E2649" s="35"/>
      <c r="F2649" s="138"/>
      <c r="G2649" s="139"/>
      <c r="H2649" s="140"/>
      <c r="I2649" s="105"/>
      <c r="J2649" s="82"/>
      <c r="K2649" s="82"/>
      <c r="L2649" s="82"/>
      <c r="M2649" s="82"/>
      <c r="N2649" s="82"/>
      <c r="O2649" s="82"/>
      <c r="P2649" s="82"/>
      <c r="Q2649" s="82"/>
      <c r="R2649" s="82"/>
      <c r="S2649" s="82"/>
      <c r="T2649" s="82"/>
      <c r="U2649" s="82"/>
      <c r="V2649" s="82"/>
      <c r="W2649" s="82"/>
      <c r="X2649" s="82"/>
      <c r="Y2649" s="82"/>
      <c r="Z2649" s="82"/>
      <c r="AA2649" s="82"/>
      <c r="AD2649" s="9"/>
      <c r="AE2649" s="15"/>
      <c r="AF2649" s="15"/>
      <c r="AG2649" s="15"/>
      <c r="AH2649" s="15"/>
      <c r="AI2649" s="15"/>
      <c r="AJ2649" s="15"/>
      <c r="AK2649" s="15"/>
      <c r="AL2649" s="15"/>
      <c r="AM2649" s="15"/>
      <c r="AN2649" s="15"/>
      <c r="AO2649" s="15"/>
      <c r="AP2649" s="15"/>
      <c r="AQ2649" s="15"/>
      <c r="AR2649" s="15"/>
      <c r="AS2649" s="15"/>
      <c r="AT2649" s="15"/>
      <c r="AU2649" s="15"/>
      <c r="AV2649" s="15"/>
      <c r="AW2649" s="15"/>
      <c r="AX2649" s="15"/>
      <c r="AY2649" s="15"/>
      <c r="AZ2649" s="15"/>
      <c r="BA2649" s="15"/>
      <c r="BB2649" s="15"/>
      <c r="BC2649" s="15"/>
      <c r="BD2649" s="15"/>
      <c r="BE2649" s="15"/>
      <c r="BF2649" s="15"/>
    </row>
    <row r="2650" spans="1:58" s="10" customFormat="1" x14ac:dyDescent="0.2">
      <c r="A2650" s="34"/>
      <c r="B2650" s="35"/>
      <c r="C2650" s="35"/>
      <c r="D2650" s="137"/>
      <c r="E2650" s="35"/>
      <c r="F2650" s="138"/>
      <c r="G2650" s="139"/>
      <c r="H2650" s="140"/>
      <c r="I2650" s="105"/>
      <c r="J2650" s="82"/>
      <c r="K2650" s="82"/>
      <c r="L2650" s="82"/>
      <c r="M2650" s="82"/>
      <c r="N2650" s="82"/>
      <c r="O2650" s="82"/>
      <c r="P2650" s="82"/>
      <c r="Q2650" s="82"/>
      <c r="R2650" s="82"/>
      <c r="S2650" s="82"/>
      <c r="T2650" s="82"/>
      <c r="U2650" s="82"/>
      <c r="V2650" s="82"/>
      <c r="W2650" s="82"/>
      <c r="X2650" s="82"/>
      <c r="Y2650" s="82"/>
      <c r="Z2650" s="82"/>
      <c r="AA2650" s="82"/>
      <c r="AD2650" s="9"/>
      <c r="AE2650" s="15"/>
      <c r="AF2650" s="15"/>
      <c r="AG2650" s="15"/>
      <c r="AH2650" s="15"/>
      <c r="AI2650" s="15"/>
      <c r="AJ2650" s="15"/>
      <c r="AK2650" s="15"/>
      <c r="AL2650" s="15"/>
      <c r="AM2650" s="15"/>
      <c r="AN2650" s="15"/>
      <c r="AO2650" s="15"/>
      <c r="AP2650" s="15"/>
      <c r="AQ2650" s="15"/>
      <c r="AR2650" s="15"/>
      <c r="AS2650" s="15"/>
      <c r="AT2650" s="15"/>
      <c r="AU2650" s="15"/>
      <c r="AV2650" s="15"/>
      <c r="AW2650" s="15"/>
      <c r="AX2650" s="15"/>
      <c r="AY2650" s="15"/>
      <c r="AZ2650" s="15"/>
      <c r="BA2650" s="15"/>
      <c r="BB2650" s="15"/>
      <c r="BC2650" s="15"/>
      <c r="BD2650" s="15"/>
      <c r="BE2650" s="15"/>
      <c r="BF2650" s="15"/>
    </row>
    <row r="2651" spans="1:58" s="10" customFormat="1" x14ac:dyDescent="0.2">
      <c r="A2651" s="34"/>
      <c r="B2651" s="35"/>
      <c r="C2651" s="35"/>
      <c r="D2651" s="137"/>
      <c r="E2651" s="35"/>
      <c r="F2651" s="138"/>
      <c r="G2651" s="139"/>
      <c r="H2651" s="140"/>
      <c r="I2651" s="105"/>
      <c r="J2651" s="82"/>
      <c r="K2651" s="82"/>
      <c r="L2651" s="82"/>
      <c r="M2651" s="82"/>
      <c r="N2651" s="82"/>
      <c r="O2651" s="82"/>
      <c r="P2651" s="82"/>
      <c r="Q2651" s="82"/>
      <c r="R2651" s="82"/>
      <c r="S2651" s="82"/>
      <c r="T2651" s="82"/>
      <c r="U2651" s="82"/>
      <c r="V2651" s="82"/>
      <c r="W2651" s="82"/>
      <c r="X2651" s="82"/>
      <c r="Y2651" s="82"/>
      <c r="Z2651" s="82"/>
      <c r="AA2651" s="82"/>
      <c r="AD2651" s="9"/>
      <c r="AE2651" s="15"/>
      <c r="AF2651" s="15"/>
      <c r="AG2651" s="15"/>
      <c r="AH2651" s="15"/>
      <c r="AI2651" s="15"/>
      <c r="AJ2651" s="15"/>
      <c r="AK2651" s="15"/>
      <c r="AL2651" s="15"/>
      <c r="AM2651" s="15"/>
      <c r="AN2651" s="15"/>
      <c r="AO2651" s="15"/>
      <c r="AP2651" s="15"/>
      <c r="AQ2651" s="15"/>
      <c r="AR2651" s="15"/>
      <c r="AS2651" s="15"/>
      <c r="AT2651" s="15"/>
      <c r="AU2651" s="15"/>
      <c r="AV2651" s="15"/>
      <c r="AW2651" s="15"/>
      <c r="AX2651" s="15"/>
      <c r="AY2651" s="15"/>
      <c r="AZ2651" s="15"/>
      <c r="BA2651" s="15"/>
      <c r="BB2651" s="15"/>
      <c r="BC2651" s="15"/>
      <c r="BD2651" s="15"/>
      <c r="BE2651" s="15"/>
      <c r="BF2651" s="15"/>
    </row>
    <row r="2652" spans="1:58" s="10" customFormat="1" x14ac:dyDescent="0.2">
      <c r="A2652" s="34"/>
      <c r="B2652" s="35"/>
      <c r="C2652" s="35"/>
      <c r="D2652" s="137"/>
      <c r="E2652" s="35"/>
      <c r="F2652" s="138"/>
      <c r="G2652" s="139"/>
      <c r="H2652" s="140"/>
      <c r="I2652" s="105"/>
      <c r="J2652" s="82"/>
      <c r="K2652" s="82"/>
      <c r="L2652" s="82"/>
      <c r="M2652" s="82"/>
      <c r="N2652" s="82"/>
      <c r="O2652" s="82"/>
      <c r="P2652" s="82"/>
      <c r="Q2652" s="82"/>
      <c r="R2652" s="82"/>
      <c r="S2652" s="82"/>
      <c r="T2652" s="82"/>
      <c r="U2652" s="82"/>
      <c r="V2652" s="82"/>
      <c r="W2652" s="82"/>
      <c r="X2652" s="82"/>
      <c r="Y2652" s="82"/>
      <c r="Z2652" s="82"/>
      <c r="AA2652" s="82"/>
      <c r="AD2652" s="9"/>
      <c r="AE2652" s="15"/>
      <c r="AF2652" s="15"/>
      <c r="AG2652" s="15"/>
      <c r="AH2652" s="15"/>
      <c r="AI2652" s="15"/>
      <c r="AJ2652" s="15"/>
      <c r="AK2652" s="15"/>
      <c r="AL2652" s="15"/>
      <c r="AM2652" s="15"/>
      <c r="AN2652" s="15"/>
      <c r="AO2652" s="15"/>
      <c r="AP2652" s="15"/>
      <c r="AQ2652" s="15"/>
      <c r="AR2652" s="15"/>
      <c r="AS2652" s="15"/>
      <c r="AT2652" s="15"/>
      <c r="AU2652" s="15"/>
      <c r="AV2652" s="15"/>
      <c r="AW2652" s="15"/>
      <c r="AX2652" s="15"/>
      <c r="AY2652" s="15"/>
      <c r="AZ2652" s="15"/>
      <c r="BA2652" s="15"/>
      <c r="BB2652" s="15"/>
      <c r="BC2652" s="15"/>
      <c r="BD2652" s="15"/>
      <c r="BE2652" s="15"/>
      <c r="BF2652" s="15"/>
    </row>
    <row r="2653" spans="1:58" s="10" customFormat="1" x14ac:dyDescent="0.2">
      <c r="A2653" s="34"/>
      <c r="B2653" s="35"/>
      <c r="C2653" s="35"/>
      <c r="D2653" s="137"/>
      <c r="E2653" s="35"/>
      <c r="F2653" s="138"/>
      <c r="G2653" s="139"/>
      <c r="H2653" s="140"/>
      <c r="I2653" s="105"/>
      <c r="J2653" s="82"/>
      <c r="K2653" s="82"/>
      <c r="L2653" s="82"/>
      <c r="M2653" s="82"/>
      <c r="N2653" s="82"/>
      <c r="O2653" s="82"/>
      <c r="P2653" s="82"/>
      <c r="Q2653" s="82"/>
      <c r="R2653" s="82"/>
      <c r="S2653" s="82"/>
      <c r="T2653" s="82"/>
      <c r="U2653" s="82"/>
      <c r="V2653" s="82"/>
      <c r="W2653" s="82"/>
      <c r="X2653" s="82"/>
      <c r="Y2653" s="82"/>
      <c r="Z2653" s="82"/>
      <c r="AA2653" s="82"/>
      <c r="AD2653" s="9"/>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row>
    <row r="2654" spans="1:58" s="10" customFormat="1" x14ac:dyDescent="0.2">
      <c r="A2654" s="34"/>
      <c r="B2654" s="35"/>
      <c r="C2654" s="35"/>
      <c r="D2654" s="137"/>
      <c r="E2654" s="35"/>
      <c r="F2654" s="138"/>
      <c r="G2654" s="139"/>
      <c r="H2654" s="140"/>
      <c r="I2654" s="105"/>
      <c r="J2654" s="82"/>
      <c r="K2654" s="82"/>
      <c r="L2654" s="82"/>
      <c r="M2654" s="82"/>
      <c r="N2654" s="82"/>
      <c r="O2654" s="82"/>
      <c r="P2654" s="82"/>
      <c r="Q2654" s="82"/>
      <c r="R2654" s="82"/>
      <c r="S2654" s="82"/>
      <c r="T2654" s="82"/>
      <c r="U2654" s="82"/>
      <c r="V2654" s="82"/>
      <c r="W2654" s="82"/>
      <c r="X2654" s="82"/>
      <c r="Y2654" s="82"/>
      <c r="Z2654" s="82"/>
      <c r="AA2654" s="82"/>
      <c r="AD2654" s="9"/>
      <c r="AE2654" s="15"/>
      <c r="AF2654" s="15"/>
      <c r="AG2654" s="15"/>
      <c r="AH2654" s="15"/>
      <c r="AI2654" s="15"/>
      <c r="AJ2654" s="15"/>
      <c r="AK2654" s="15"/>
      <c r="AL2654" s="15"/>
      <c r="AM2654" s="15"/>
      <c r="AN2654" s="15"/>
      <c r="AO2654" s="15"/>
      <c r="AP2654" s="15"/>
      <c r="AQ2654" s="15"/>
      <c r="AR2654" s="15"/>
      <c r="AS2654" s="15"/>
      <c r="AT2654" s="15"/>
      <c r="AU2654" s="15"/>
      <c r="AV2654" s="15"/>
      <c r="AW2654" s="15"/>
      <c r="AX2654" s="15"/>
      <c r="AY2654" s="15"/>
      <c r="AZ2654" s="15"/>
      <c r="BA2654" s="15"/>
      <c r="BB2654" s="15"/>
      <c r="BC2654" s="15"/>
      <c r="BD2654" s="15"/>
      <c r="BE2654" s="15"/>
      <c r="BF2654" s="15"/>
    </row>
    <row r="2655" spans="1:58" s="10" customFormat="1" x14ac:dyDescent="0.2">
      <c r="A2655" s="34"/>
      <c r="B2655" s="35"/>
      <c r="C2655" s="35"/>
      <c r="D2655" s="137"/>
      <c r="E2655" s="35"/>
      <c r="F2655" s="138"/>
      <c r="G2655" s="139"/>
      <c r="H2655" s="140"/>
      <c r="I2655" s="105"/>
      <c r="J2655" s="82"/>
      <c r="K2655" s="82"/>
      <c r="L2655" s="82"/>
      <c r="M2655" s="82"/>
      <c r="N2655" s="82"/>
      <c r="O2655" s="82"/>
      <c r="P2655" s="82"/>
      <c r="Q2655" s="82"/>
      <c r="R2655" s="82"/>
      <c r="S2655" s="82"/>
      <c r="T2655" s="82"/>
      <c r="U2655" s="82"/>
      <c r="V2655" s="82"/>
      <c r="W2655" s="82"/>
      <c r="X2655" s="82"/>
      <c r="Y2655" s="82"/>
      <c r="Z2655" s="82"/>
      <c r="AA2655" s="82"/>
      <c r="AD2655" s="9"/>
      <c r="AE2655" s="15"/>
      <c r="AF2655" s="15"/>
      <c r="AG2655" s="15"/>
      <c r="AH2655" s="15"/>
      <c r="AI2655" s="15"/>
      <c r="AJ2655" s="15"/>
      <c r="AK2655" s="15"/>
      <c r="AL2655" s="15"/>
      <c r="AM2655" s="15"/>
      <c r="AN2655" s="15"/>
      <c r="AO2655" s="15"/>
      <c r="AP2655" s="15"/>
      <c r="AQ2655" s="15"/>
      <c r="AR2655" s="15"/>
      <c r="AS2655" s="15"/>
      <c r="AT2655" s="15"/>
      <c r="AU2655" s="15"/>
      <c r="AV2655" s="15"/>
      <c r="AW2655" s="15"/>
      <c r="AX2655" s="15"/>
      <c r="AY2655" s="15"/>
      <c r="AZ2655" s="15"/>
      <c r="BA2655" s="15"/>
      <c r="BB2655" s="15"/>
      <c r="BC2655" s="15"/>
      <c r="BD2655" s="15"/>
      <c r="BE2655" s="15"/>
      <c r="BF2655" s="15"/>
    </row>
    <row r="2656" spans="1:58" s="10" customFormat="1" x14ac:dyDescent="0.2">
      <c r="A2656" s="34"/>
      <c r="B2656" s="35"/>
      <c r="C2656" s="35"/>
      <c r="D2656" s="137"/>
      <c r="E2656" s="35"/>
      <c r="F2656" s="138"/>
      <c r="G2656" s="139"/>
      <c r="H2656" s="140"/>
      <c r="I2656" s="105"/>
      <c r="J2656" s="82"/>
      <c r="K2656" s="82"/>
      <c r="L2656" s="82"/>
      <c r="M2656" s="82"/>
      <c r="N2656" s="82"/>
      <c r="O2656" s="82"/>
      <c r="P2656" s="82"/>
      <c r="Q2656" s="82"/>
      <c r="R2656" s="82"/>
      <c r="S2656" s="82"/>
      <c r="T2656" s="82"/>
      <c r="U2656" s="82"/>
      <c r="V2656" s="82"/>
      <c r="W2656" s="82"/>
      <c r="X2656" s="82"/>
      <c r="Y2656" s="82"/>
      <c r="Z2656" s="82"/>
      <c r="AA2656" s="82"/>
      <c r="AD2656" s="9"/>
      <c r="AE2656" s="15"/>
      <c r="AF2656" s="15"/>
      <c r="AG2656" s="15"/>
      <c r="AH2656" s="15"/>
      <c r="AI2656" s="15"/>
      <c r="AJ2656" s="15"/>
      <c r="AK2656" s="15"/>
      <c r="AL2656" s="15"/>
      <c r="AM2656" s="15"/>
      <c r="AN2656" s="15"/>
      <c r="AO2656" s="15"/>
      <c r="AP2656" s="15"/>
      <c r="AQ2656" s="15"/>
      <c r="AR2656" s="15"/>
      <c r="AS2656" s="15"/>
      <c r="AT2656" s="15"/>
      <c r="AU2656" s="15"/>
      <c r="AV2656" s="15"/>
      <c r="AW2656" s="15"/>
      <c r="AX2656" s="15"/>
      <c r="AY2656" s="15"/>
      <c r="AZ2656" s="15"/>
      <c r="BA2656" s="15"/>
      <c r="BB2656" s="15"/>
      <c r="BC2656" s="15"/>
      <c r="BD2656" s="15"/>
      <c r="BE2656" s="15"/>
      <c r="BF2656" s="15"/>
    </row>
    <row r="2657" spans="1:58" s="10" customFormat="1" x14ac:dyDescent="0.2">
      <c r="A2657" s="34"/>
      <c r="B2657" s="35"/>
      <c r="C2657" s="35"/>
      <c r="D2657" s="137"/>
      <c r="E2657" s="35"/>
      <c r="F2657" s="138"/>
      <c r="G2657" s="139"/>
      <c r="H2657" s="140"/>
      <c r="I2657" s="105"/>
      <c r="J2657" s="82"/>
      <c r="K2657" s="82"/>
      <c r="L2657" s="82"/>
      <c r="M2657" s="82"/>
      <c r="N2657" s="82"/>
      <c r="O2657" s="82"/>
      <c r="P2657" s="82"/>
      <c r="Q2657" s="82"/>
      <c r="R2657" s="82"/>
      <c r="S2657" s="82"/>
      <c r="T2657" s="82"/>
      <c r="U2657" s="82"/>
      <c r="V2657" s="82"/>
      <c r="W2657" s="82"/>
      <c r="X2657" s="82"/>
      <c r="Y2657" s="82"/>
      <c r="Z2657" s="82"/>
      <c r="AA2657" s="82"/>
      <c r="AD2657" s="9"/>
      <c r="AE2657" s="15"/>
      <c r="AF2657" s="15"/>
      <c r="AG2657" s="15"/>
      <c r="AH2657" s="15"/>
      <c r="AI2657" s="15"/>
      <c r="AJ2657" s="15"/>
      <c r="AK2657" s="15"/>
      <c r="AL2657" s="15"/>
      <c r="AM2657" s="15"/>
      <c r="AN2657" s="15"/>
      <c r="AO2657" s="15"/>
      <c r="AP2657" s="15"/>
      <c r="AQ2657" s="15"/>
      <c r="AR2657" s="15"/>
      <c r="AS2657" s="15"/>
      <c r="AT2657" s="15"/>
      <c r="AU2657" s="15"/>
      <c r="AV2657" s="15"/>
      <c r="AW2657" s="15"/>
      <c r="AX2657" s="15"/>
      <c r="AY2657" s="15"/>
      <c r="AZ2657" s="15"/>
      <c r="BA2657" s="15"/>
      <c r="BB2657" s="15"/>
      <c r="BC2657" s="15"/>
      <c r="BD2657" s="15"/>
      <c r="BE2657" s="15"/>
      <c r="BF2657" s="15"/>
    </row>
    <row r="2658" spans="1:58" s="10" customFormat="1" x14ac:dyDescent="0.2">
      <c r="A2658" s="34"/>
      <c r="B2658" s="35"/>
      <c r="C2658" s="35"/>
      <c r="D2658" s="137"/>
      <c r="E2658" s="35"/>
      <c r="F2658" s="138"/>
      <c r="G2658" s="139"/>
      <c r="H2658" s="140"/>
      <c r="I2658" s="105"/>
      <c r="J2658" s="82"/>
      <c r="K2658" s="82"/>
      <c r="L2658" s="82"/>
      <c r="M2658" s="82"/>
      <c r="N2658" s="82"/>
      <c r="O2658" s="82"/>
      <c r="P2658" s="82"/>
      <c r="Q2658" s="82"/>
      <c r="R2658" s="82"/>
      <c r="S2658" s="82"/>
      <c r="T2658" s="82"/>
      <c r="U2658" s="82"/>
      <c r="V2658" s="82"/>
      <c r="W2658" s="82"/>
      <c r="X2658" s="82"/>
      <c r="Y2658" s="82"/>
      <c r="Z2658" s="82"/>
      <c r="AA2658" s="82"/>
      <c r="AD2658" s="9"/>
      <c r="AE2658" s="15"/>
      <c r="AF2658" s="15"/>
      <c r="AG2658" s="15"/>
      <c r="AH2658" s="15"/>
      <c r="AI2658" s="15"/>
      <c r="AJ2658" s="15"/>
      <c r="AK2658" s="15"/>
      <c r="AL2658" s="15"/>
      <c r="AM2658" s="15"/>
      <c r="AN2658" s="15"/>
      <c r="AO2658" s="15"/>
      <c r="AP2658" s="15"/>
      <c r="AQ2658" s="15"/>
      <c r="AR2658" s="15"/>
      <c r="AS2658" s="15"/>
      <c r="AT2658" s="15"/>
      <c r="AU2658" s="15"/>
      <c r="AV2658" s="15"/>
      <c r="AW2658" s="15"/>
      <c r="AX2658" s="15"/>
      <c r="AY2658" s="15"/>
      <c r="AZ2658" s="15"/>
      <c r="BA2658" s="15"/>
      <c r="BB2658" s="15"/>
      <c r="BC2658" s="15"/>
      <c r="BD2658" s="15"/>
      <c r="BE2658" s="15"/>
      <c r="BF2658" s="15"/>
    </row>
    <row r="2659" spans="1:58" s="10" customFormat="1" x14ac:dyDescent="0.2">
      <c r="A2659" s="34"/>
      <c r="B2659" s="35"/>
      <c r="C2659" s="35"/>
      <c r="D2659" s="137"/>
      <c r="E2659" s="35"/>
      <c r="F2659" s="138"/>
      <c r="G2659" s="139"/>
      <c r="H2659" s="140"/>
      <c r="I2659" s="105"/>
      <c r="J2659" s="82"/>
      <c r="K2659" s="82"/>
      <c r="L2659" s="82"/>
      <c r="M2659" s="82"/>
      <c r="N2659" s="82"/>
      <c r="O2659" s="82"/>
      <c r="P2659" s="82"/>
      <c r="Q2659" s="82"/>
      <c r="R2659" s="82"/>
      <c r="S2659" s="82"/>
      <c r="T2659" s="82"/>
      <c r="U2659" s="82"/>
      <c r="V2659" s="82"/>
      <c r="W2659" s="82"/>
      <c r="X2659" s="82"/>
      <c r="Y2659" s="82"/>
      <c r="Z2659" s="82"/>
      <c r="AA2659" s="82"/>
      <c r="AD2659" s="9"/>
      <c r="AE2659" s="15"/>
      <c r="AF2659" s="15"/>
      <c r="AG2659" s="15"/>
      <c r="AH2659" s="15"/>
      <c r="AI2659" s="15"/>
      <c r="AJ2659" s="15"/>
      <c r="AK2659" s="15"/>
      <c r="AL2659" s="15"/>
      <c r="AM2659" s="15"/>
      <c r="AN2659" s="15"/>
      <c r="AO2659" s="15"/>
      <c r="AP2659" s="15"/>
      <c r="AQ2659" s="15"/>
      <c r="AR2659" s="15"/>
      <c r="AS2659" s="15"/>
      <c r="AT2659" s="15"/>
      <c r="AU2659" s="15"/>
      <c r="AV2659" s="15"/>
      <c r="AW2659" s="15"/>
      <c r="AX2659" s="15"/>
      <c r="AY2659" s="15"/>
      <c r="AZ2659" s="15"/>
      <c r="BA2659" s="15"/>
      <c r="BB2659" s="15"/>
      <c r="BC2659" s="15"/>
      <c r="BD2659" s="15"/>
      <c r="BE2659" s="15"/>
      <c r="BF2659" s="15"/>
    </row>
    <row r="2660" spans="1:58" s="10" customFormat="1" x14ac:dyDescent="0.2">
      <c r="A2660" s="34"/>
      <c r="B2660" s="35"/>
      <c r="C2660" s="35"/>
      <c r="D2660" s="137"/>
      <c r="E2660" s="35"/>
      <c r="F2660" s="138"/>
      <c r="G2660" s="139"/>
      <c r="H2660" s="140"/>
      <c r="I2660" s="105"/>
      <c r="J2660" s="82"/>
      <c r="K2660" s="82"/>
      <c r="L2660" s="82"/>
      <c r="M2660" s="82"/>
      <c r="N2660" s="82"/>
      <c r="O2660" s="82"/>
      <c r="P2660" s="82"/>
      <c r="Q2660" s="82"/>
      <c r="R2660" s="82"/>
      <c r="S2660" s="82"/>
      <c r="T2660" s="82"/>
      <c r="U2660" s="82"/>
      <c r="V2660" s="82"/>
      <c r="W2660" s="82"/>
      <c r="X2660" s="82"/>
      <c r="Y2660" s="82"/>
      <c r="Z2660" s="82"/>
      <c r="AA2660" s="82"/>
      <c r="AD2660" s="9"/>
      <c r="AE2660" s="15"/>
      <c r="AF2660" s="15"/>
      <c r="AG2660" s="15"/>
      <c r="AH2660" s="15"/>
      <c r="AI2660" s="15"/>
      <c r="AJ2660" s="15"/>
      <c r="AK2660" s="15"/>
      <c r="AL2660" s="15"/>
      <c r="AM2660" s="15"/>
      <c r="AN2660" s="15"/>
      <c r="AO2660" s="15"/>
      <c r="AP2660" s="15"/>
      <c r="AQ2660" s="15"/>
      <c r="AR2660" s="15"/>
      <c r="AS2660" s="15"/>
      <c r="AT2660" s="15"/>
      <c r="AU2660" s="15"/>
      <c r="AV2660" s="15"/>
      <c r="AW2660" s="15"/>
      <c r="AX2660" s="15"/>
      <c r="AY2660" s="15"/>
      <c r="AZ2660" s="15"/>
      <c r="BA2660" s="15"/>
      <c r="BB2660" s="15"/>
      <c r="BC2660" s="15"/>
      <c r="BD2660" s="15"/>
      <c r="BE2660" s="15"/>
      <c r="BF2660" s="15"/>
    </row>
    <row r="2661" spans="1:58" s="10" customFormat="1" x14ac:dyDescent="0.2">
      <c r="A2661" s="34"/>
      <c r="B2661" s="35"/>
      <c r="C2661" s="35"/>
      <c r="D2661" s="137"/>
      <c r="E2661" s="35"/>
      <c r="F2661" s="138"/>
      <c r="G2661" s="139"/>
      <c r="H2661" s="140"/>
      <c r="I2661" s="105"/>
      <c r="J2661" s="82"/>
      <c r="K2661" s="82"/>
      <c r="L2661" s="82"/>
      <c r="M2661" s="82"/>
      <c r="N2661" s="82"/>
      <c r="O2661" s="82"/>
      <c r="P2661" s="82"/>
      <c r="Q2661" s="82"/>
      <c r="R2661" s="82"/>
      <c r="S2661" s="82"/>
      <c r="T2661" s="82"/>
      <c r="U2661" s="82"/>
      <c r="V2661" s="82"/>
      <c r="W2661" s="82"/>
      <c r="X2661" s="82"/>
      <c r="Y2661" s="82"/>
      <c r="Z2661" s="82"/>
      <c r="AA2661" s="82"/>
      <c r="AD2661" s="9"/>
      <c r="AE2661" s="15"/>
      <c r="AF2661" s="15"/>
      <c r="AG2661" s="15"/>
      <c r="AH2661" s="15"/>
      <c r="AI2661" s="15"/>
      <c r="AJ2661" s="15"/>
      <c r="AK2661" s="15"/>
      <c r="AL2661" s="15"/>
      <c r="AM2661" s="15"/>
      <c r="AN2661" s="15"/>
      <c r="AO2661" s="15"/>
      <c r="AP2661" s="15"/>
      <c r="AQ2661" s="15"/>
      <c r="AR2661" s="15"/>
      <c r="AS2661" s="15"/>
      <c r="AT2661" s="15"/>
      <c r="AU2661" s="15"/>
      <c r="AV2661" s="15"/>
      <c r="AW2661" s="15"/>
      <c r="AX2661" s="15"/>
      <c r="AY2661" s="15"/>
      <c r="AZ2661" s="15"/>
      <c r="BA2661" s="15"/>
      <c r="BB2661" s="15"/>
      <c r="BC2661" s="15"/>
      <c r="BD2661" s="15"/>
      <c r="BE2661" s="15"/>
      <c r="BF2661" s="15"/>
    </row>
    <row r="2662" spans="1:58" s="10" customFormat="1" x14ac:dyDescent="0.2">
      <c r="A2662" s="34"/>
      <c r="B2662" s="35"/>
      <c r="C2662" s="35"/>
      <c r="D2662" s="137"/>
      <c r="E2662" s="35"/>
      <c r="F2662" s="138"/>
      <c r="G2662" s="139"/>
      <c r="H2662" s="140"/>
      <c r="I2662" s="105"/>
      <c r="J2662" s="82"/>
      <c r="K2662" s="82"/>
      <c r="L2662" s="82"/>
      <c r="M2662" s="82"/>
      <c r="N2662" s="82"/>
      <c r="O2662" s="82"/>
      <c r="P2662" s="82"/>
      <c r="Q2662" s="82"/>
      <c r="R2662" s="82"/>
      <c r="S2662" s="82"/>
      <c r="T2662" s="82"/>
      <c r="U2662" s="82"/>
      <c r="V2662" s="82"/>
      <c r="W2662" s="82"/>
      <c r="X2662" s="82"/>
      <c r="Y2662" s="82"/>
      <c r="Z2662" s="82"/>
      <c r="AA2662" s="82"/>
      <c r="AD2662" s="9"/>
      <c r="AE2662" s="15"/>
      <c r="AF2662" s="15"/>
      <c r="AG2662" s="15"/>
      <c r="AH2662" s="15"/>
      <c r="AI2662" s="15"/>
      <c r="AJ2662" s="15"/>
      <c r="AK2662" s="15"/>
      <c r="AL2662" s="15"/>
      <c r="AM2662" s="15"/>
      <c r="AN2662" s="15"/>
      <c r="AO2662" s="15"/>
      <c r="AP2662" s="15"/>
      <c r="AQ2662" s="15"/>
      <c r="AR2662" s="15"/>
      <c r="AS2662" s="15"/>
      <c r="AT2662" s="15"/>
      <c r="AU2662" s="15"/>
      <c r="AV2662" s="15"/>
      <c r="AW2662" s="15"/>
      <c r="AX2662" s="15"/>
      <c r="AY2662" s="15"/>
      <c r="AZ2662" s="15"/>
      <c r="BA2662" s="15"/>
      <c r="BB2662" s="15"/>
      <c r="BC2662" s="15"/>
      <c r="BD2662" s="15"/>
      <c r="BE2662" s="15"/>
      <c r="BF2662" s="15"/>
    </row>
    <row r="2663" spans="1:58" s="10" customFormat="1" x14ac:dyDescent="0.2">
      <c r="A2663" s="34"/>
      <c r="B2663" s="35"/>
      <c r="C2663" s="35"/>
      <c r="D2663" s="137"/>
      <c r="E2663" s="35"/>
      <c r="F2663" s="138"/>
      <c r="G2663" s="139"/>
      <c r="H2663" s="140"/>
      <c r="I2663" s="105"/>
      <c r="J2663" s="82"/>
      <c r="K2663" s="82"/>
      <c r="L2663" s="82"/>
      <c r="M2663" s="82"/>
      <c r="N2663" s="82"/>
      <c r="O2663" s="82"/>
      <c r="P2663" s="82"/>
      <c r="Q2663" s="82"/>
      <c r="R2663" s="82"/>
      <c r="S2663" s="82"/>
      <c r="T2663" s="82"/>
      <c r="U2663" s="82"/>
      <c r="V2663" s="82"/>
      <c r="W2663" s="82"/>
      <c r="X2663" s="82"/>
      <c r="Y2663" s="82"/>
      <c r="Z2663" s="82"/>
      <c r="AA2663" s="82"/>
      <c r="AD2663" s="9"/>
      <c r="AE2663" s="15"/>
      <c r="AF2663" s="15"/>
      <c r="AG2663" s="15"/>
      <c r="AH2663" s="15"/>
      <c r="AI2663" s="15"/>
      <c r="AJ2663" s="15"/>
      <c r="AK2663" s="15"/>
      <c r="AL2663" s="15"/>
      <c r="AM2663" s="15"/>
      <c r="AN2663" s="15"/>
      <c r="AO2663" s="15"/>
      <c r="AP2663" s="15"/>
      <c r="AQ2663" s="15"/>
      <c r="AR2663" s="15"/>
      <c r="AS2663" s="15"/>
      <c r="AT2663" s="15"/>
      <c r="AU2663" s="15"/>
      <c r="AV2663" s="15"/>
      <c r="AW2663" s="15"/>
      <c r="AX2663" s="15"/>
      <c r="AY2663" s="15"/>
      <c r="AZ2663" s="15"/>
      <c r="BA2663" s="15"/>
      <c r="BB2663" s="15"/>
      <c r="BC2663" s="15"/>
      <c r="BD2663" s="15"/>
      <c r="BE2663" s="15"/>
      <c r="BF2663" s="15"/>
    </row>
    <row r="2664" spans="1:58" s="10" customFormat="1" x14ac:dyDescent="0.2">
      <c r="A2664" s="34"/>
      <c r="B2664" s="35"/>
      <c r="C2664" s="35"/>
      <c r="D2664" s="137"/>
      <c r="E2664" s="35"/>
      <c r="F2664" s="138"/>
      <c r="G2664" s="139"/>
      <c r="H2664" s="140"/>
      <c r="I2664" s="105"/>
      <c r="J2664" s="82"/>
      <c r="K2664" s="82"/>
      <c r="L2664" s="82"/>
      <c r="M2664" s="82"/>
      <c r="N2664" s="82"/>
      <c r="O2664" s="82"/>
      <c r="P2664" s="82"/>
      <c r="Q2664" s="82"/>
      <c r="R2664" s="82"/>
      <c r="S2664" s="82"/>
      <c r="T2664" s="82"/>
      <c r="U2664" s="82"/>
      <c r="V2664" s="82"/>
      <c r="W2664" s="82"/>
      <c r="X2664" s="82"/>
      <c r="Y2664" s="82"/>
      <c r="Z2664" s="82"/>
      <c r="AA2664" s="82"/>
      <c r="AD2664" s="9"/>
      <c r="AE2664" s="15"/>
      <c r="AF2664" s="15"/>
      <c r="AG2664" s="15"/>
      <c r="AH2664" s="15"/>
      <c r="AI2664" s="15"/>
      <c r="AJ2664" s="15"/>
      <c r="AK2664" s="15"/>
      <c r="AL2664" s="15"/>
      <c r="AM2664" s="15"/>
      <c r="AN2664" s="15"/>
      <c r="AO2664" s="15"/>
      <c r="AP2664" s="15"/>
      <c r="AQ2664" s="15"/>
      <c r="AR2664" s="15"/>
      <c r="AS2664" s="15"/>
      <c r="AT2664" s="15"/>
      <c r="AU2664" s="15"/>
      <c r="AV2664" s="15"/>
      <c r="AW2664" s="15"/>
      <c r="AX2664" s="15"/>
      <c r="AY2664" s="15"/>
      <c r="AZ2664" s="15"/>
      <c r="BA2664" s="15"/>
      <c r="BB2664" s="15"/>
      <c r="BC2664" s="15"/>
      <c r="BD2664" s="15"/>
      <c r="BE2664" s="15"/>
      <c r="BF2664" s="15"/>
    </row>
    <row r="2665" spans="1:58" s="10" customFormat="1" x14ac:dyDescent="0.2">
      <c r="A2665" s="34"/>
      <c r="B2665" s="35"/>
      <c r="C2665" s="35"/>
      <c r="D2665" s="137"/>
      <c r="E2665" s="35"/>
      <c r="F2665" s="138"/>
      <c r="G2665" s="139"/>
      <c r="H2665" s="140"/>
      <c r="I2665" s="105"/>
      <c r="J2665" s="82"/>
      <c r="K2665" s="82"/>
      <c r="L2665" s="82"/>
      <c r="M2665" s="82"/>
      <c r="N2665" s="82"/>
      <c r="O2665" s="82"/>
      <c r="P2665" s="82"/>
      <c r="Q2665" s="82"/>
      <c r="R2665" s="82"/>
      <c r="S2665" s="82"/>
      <c r="T2665" s="82"/>
      <c r="U2665" s="82"/>
      <c r="V2665" s="82"/>
      <c r="W2665" s="82"/>
      <c r="X2665" s="82"/>
      <c r="Y2665" s="82"/>
      <c r="Z2665" s="82"/>
      <c r="AA2665" s="82"/>
      <c r="AD2665" s="9"/>
      <c r="AE2665" s="15"/>
      <c r="AF2665" s="15"/>
      <c r="AG2665" s="15"/>
      <c r="AH2665" s="15"/>
      <c r="AI2665" s="15"/>
      <c r="AJ2665" s="15"/>
      <c r="AK2665" s="15"/>
      <c r="AL2665" s="15"/>
      <c r="AM2665" s="15"/>
      <c r="AN2665" s="15"/>
      <c r="AO2665" s="15"/>
      <c r="AP2665" s="15"/>
      <c r="AQ2665" s="15"/>
      <c r="AR2665" s="15"/>
      <c r="AS2665" s="15"/>
      <c r="AT2665" s="15"/>
      <c r="AU2665" s="15"/>
      <c r="AV2665" s="15"/>
      <c r="AW2665" s="15"/>
      <c r="AX2665" s="15"/>
      <c r="AY2665" s="15"/>
      <c r="AZ2665" s="15"/>
      <c r="BA2665" s="15"/>
      <c r="BB2665" s="15"/>
      <c r="BC2665" s="15"/>
      <c r="BD2665" s="15"/>
      <c r="BE2665" s="15"/>
      <c r="BF2665" s="15"/>
    </row>
    <row r="2666" spans="1:58" s="10" customFormat="1" x14ac:dyDescent="0.2">
      <c r="A2666" s="34"/>
      <c r="B2666" s="35"/>
      <c r="C2666" s="35"/>
      <c r="D2666" s="137"/>
      <c r="E2666" s="35"/>
      <c r="F2666" s="138"/>
      <c r="G2666" s="139"/>
      <c r="H2666" s="140"/>
      <c r="I2666" s="105"/>
      <c r="J2666" s="82"/>
      <c r="K2666" s="82"/>
      <c r="L2666" s="82"/>
      <c r="M2666" s="82"/>
      <c r="N2666" s="82"/>
      <c r="O2666" s="82"/>
      <c r="P2666" s="82"/>
      <c r="Q2666" s="82"/>
      <c r="R2666" s="82"/>
      <c r="S2666" s="82"/>
      <c r="T2666" s="82"/>
      <c r="U2666" s="82"/>
      <c r="V2666" s="82"/>
      <c r="W2666" s="82"/>
      <c r="X2666" s="82"/>
      <c r="Y2666" s="82"/>
      <c r="Z2666" s="82"/>
      <c r="AA2666" s="82"/>
      <c r="AD2666" s="9"/>
      <c r="AE2666" s="15"/>
      <c r="AF2666" s="15"/>
      <c r="AG2666" s="15"/>
      <c r="AH2666" s="15"/>
      <c r="AI2666" s="15"/>
      <c r="AJ2666" s="15"/>
      <c r="AK2666" s="15"/>
      <c r="AL2666" s="15"/>
      <c r="AM2666" s="15"/>
      <c r="AN2666" s="15"/>
      <c r="AO2666" s="15"/>
      <c r="AP2666" s="15"/>
      <c r="AQ2666" s="15"/>
      <c r="AR2666" s="15"/>
      <c r="AS2666" s="15"/>
      <c r="AT2666" s="15"/>
      <c r="AU2666" s="15"/>
      <c r="AV2666" s="15"/>
      <c r="AW2666" s="15"/>
      <c r="AX2666" s="15"/>
      <c r="AY2666" s="15"/>
      <c r="AZ2666" s="15"/>
      <c r="BA2666" s="15"/>
      <c r="BB2666" s="15"/>
      <c r="BC2666" s="15"/>
      <c r="BD2666" s="15"/>
      <c r="BE2666" s="15"/>
      <c r="BF2666" s="15"/>
    </row>
    <row r="2667" spans="1:58" s="10" customFormat="1" x14ac:dyDescent="0.2">
      <c r="A2667" s="34"/>
      <c r="B2667" s="35"/>
      <c r="C2667" s="35"/>
      <c r="D2667" s="137"/>
      <c r="E2667" s="35"/>
      <c r="F2667" s="138"/>
      <c r="G2667" s="139"/>
      <c r="H2667" s="140"/>
      <c r="I2667" s="105"/>
      <c r="J2667" s="82"/>
      <c r="K2667" s="82"/>
      <c r="L2667" s="82"/>
      <c r="M2667" s="82"/>
      <c r="N2667" s="82"/>
      <c r="O2667" s="82"/>
      <c r="P2667" s="82"/>
      <c r="Q2667" s="82"/>
      <c r="R2667" s="82"/>
      <c r="S2667" s="82"/>
      <c r="T2667" s="82"/>
      <c r="U2667" s="82"/>
      <c r="V2667" s="82"/>
      <c r="W2667" s="82"/>
      <c r="X2667" s="82"/>
      <c r="Y2667" s="82"/>
      <c r="Z2667" s="82"/>
      <c r="AA2667" s="82"/>
      <c r="AD2667" s="9"/>
      <c r="AE2667" s="15"/>
      <c r="AF2667" s="15"/>
      <c r="AG2667" s="15"/>
      <c r="AH2667" s="15"/>
      <c r="AI2667" s="15"/>
      <c r="AJ2667" s="15"/>
      <c r="AK2667" s="15"/>
      <c r="AL2667" s="15"/>
      <c r="AM2667" s="15"/>
      <c r="AN2667" s="15"/>
      <c r="AO2667" s="15"/>
      <c r="AP2667" s="15"/>
      <c r="AQ2667" s="15"/>
      <c r="AR2667" s="15"/>
      <c r="AS2667" s="15"/>
      <c r="AT2667" s="15"/>
      <c r="AU2667" s="15"/>
      <c r="AV2667" s="15"/>
      <c r="AW2667" s="15"/>
      <c r="AX2667" s="15"/>
      <c r="AY2667" s="15"/>
      <c r="AZ2667" s="15"/>
      <c r="BA2667" s="15"/>
      <c r="BB2667" s="15"/>
      <c r="BC2667" s="15"/>
      <c r="BD2667" s="15"/>
      <c r="BE2667" s="15"/>
      <c r="BF2667" s="15"/>
    </row>
    <row r="2668" spans="1:58" s="10" customFormat="1" x14ac:dyDescent="0.2">
      <c r="A2668" s="34"/>
      <c r="B2668" s="35"/>
      <c r="C2668" s="35"/>
      <c r="D2668" s="137"/>
      <c r="E2668" s="35"/>
      <c r="F2668" s="138"/>
      <c r="G2668" s="139"/>
      <c r="H2668" s="140"/>
      <c r="I2668" s="105"/>
      <c r="J2668" s="82"/>
      <c r="K2668" s="82"/>
      <c r="L2668" s="82"/>
      <c r="M2668" s="82"/>
      <c r="N2668" s="82"/>
      <c r="O2668" s="82"/>
      <c r="P2668" s="82"/>
      <c r="Q2668" s="82"/>
      <c r="R2668" s="82"/>
      <c r="S2668" s="82"/>
      <c r="T2668" s="82"/>
      <c r="U2668" s="82"/>
      <c r="V2668" s="82"/>
      <c r="W2668" s="82"/>
      <c r="X2668" s="82"/>
      <c r="Y2668" s="82"/>
      <c r="Z2668" s="82"/>
      <c r="AA2668" s="82"/>
      <c r="AD2668" s="9"/>
      <c r="AE2668" s="15"/>
      <c r="AF2668" s="15"/>
      <c r="AG2668" s="15"/>
      <c r="AH2668" s="15"/>
      <c r="AI2668" s="15"/>
      <c r="AJ2668" s="15"/>
      <c r="AK2668" s="15"/>
      <c r="AL2668" s="15"/>
      <c r="AM2668" s="15"/>
      <c r="AN2668" s="15"/>
      <c r="AO2668" s="15"/>
      <c r="AP2668" s="15"/>
      <c r="AQ2668" s="15"/>
      <c r="AR2668" s="15"/>
      <c r="AS2668" s="15"/>
      <c r="AT2668" s="15"/>
      <c r="AU2668" s="15"/>
      <c r="AV2668" s="15"/>
      <c r="AW2668" s="15"/>
      <c r="AX2668" s="15"/>
      <c r="AY2668" s="15"/>
      <c r="AZ2668" s="15"/>
      <c r="BA2668" s="15"/>
      <c r="BB2668" s="15"/>
      <c r="BC2668" s="15"/>
      <c r="BD2668" s="15"/>
      <c r="BE2668" s="15"/>
      <c r="BF2668" s="15"/>
    </row>
    <row r="2669" spans="1:58" s="10" customFormat="1" x14ac:dyDescent="0.2">
      <c r="A2669" s="34"/>
      <c r="B2669" s="35"/>
      <c r="C2669" s="35"/>
      <c r="D2669" s="137"/>
      <c r="E2669" s="35"/>
      <c r="F2669" s="138"/>
      <c r="G2669" s="139"/>
      <c r="H2669" s="140"/>
      <c r="I2669" s="105"/>
      <c r="J2669" s="82"/>
      <c r="K2669" s="82"/>
      <c r="L2669" s="82"/>
      <c r="M2669" s="82"/>
      <c r="N2669" s="82"/>
      <c r="O2669" s="82"/>
      <c r="P2669" s="82"/>
      <c r="Q2669" s="82"/>
      <c r="R2669" s="82"/>
      <c r="S2669" s="82"/>
      <c r="T2669" s="82"/>
      <c r="U2669" s="82"/>
      <c r="V2669" s="82"/>
      <c r="W2669" s="82"/>
      <c r="X2669" s="82"/>
      <c r="Y2669" s="82"/>
      <c r="Z2669" s="82"/>
      <c r="AA2669" s="82"/>
      <c r="AD2669" s="9"/>
      <c r="AE2669" s="15"/>
      <c r="AF2669" s="15"/>
      <c r="AG2669" s="15"/>
      <c r="AH2669" s="15"/>
      <c r="AI2669" s="15"/>
      <c r="AJ2669" s="15"/>
      <c r="AK2669" s="15"/>
      <c r="AL2669" s="15"/>
      <c r="AM2669" s="15"/>
      <c r="AN2669" s="15"/>
      <c r="AO2669" s="15"/>
      <c r="AP2669" s="15"/>
      <c r="AQ2669" s="15"/>
      <c r="AR2669" s="15"/>
      <c r="AS2669" s="15"/>
      <c r="AT2669" s="15"/>
      <c r="AU2669" s="15"/>
      <c r="AV2669" s="15"/>
      <c r="AW2669" s="15"/>
      <c r="AX2669" s="15"/>
      <c r="AY2669" s="15"/>
      <c r="AZ2669" s="15"/>
      <c r="BA2669" s="15"/>
      <c r="BB2669" s="15"/>
      <c r="BC2669" s="15"/>
      <c r="BD2669" s="15"/>
      <c r="BE2669" s="15"/>
      <c r="BF2669" s="15"/>
    </row>
    <row r="2670" spans="1:58" s="10" customFormat="1" x14ac:dyDescent="0.2">
      <c r="A2670" s="34"/>
      <c r="B2670" s="35"/>
      <c r="C2670" s="35"/>
      <c r="D2670" s="137"/>
      <c r="E2670" s="35"/>
      <c r="F2670" s="138"/>
      <c r="G2670" s="139"/>
      <c r="H2670" s="140"/>
      <c r="I2670" s="105"/>
      <c r="J2670" s="82"/>
      <c r="K2670" s="82"/>
      <c r="L2670" s="82"/>
      <c r="M2670" s="82"/>
      <c r="N2670" s="82"/>
      <c r="O2670" s="82"/>
      <c r="P2670" s="82"/>
      <c r="Q2670" s="82"/>
      <c r="R2670" s="82"/>
      <c r="S2670" s="82"/>
      <c r="T2670" s="82"/>
      <c r="U2670" s="82"/>
      <c r="V2670" s="82"/>
      <c r="W2670" s="82"/>
      <c r="X2670" s="82"/>
      <c r="Y2670" s="82"/>
      <c r="Z2670" s="82"/>
      <c r="AA2670" s="82"/>
      <c r="AD2670" s="9"/>
      <c r="AE2670" s="15"/>
      <c r="AF2670" s="15"/>
      <c r="AG2670" s="15"/>
      <c r="AH2670" s="15"/>
      <c r="AI2670" s="15"/>
      <c r="AJ2670" s="15"/>
      <c r="AK2670" s="15"/>
      <c r="AL2670" s="15"/>
      <c r="AM2670" s="15"/>
      <c r="AN2670" s="15"/>
      <c r="AO2670" s="15"/>
      <c r="AP2670" s="15"/>
      <c r="AQ2670" s="15"/>
      <c r="AR2670" s="15"/>
      <c r="AS2670" s="15"/>
      <c r="AT2670" s="15"/>
      <c r="AU2670" s="15"/>
      <c r="AV2670" s="15"/>
      <c r="AW2670" s="15"/>
      <c r="AX2670" s="15"/>
      <c r="AY2670" s="15"/>
      <c r="AZ2670" s="15"/>
      <c r="BA2670" s="15"/>
      <c r="BB2670" s="15"/>
      <c r="BC2670" s="15"/>
      <c r="BD2670" s="15"/>
      <c r="BE2670" s="15"/>
      <c r="BF2670" s="15"/>
    </row>
    <row r="2671" spans="1:58" s="10" customFormat="1" x14ac:dyDescent="0.2">
      <c r="A2671" s="34"/>
      <c r="B2671" s="35"/>
      <c r="C2671" s="35"/>
      <c r="D2671" s="137"/>
      <c r="E2671" s="35"/>
      <c r="F2671" s="138"/>
      <c r="G2671" s="139"/>
      <c r="H2671" s="140"/>
      <c r="I2671" s="105"/>
      <c r="J2671" s="82"/>
      <c r="K2671" s="82"/>
      <c r="L2671" s="82"/>
      <c r="M2671" s="82"/>
      <c r="N2671" s="82"/>
      <c r="O2671" s="82"/>
      <c r="P2671" s="82"/>
      <c r="Q2671" s="82"/>
      <c r="R2671" s="82"/>
      <c r="S2671" s="82"/>
      <c r="T2671" s="82"/>
      <c r="U2671" s="82"/>
      <c r="V2671" s="82"/>
      <c r="W2671" s="82"/>
      <c r="X2671" s="82"/>
      <c r="Y2671" s="82"/>
      <c r="Z2671" s="82"/>
      <c r="AA2671" s="82"/>
      <c r="AD2671" s="9"/>
      <c r="AE2671" s="15"/>
      <c r="AF2671" s="15"/>
      <c r="AG2671" s="15"/>
      <c r="AH2671" s="15"/>
      <c r="AI2671" s="15"/>
      <c r="AJ2671" s="15"/>
      <c r="AK2671" s="15"/>
      <c r="AL2671" s="15"/>
      <c r="AM2671" s="15"/>
      <c r="AN2671" s="15"/>
      <c r="AO2671" s="15"/>
      <c r="AP2671" s="15"/>
      <c r="AQ2671" s="15"/>
      <c r="AR2671" s="15"/>
      <c r="AS2671" s="15"/>
      <c r="AT2671" s="15"/>
      <c r="AU2671" s="15"/>
      <c r="AV2671" s="15"/>
      <c r="AW2671" s="15"/>
      <c r="AX2671" s="15"/>
      <c r="AY2671" s="15"/>
      <c r="AZ2671" s="15"/>
      <c r="BA2671" s="15"/>
      <c r="BB2671" s="15"/>
      <c r="BC2671" s="15"/>
      <c r="BD2671" s="15"/>
      <c r="BE2671" s="15"/>
      <c r="BF2671" s="15"/>
    </row>
    <row r="2672" spans="1:58" s="10" customFormat="1" x14ac:dyDescent="0.2">
      <c r="A2672" s="34"/>
      <c r="B2672" s="35"/>
      <c r="C2672" s="35"/>
      <c r="D2672" s="137"/>
      <c r="E2672" s="35"/>
      <c r="F2672" s="138"/>
      <c r="G2672" s="139"/>
      <c r="H2672" s="140"/>
      <c r="I2672" s="105"/>
      <c r="J2672" s="82"/>
      <c r="K2672" s="82"/>
      <c r="L2672" s="82"/>
      <c r="M2672" s="82"/>
      <c r="N2672" s="82"/>
      <c r="O2672" s="82"/>
      <c r="P2672" s="82"/>
      <c r="Q2672" s="82"/>
      <c r="R2672" s="82"/>
      <c r="S2672" s="82"/>
      <c r="T2672" s="82"/>
      <c r="U2672" s="82"/>
      <c r="V2672" s="82"/>
      <c r="W2672" s="82"/>
      <c r="X2672" s="82"/>
      <c r="Y2672" s="82"/>
      <c r="Z2672" s="82"/>
      <c r="AA2672" s="82"/>
      <c r="AD2672" s="9"/>
      <c r="AE2672" s="15"/>
      <c r="AF2672" s="15"/>
      <c r="AG2672" s="15"/>
      <c r="AH2672" s="15"/>
      <c r="AI2672" s="15"/>
      <c r="AJ2672" s="15"/>
      <c r="AK2672" s="15"/>
      <c r="AL2672" s="15"/>
      <c r="AM2672" s="15"/>
      <c r="AN2672" s="15"/>
      <c r="AO2672" s="15"/>
      <c r="AP2672" s="15"/>
      <c r="AQ2672" s="15"/>
      <c r="AR2672" s="15"/>
      <c r="AS2672" s="15"/>
      <c r="AT2672" s="15"/>
      <c r="AU2672" s="15"/>
      <c r="AV2672" s="15"/>
      <c r="AW2672" s="15"/>
      <c r="AX2672" s="15"/>
      <c r="AY2672" s="15"/>
      <c r="AZ2672" s="15"/>
      <c r="BA2672" s="15"/>
      <c r="BB2672" s="15"/>
      <c r="BC2672" s="15"/>
      <c r="BD2672" s="15"/>
      <c r="BE2672" s="15"/>
      <c r="BF2672" s="15"/>
    </row>
    <row r="2673" spans="1:58" s="10" customFormat="1" x14ac:dyDescent="0.2">
      <c r="A2673" s="34"/>
      <c r="B2673" s="35"/>
      <c r="C2673" s="35"/>
      <c r="D2673" s="137"/>
      <c r="E2673" s="35"/>
      <c r="F2673" s="138"/>
      <c r="G2673" s="139"/>
      <c r="H2673" s="140"/>
      <c r="I2673" s="105"/>
      <c r="J2673" s="82"/>
      <c r="K2673" s="82"/>
      <c r="L2673" s="82"/>
      <c r="M2673" s="82"/>
      <c r="N2673" s="82"/>
      <c r="O2673" s="82"/>
      <c r="P2673" s="82"/>
      <c r="Q2673" s="82"/>
      <c r="R2673" s="82"/>
      <c r="S2673" s="82"/>
      <c r="T2673" s="82"/>
      <c r="U2673" s="82"/>
      <c r="V2673" s="82"/>
      <c r="W2673" s="82"/>
      <c r="X2673" s="82"/>
      <c r="Y2673" s="82"/>
      <c r="Z2673" s="82"/>
      <c r="AA2673" s="82"/>
      <c r="AD2673" s="9"/>
      <c r="AE2673" s="15"/>
      <c r="AF2673" s="15"/>
      <c r="AG2673" s="15"/>
      <c r="AH2673" s="15"/>
      <c r="AI2673" s="15"/>
      <c r="AJ2673" s="15"/>
      <c r="AK2673" s="15"/>
      <c r="AL2673" s="15"/>
      <c r="AM2673" s="15"/>
      <c r="AN2673" s="15"/>
      <c r="AO2673" s="15"/>
      <c r="AP2673" s="15"/>
      <c r="AQ2673" s="15"/>
      <c r="AR2673" s="15"/>
      <c r="AS2673" s="15"/>
      <c r="AT2673" s="15"/>
      <c r="AU2673" s="15"/>
      <c r="AV2673" s="15"/>
      <c r="AW2673" s="15"/>
      <c r="AX2673" s="15"/>
      <c r="AY2673" s="15"/>
      <c r="AZ2673" s="15"/>
      <c r="BA2673" s="15"/>
      <c r="BB2673" s="15"/>
      <c r="BC2673" s="15"/>
      <c r="BD2673" s="15"/>
      <c r="BE2673" s="15"/>
      <c r="BF2673" s="15"/>
    </row>
    <row r="2674" spans="1:58" s="10" customFormat="1" x14ac:dyDescent="0.2">
      <c r="A2674" s="34"/>
      <c r="B2674" s="35"/>
      <c r="C2674" s="35"/>
      <c r="D2674" s="137"/>
      <c r="E2674" s="35"/>
      <c r="F2674" s="138"/>
      <c r="G2674" s="139"/>
      <c r="H2674" s="140"/>
      <c r="I2674" s="105"/>
      <c r="J2674" s="82"/>
      <c r="K2674" s="82"/>
      <c r="L2674" s="82"/>
      <c r="M2674" s="82"/>
      <c r="N2674" s="82"/>
      <c r="O2674" s="82"/>
      <c r="P2674" s="82"/>
      <c r="Q2674" s="82"/>
      <c r="R2674" s="82"/>
      <c r="S2674" s="82"/>
      <c r="T2674" s="82"/>
      <c r="U2674" s="82"/>
      <c r="V2674" s="82"/>
      <c r="W2674" s="82"/>
      <c r="X2674" s="82"/>
      <c r="Y2674" s="82"/>
      <c r="Z2674" s="82"/>
      <c r="AA2674" s="82"/>
      <c r="AD2674" s="9"/>
      <c r="AE2674" s="15"/>
      <c r="AF2674" s="15"/>
      <c r="AG2674" s="15"/>
      <c r="AH2674" s="15"/>
      <c r="AI2674" s="15"/>
      <c r="AJ2674" s="15"/>
      <c r="AK2674" s="15"/>
      <c r="AL2674" s="15"/>
      <c r="AM2674" s="15"/>
      <c r="AN2674" s="15"/>
      <c r="AO2674" s="15"/>
      <c r="AP2674" s="15"/>
      <c r="AQ2674" s="15"/>
      <c r="AR2674" s="15"/>
      <c r="AS2674" s="15"/>
      <c r="AT2674" s="15"/>
      <c r="AU2674" s="15"/>
      <c r="AV2674" s="15"/>
      <c r="AW2674" s="15"/>
      <c r="AX2674" s="15"/>
      <c r="AY2674" s="15"/>
      <c r="AZ2674" s="15"/>
      <c r="BA2674" s="15"/>
      <c r="BB2674" s="15"/>
      <c r="BC2674" s="15"/>
      <c r="BD2674" s="15"/>
      <c r="BE2674" s="15"/>
      <c r="BF2674" s="15"/>
    </row>
    <row r="2675" spans="1:58" s="10" customFormat="1" x14ac:dyDescent="0.2">
      <c r="A2675" s="34"/>
      <c r="B2675" s="35"/>
      <c r="C2675" s="35"/>
      <c r="D2675" s="137"/>
      <c r="E2675" s="35"/>
      <c r="F2675" s="138"/>
      <c r="G2675" s="139"/>
      <c r="H2675" s="140"/>
      <c r="I2675" s="105"/>
      <c r="J2675" s="82"/>
      <c r="K2675" s="82"/>
      <c r="L2675" s="82"/>
      <c r="M2675" s="82"/>
      <c r="N2675" s="82"/>
      <c r="O2675" s="82"/>
      <c r="P2675" s="82"/>
      <c r="Q2675" s="82"/>
      <c r="R2675" s="82"/>
      <c r="S2675" s="82"/>
      <c r="T2675" s="82"/>
      <c r="U2675" s="82"/>
      <c r="V2675" s="82"/>
      <c r="W2675" s="82"/>
      <c r="X2675" s="82"/>
      <c r="Y2675" s="82"/>
      <c r="Z2675" s="82"/>
      <c r="AA2675" s="82"/>
      <c r="AD2675" s="9"/>
      <c r="AE2675" s="15"/>
      <c r="AF2675" s="15"/>
      <c r="AG2675" s="15"/>
      <c r="AH2675" s="15"/>
      <c r="AI2675" s="15"/>
      <c r="AJ2675" s="15"/>
      <c r="AK2675" s="15"/>
      <c r="AL2675" s="15"/>
      <c r="AM2675" s="15"/>
      <c r="AN2675" s="15"/>
      <c r="AO2675" s="15"/>
      <c r="AP2675" s="15"/>
      <c r="AQ2675" s="15"/>
      <c r="AR2675" s="15"/>
      <c r="AS2675" s="15"/>
      <c r="AT2675" s="15"/>
      <c r="AU2675" s="15"/>
      <c r="AV2675" s="15"/>
      <c r="AW2675" s="15"/>
      <c r="AX2675" s="15"/>
      <c r="AY2675" s="15"/>
      <c r="AZ2675" s="15"/>
      <c r="BA2675" s="15"/>
      <c r="BB2675" s="15"/>
      <c r="BC2675" s="15"/>
      <c r="BD2675" s="15"/>
      <c r="BE2675" s="15"/>
      <c r="BF2675" s="15"/>
    </row>
    <row r="2676" spans="1:58" s="10" customFormat="1" x14ac:dyDescent="0.2">
      <c r="A2676" s="34"/>
      <c r="B2676" s="35"/>
      <c r="C2676" s="35"/>
      <c r="D2676" s="137"/>
      <c r="E2676" s="35"/>
      <c r="F2676" s="138"/>
      <c r="G2676" s="139"/>
      <c r="H2676" s="140"/>
      <c r="I2676" s="105"/>
      <c r="J2676" s="82"/>
      <c r="K2676" s="82"/>
      <c r="L2676" s="82"/>
      <c r="M2676" s="82"/>
      <c r="N2676" s="82"/>
      <c r="O2676" s="82"/>
      <c r="P2676" s="82"/>
      <c r="Q2676" s="82"/>
      <c r="R2676" s="82"/>
      <c r="S2676" s="82"/>
      <c r="T2676" s="82"/>
      <c r="U2676" s="82"/>
      <c r="V2676" s="82"/>
      <c r="W2676" s="82"/>
      <c r="X2676" s="82"/>
      <c r="Y2676" s="82"/>
      <c r="Z2676" s="82"/>
      <c r="AA2676" s="82"/>
      <c r="AD2676" s="9"/>
      <c r="AE2676" s="15"/>
      <c r="AF2676" s="15"/>
      <c r="AG2676" s="15"/>
      <c r="AH2676" s="15"/>
      <c r="AI2676" s="15"/>
      <c r="AJ2676" s="15"/>
      <c r="AK2676" s="15"/>
      <c r="AL2676" s="15"/>
      <c r="AM2676" s="15"/>
      <c r="AN2676" s="15"/>
      <c r="AO2676" s="15"/>
      <c r="AP2676" s="15"/>
      <c r="AQ2676" s="15"/>
      <c r="AR2676" s="15"/>
      <c r="AS2676" s="15"/>
      <c r="AT2676" s="15"/>
      <c r="AU2676" s="15"/>
      <c r="AV2676" s="15"/>
      <c r="AW2676" s="15"/>
      <c r="AX2676" s="15"/>
      <c r="AY2676" s="15"/>
      <c r="AZ2676" s="15"/>
      <c r="BA2676" s="15"/>
      <c r="BB2676" s="15"/>
      <c r="BC2676" s="15"/>
      <c r="BD2676" s="15"/>
      <c r="BE2676" s="15"/>
      <c r="BF2676" s="15"/>
    </row>
    <row r="2677" spans="1:58" s="10" customFormat="1" x14ac:dyDescent="0.2">
      <c r="A2677" s="34"/>
      <c r="B2677" s="35"/>
      <c r="C2677" s="35"/>
      <c r="D2677" s="137"/>
      <c r="E2677" s="35"/>
      <c r="F2677" s="138"/>
      <c r="G2677" s="139"/>
      <c r="H2677" s="140"/>
      <c r="I2677" s="105"/>
      <c r="J2677" s="82"/>
      <c r="K2677" s="82"/>
      <c r="L2677" s="82"/>
      <c r="M2677" s="82"/>
      <c r="N2677" s="82"/>
      <c r="O2677" s="82"/>
      <c r="P2677" s="82"/>
      <c r="Q2677" s="82"/>
      <c r="R2677" s="82"/>
      <c r="S2677" s="82"/>
      <c r="T2677" s="82"/>
      <c r="U2677" s="82"/>
      <c r="V2677" s="82"/>
      <c r="W2677" s="82"/>
      <c r="X2677" s="82"/>
      <c r="Y2677" s="82"/>
      <c r="Z2677" s="82"/>
      <c r="AA2677" s="82"/>
      <c r="AD2677" s="9"/>
      <c r="AE2677" s="15"/>
      <c r="AF2677" s="15"/>
      <c r="AG2677" s="15"/>
      <c r="AH2677" s="15"/>
      <c r="AI2677" s="15"/>
      <c r="AJ2677" s="15"/>
      <c r="AK2677" s="15"/>
      <c r="AL2677" s="15"/>
      <c r="AM2677" s="15"/>
      <c r="AN2677" s="15"/>
      <c r="AO2677" s="15"/>
      <c r="AP2677" s="15"/>
      <c r="AQ2677" s="15"/>
      <c r="AR2677" s="15"/>
      <c r="AS2677" s="15"/>
      <c r="AT2677" s="15"/>
      <c r="AU2677" s="15"/>
      <c r="AV2677" s="15"/>
      <c r="AW2677" s="15"/>
      <c r="AX2677" s="15"/>
      <c r="AY2677" s="15"/>
      <c r="AZ2677" s="15"/>
      <c r="BA2677" s="15"/>
      <c r="BB2677" s="15"/>
      <c r="BC2677" s="15"/>
      <c r="BD2677" s="15"/>
      <c r="BE2677" s="15"/>
      <c r="BF2677" s="15"/>
    </row>
    <row r="2678" spans="1:58" s="10" customFormat="1" x14ac:dyDescent="0.2">
      <c r="A2678" s="34"/>
      <c r="B2678" s="35"/>
      <c r="C2678" s="35"/>
      <c r="D2678" s="137"/>
      <c r="E2678" s="35"/>
      <c r="F2678" s="138"/>
      <c r="G2678" s="139"/>
      <c r="H2678" s="140"/>
      <c r="I2678" s="105"/>
      <c r="J2678" s="82"/>
      <c r="K2678" s="82"/>
      <c r="L2678" s="82"/>
      <c r="M2678" s="82"/>
      <c r="N2678" s="82"/>
      <c r="O2678" s="82"/>
      <c r="P2678" s="82"/>
      <c r="Q2678" s="82"/>
      <c r="R2678" s="82"/>
      <c r="S2678" s="82"/>
      <c r="T2678" s="82"/>
      <c r="U2678" s="82"/>
      <c r="V2678" s="82"/>
      <c r="W2678" s="82"/>
      <c r="X2678" s="82"/>
      <c r="Y2678" s="82"/>
      <c r="Z2678" s="82"/>
      <c r="AA2678" s="82"/>
      <c r="AD2678" s="9"/>
      <c r="AE2678" s="15"/>
      <c r="AF2678" s="15"/>
      <c r="AG2678" s="15"/>
      <c r="AH2678" s="15"/>
      <c r="AI2678" s="15"/>
      <c r="AJ2678" s="15"/>
      <c r="AK2678" s="15"/>
      <c r="AL2678" s="15"/>
      <c r="AM2678" s="15"/>
      <c r="AN2678" s="15"/>
      <c r="AO2678" s="15"/>
      <c r="AP2678" s="15"/>
      <c r="AQ2678" s="15"/>
      <c r="AR2678" s="15"/>
      <c r="AS2678" s="15"/>
      <c r="AT2678" s="15"/>
      <c r="AU2678" s="15"/>
      <c r="AV2678" s="15"/>
      <c r="AW2678" s="15"/>
      <c r="AX2678" s="15"/>
      <c r="AY2678" s="15"/>
      <c r="AZ2678" s="15"/>
      <c r="BA2678" s="15"/>
      <c r="BB2678" s="15"/>
      <c r="BC2678" s="15"/>
      <c r="BD2678" s="15"/>
      <c r="BE2678" s="15"/>
      <c r="BF2678" s="15"/>
    </row>
    <row r="2679" spans="1:58" s="10" customFormat="1" x14ac:dyDescent="0.2">
      <c r="A2679" s="34"/>
      <c r="B2679" s="35"/>
      <c r="C2679" s="35"/>
      <c r="D2679" s="137"/>
      <c r="E2679" s="35"/>
      <c r="F2679" s="138"/>
      <c r="G2679" s="139"/>
      <c r="H2679" s="140"/>
      <c r="I2679" s="105"/>
      <c r="J2679" s="82"/>
      <c r="K2679" s="82"/>
      <c r="L2679" s="82"/>
      <c r="M2679" s="82"/>
      <c r="N2679" s="82"/>
      <c r="O2679" s="82"/>
      <c r="P2679" s="82"/>
      <c r="Q2679" s="82"/>
      <c r="R2679" s="82"/>
      <c r="S2679" s="82"/>
      <c r="T2679" s="82"/>
      <c r="U2679" s="82"/>
      <c r="V2679" s="82"/>
      <c r="W2679" s="82"/>
      <c r="X2679" s="82"/>
      <c r="Y2679" s="82"/>
      <c r="Z2679" s="82"/>
      <c r="AA2679" s="82"/>
      <c r="AD2679" s="9"/>
      <c r="AE2679" s="15"/>
      <c r="AF2679" s="15"/>
      <c r="AG2679" s="15"/>
      <c r="AH2679" s="15"/>
      <c r="AI2679" s="15"/>
      <c r="AJ2679" s="15"/>
      <c r="AK2679" s="15"/>
      <c r="AL2679" s="15"/>
      <c r="AM2679" s="15"/>
      <c r="AN2679" s="15"/>
      <c r="AO2679" s="15"/>
      <c r="AP2679" s="15"/>
      <c r="AQ2679" s="15"/>
      <c r="AR2679" s="15"/>
      <c r="AS2679" s="15"/>
      <c r="AT2679" s="15"/>
      <c r="AU2679" s="15"/>
      <c r="AV2679" s="15"/>
      <c r="AW2679" s="15"/>
      <c r="AX2679" s="15"/>
      <c r="AY2679" s="15"/>
      <c r="AZ2679" s="15"/>
      <c r="BA2679" s="15"/>
      <c r="BB2679" s="15"/>
      <c r="BC2679" s="15"/>
      <c r="BD2679" s="15"/>
      <c r="BE2679" s="15"/>
      <c r="BF2679" s="15"/>
    </row>
    <row r="2680" spans="1:58" s="10" customFormat="1" x14ac:dyDescent="0.2">
      <c r="A2680" s="34"/>
      <c r="B2680" s="35"/>
      <c r="C2680" s="35"/>
      <c r="D2680" s="137"/>
      <c r="E2680" s="35"/>
      <c r="F2680" s="138"/>
      <c r="G2680" s="139"/>
      <c r="H2680" s="140"/>
      <c r="I2680" s="105"/>
      <c r="J2680" s="82"/>
      <c r="K2680" s="82"/>
      <c r="L2680" s="82"/>
      <c r="M2680" s="82"/>
      <c r="N2680" s="82"/>
      <c r="O2680" s="82"/>
      <c r="P2680" s="82"/>
      <c r="Q2680" s="82"/>
      <c r="R2680" s="82"/>
      <c r="S2680" s="82"/>
      <c r="T2680" s="82"/>
      <c r="U2680" s="82"/>
      <c r="V2680" s="82"/>
      <c r="W2680" s="82"/>
      <c r="X2680" s="82"/>
      <c r="Y2680" s="82"/>
      <c r="Z2680" s="82"/>
      <c r="AA2680" s="82"/>
      <c r="AD2680" s="9"/>
      <c r="AE2680" s="15"/>
      <c r="AF2680" s="15"/>
      <c r="AG2680" s="15"/>
      <c r="AH2680" s="15"/>
      <c r="AI2680" s="15"/>
      <c r="AJ2680" s="15"/>
      <c r="AK2680" s="15"/>
      <c r="AL2680" s="15"/>
      <c r="AM2680" s="15"/>
      <c r="AN2680" s="15"/>
      <c r="AO2680" s="15"/>
      <c r="AP2680" s="15"/>
      <c r="AQ2680" s="15"/>
      <c r="AR2680" s="15"/>
      <c r="AS2680" s="15"/>
      <c r="AT2680" s="15"/>
      <c r="AU2680" s="15"/>
      <c r="AV2680" s="15"/>
      <c r="AW2680" s="15"/>
      <c r="AX2680" s="15"/>
      <c r="AY2680" s="15"/>
      <c r="AZ2680" s="15"/>
      <c r="BA2680" s="15"/>
      <c r="BB2680" s="15"/>
      <c r="BC2680" s="15"/>
      <c r="BD2680" s="15"/>
      <c r="BE2680" s="15"/>
      <c r="BF2680" s="15"/>
    </row>
    <row r="2681" spans="1:58" s="10" customFormat="1" x14ac:dyDescent="0.2">
      <c r="A2681" s="34"/>
      <c r="B2681" s="35"/>
      <c r="C2681" s="35"/>
      <c r="D2681" s="137"/>
      <c r="E2681" s="35"/>
      <c r="F2681" s="138"/>
      <c r="G2681" s="139"/>
      <c r="H2681" s="140"/>
      <c r="I2681" s="105"/>
      <c r="J2681" s="82"/>
      <c r="K2681" s="82"/>
      <c r="L2681" s="82"/>
      <c r="M2681" s="82"/>
      <c r="N2681" s="82"/>
      <c r="O2681" s="82"/>
      <c r="P2681" s="82"/>
      <c r="Q2681" s="82"/>
      <c r="R2681" s="82"/>
      <c r="S2681" s="82"/>
      <c r="T2681" s="82"/>
      <c r="U2681" s="82"/>
      <c r="V2681" s="82"/>
      <c r="W2681" s="82"/>
      <c r="X2681" s="82"/>
      <c r="Y2681" s="82"/>
      <c r="Z2681" s="82"/>
      <c r="AA2681" s="82"/>
      <c r="AD2681" s="9"/>
      <c r="AE2681" s="15"/>
      <c r="AF2681" s="15"/>
      <c r="AG2681" s="15"/>
      <c r="AH2681" s="15"/>
      <c r="AI2681" s="15"/>
      <c r="AJ2681" s="15"/>
      <c r="AK2681" s="15"/>
      <c r="AL2681" s="15"/>
      <c r="AM2681" s="15"/>
      <c r="AN2681" s="15"/>
      <c r="AO2681" s="15"/>
      <c r="AP2681" s="15"/>
      <c r="AQ2681" s="15"/>
      <c r="AR2681" s="15"/>
      <c r="AS2681" s="15"/>
      <c r="AT2681" s="15"/>
      <c r="AU2681" s="15"/>
      <c r="AV2681" s="15"/>
      <c r="AW2681" s="15"/>
      <c r="AX2681" s="15"/>
      <c r="AY2681" s="15"/>
      <c r="AZ2681" s="15"/>
      <c r="BA2681" s="15"/>
      <c r="BB2681" s="15"/>
      <c r="BC2681" s="15"/>
      <c r="BD2681" s="15"/>
      <c r="BE2681" s="15"/>
      <c r="BF2681" s="15"/>
    </row>
    <row r="2682" spans="1:58" s="10" customFormat="1" x14ac:dyDescent="0.2">
      <c r="A2682" s="34"/>
      <c r="B2682" s="35"/>
      <c r="C2682" s="35"/>
      <c r="D2682" s="137"/>
      <c r="E2682" s="35"/>
      <c r="F2682" s="138"/>
      <c r="G2682" s="139"/>
      <c r="H2682" s="140"/>
      <c r="I2682" s="105"/>
      <c r="J2682" s="82"/>
      <c r="K2682" s="82"/>
      <c r="L2682" s="82"/>
      <c r="M2682" s="82"/>
      <c r="N2682" s="82"/>
      <c r="O2682" s="82"/>
      <c r="P2682" s="82"/>
      <c r="Q2682" s="82"/>
      <c r="R2682" s="82"/>
      <c r="S2682" s="82"/>
      <c r="T2682" s="82"/>
      <c r="U2682" s="82"/>
      <c r="V2682" s="82"/>
      <c r="W2682" s="82"/>
      <c r="X2682" s="82"/>
      <c r="Y2682" s="82"/>
      <c r="Z2682" s="82"/>
      <c r="AA2682" s="82"/>
      <c r="AD2682" s="9"/>
      <c r="AE2682" s="15"/>
      <c r="AF2682" s="15"/>
      <c r="AG2682" s="15"/>
      <c r="AH2682" s="15"/>
      <c r="AI2682" s="15"/>
      <c r="AJ2682" s="15"/>
      <c r="AK2682" s="15"/>
      <c r="AL2682" s="15"/>
      <c r="AM2682" s="15"/>
      <c r="AN2682" s="15"/>
      <c r="AO2682" s="15"/>
      <c r="AP2682" s="15"/>
      <c r="AQ2682" s="15"/>
      <c r="AR2682" s="15"/>
      <c r="AS2682" s="15"/>
      <c r="AT2682" s="15"/>
      <c r="AU2682" s="15"/>
      <c r="AV2682" s="15"/>
      <c r="AW2682" s="15"/>
      <c r="AX2682" s="15"/>
      <c r="AY2682" s="15"/>
      <c r="AZ2682" s="15"/>
      <c r="BA2682" s="15"/>
      <c r="BB2682" s="15"/>
      <c r="BC2682" s="15"/>
      <c r="BD2682" s="15"/>
      <c r="BE2682" s="15"/>
      <c r="BF2682" s="15"/>
    </row>
    <row r="2683" spans="1:58" s="10" customFormat="1" x14ac:dyDescent="0.2">
      <c r="A2683" s="34"/>
      <c r="B2683" s="35"/>
      <c r="C2683" s="35"/>
      <c r="D2683" s="137"/>
      <c r="E2683" s="35"/>
      <c r="F2683" s="138"/>
      <c r="G2683" s="139"/>
      <c r="H2683" s="140"/>
      <c r="I2683" s="105"/>
      <c r="J2683" s="82"/>
      <c r="K2683" s="82"/>
      <c r="L2683" s="82"/>
      <c r="M2683" s="82"/>
      <c r="N2683" s="82"/>
      <c r="O2683" s="82"/>
      <c r="P2683" s="82"/>
      <c r="Q2683" s="82"/>
      <c r="R2683" s="82"/>
      <c r="S2683" s="82"/>
      <c r="T2683" s="82"/>
      <c r="U2683" s="82"/>
      <c r="V2683" s="82"/>
      <c r="W2683" s="82"/>
      <c r="X2683" s="82"/>
      <c r="Y2683" s="82"/>
      <c r="Z2683" s="82"/>
      <c r="AA2683" s="82"/>
      <c r="AD2683" s="9"/>
      <c r="AE2683" s="15"/>
      <c r="AF2683" s="15"/>
      <c r="AG2683" s="15"/>
      <c r="AH2683" s="15"/>
      <c r="AI2683" s="15"/>
      <c r="AJ2683" s="15"/>
      <c r="AK2683" s="15"/>
      <c r="AL2683" s="15"/>
      <c r="AM2683" s="15"/>
      <c r="AN2683" s="15"/>
      <c r="AO2683" s="15"/>
      <c r="AP2683" s="15"/>
      <c r="AQ2683" s="15"/>
      <c r="AR2683" s="15"/>
      <c r="AS2683" s="15"/>
      <c r="AT2683" s="15"/>
      <c r="AU2683" s="15"/>
      <c r="AV2683" s="15"/>
      <c r="AW2683" s="15"/>
      <c r="AX2683" s="15"/>
      <c r="AY2683" s="15"/>
      <c r="AZ2683" s="15"/>
      <c r="BA2683" s="15"/>
      <c r="BB2683" s="15"/>
      <c r="BC2683" s="15"/>
      <c r="BD2683" s="15"/>
      <c r="BE2683" s="15"/>
      <c r="BF2683" s="15"/>
    </row>
    <row r="2684" spans="1:58" s="10" customFormat="1" x14ac:dyDescent="0.2">
      <c r="A2684" s="34"/>
      <c r="B2684" s="35"/>
      <c r="C2684" s="35"/>
      <c r="D2684" s="137"/>
      <c r="E2684" s="35"/>
      <c r="F2684" s="138"/>
      <c r="G2684" s="139"/>
      <c r="H2684" s="140"/>
      <c r="I2684" s="105"/>
      <c r="J2684" s="82"/>
      <c r="K2684" s="82"/>
      <c r="L2684" s="82"/>
      <c r="M2684" s="82"/>
      <c r="N2684" s="82"/>
      <c r="O2684" s="82"/>
      <c r="P2684" s="82"/>
      <c r="Q2684" s="82"/>
      <c r="R2684" s="82"/>
      <c r="S2684" s="82"/>
      <c r="T2684" s="82"/>
      <c r="U2684" s="82"/>
      <c r="V2684" s="82"/>
      <c r="W2684" s="82"/>
      <c r="X2684" s="82"/>
      <c r="Y2684" s="82"/>
      <c r="Z2684" s="82"/>
      <c r="AA2684" s="82"/>
      <c r="AD2684" s="9"/>
      <c r="AE2684" s="15"/>
      <c r="AF2684" s="15"/>
      <c r="AG2684" s="15"/>
      <c r="AH2684" s="15"/>
      <c r="AI2684" s="15"/>
      <c r="AJ2684" s="15"/>
      <c r="AK2684" s="15"/>
      <c r="AL2684" s="15"/>
      <c r="AM2684" s="15"/>
      <c r="AN2684" s="15"/>
      <c r="AO2684" s="15"/>
      <c r="AP2684" s="15"/>
      <c r="AQ2684" s="15"/>
      <c r="AR2684" s="15"/>
      <c r="AS2684" s="15"/>
      <c r="AT2684" s="15"/>
      <c r="AU2684" s="15"/>
      <c r="AV2684" s="15"/>
      <c r="AW2684" s="15"/>
      <c r="AX2684" s="15"/>
      <c r="AY2684" s="15"/>
      <c r="AZ2684" s="15"/>
      <c r="BA2684" s="15"/>
      <c r="BB2684" s="15"/>
      <c r="BC2684" s="15"/>
      <c r="BD2684" s="15"/>
      <c r="BE2684" s="15"/>
      <c r="BF2684" s="15"/>
    </row>
    <row r="2685" spans="1:58" s="10" customFormat="1" x14ac:dyDescent="0.2">
      <c r="A2685" s="34"/>
      <c r="B2685" s="35"/>
      <c r="C2685" s="35"/>
      <c r="D2685" s="137"/>
      <c r="E2685" s="35"/>
      <c r="F2685" s="138"/>
      <c r="G2685" s="139"/>
      <c r="H2685" s="140"/>
      <c r="I2685" s="105"/>
      <c r="J2685" s="82"/>
      <c r="K2685" s="82"/>
      <c r="L2685" s="82"/>
      <c r="M2685" s="82"/>
      <c r="N2685" s="82"/>
      <c r="O2685" s="82"/>
      <c r="P2685" s="82"/>
      <c r="Q2685" s="82"/>
      <c r="R2685" s="82"/>
      <c r="S2685" s="82"/>
      <c r="T2685" s="82"/>
      <c r="U2685" s="82"/>
      <c r="V2685" s="82"/>
      <c r="W2685" s="82"/>
      <c r="X2685" s="82"/>
      <c r="Y2685" s="82"/>
      <c r="Z2685" s="82"/>
      <c r="AA2685" s="82"/>
      <c r="AD2685" s="9"/>
      <c r="AE2685" s="15"/>
      <c r="AF2685" s="15"/>
      <c r="AG2685" s="15"/>
      <c r="AH2685" s="15"/>
      <c r="AI2685" s="15"/>
      <c r="AJ2685" s="15"/>
      <c r="AK2685" s="15"/>
      <c r="AL2685" s="15"/>
      <c r="AM2685" s="15"/>
      <c r="AN2685" s="15"/>
      <c r="AO2685" s="15"/>
      <c r="AP2685" s="15"/>
      <c r="AQ2685" s="15"/>
      <c r="AR2685" s="15"/>
      <c r="AS2685" s="15"/>
      <c r="AT2685" s="15"/>
      <c r="AU2685" s="15"/>
      <c r="AV2685" s="15"/>
      <c r="AW2685" s="15"/>
      <c r="AX2685" s="15"/>
      <c r="AY2685" s="15"/>
      <c r="AZ2685" s="15"/>
      <c r="BA2685" s="15"/>
      <c r="BB2685" s="15"/>
      <c r="BC2685" s="15"/>
      <c r="BD2685" s="15"/>
      <c r="BE2685" s="15"/>
      <c r="BF2685" s="15"/>
    </row>
    <row r="2686" spans="1:58" s="10" customFormat="1" x14ac:dyDescent="0.2">
      <c r="A2686" s="34"/>
      <c r="B2686" s="35"/>
      <c r="C2686" s="35"/>
      <c r="D2686" s="137"/>
      <c r="E2686" s="35"/>
      <c r="F2686" s="138"/>
      <c r="G2686" s="139"/>
      <c r="H2686" s="140"/>
      <c r="I2686" s="105"/>
      <c r="J2686" s="82"/>
      <c r="K2686" s="82"/>
      <c r="L2686" s="82"/>
      <c r="M2686" s="82"/>
      <c r="N2686" s="82"/>
      <c r="O2686" s="82"/>
      <c r="P2686" s="82"/>
      <c r="Q2686" s="82"/>
      <c r="R2686" s="82"/>
      <c r="S2686" s="82"/>
      <c r="T2686" s="82"/>
      <c r="U2686" s="82"/>
      <c r="V2686" s="82"/>
      <c r="W2686" s="82"/>
      <c r="X2686" s="82"/>
      <c r="Y2686" s="82"/>
      <c r="Z2686" s="82"/>
      <c r="AA2686" s="82"/>
      <c r="AD2686" s="9"/>
      <c r="AE2686" s="15"/>
      <c r="AF2686" s="15"/>
      <c r="AG2686" s="15"/>
      <c r="AH2686" s="15"/>
      <c r="AI2686" s="15"/>
      <c r="AJ2686" s="15"/>
      <c r="AK2686" s="15"/>
      <c r="AL2686" s="15"/>
      <c r="AM2686" s="15"/>
      <c r="AN2686" s="15"/>
      <c r="AO2686" s="15"/>
      <c r="AP2686" s="15"/>
      <c r="AQ2686" s="15"/>
      <c r="AR2686" s="15"/>
      <c r="AS2686" s="15"/>
      <c r="AT2686" s="15"/>
      <c r="AU2686" s="15"/>
      <c r="AV2686" s="15"/>
      <c r="AW2686" s="15"/>
      <c r="AX2686" s="15"/>
      <c r="AY2686" s="15"/>
      <c r="AZ2686" s="15"/>
      <c r="BA2686" s="15"/>
      <c r="BB2686" s="15"/>
      <c r="BC2686" s="15"/>
      <c r="BD2686" s="15"/>
      <c r="BE2686" s="15"/>
      <c r="BF2686" s="15"/>
    </row>
    <row r="2687" spans="1:58" s="10" customFormat="1" x14ac:dyDescent="0.2">
      <c r="A2687" s="34"/>
      <c r="B2687" s="35"/>
      <c r="C2687" s="35"/>
      <c r="D2687" s="137"/>
      <c r="E2687" s="35"/>
      <c r="F2687" s="138"/>
      <c r="G2687" s="139"/>
      <c r="H2687" s="140"/>
      <c r="I2687" s="105"/>
      <c r="J2687" s="82"/>
      <c r="K2687" s="82"/>
      <c r="L2687" s="82"/>
      <c r="M2687" s="82"/>
      <c r="N2687" s="82"/>
      <c r="O2687" s="82"/>
      <c r="P2687" s="82"/>
      <c r="Q2687" s="82"/>
      <c r="R2687" s="82"/>
      <c r="S2687" s="82"/>
      <c r="T2687" s="82"/>
      <c r="U2687" s="82"/>
      <c r="V2687" s="82"/>
      <c r="W2687" s="82"/>
      <c r="X2687" s="82"/>
      <c r="Y2687" s="82"/>
      <c r="Z2687" s="82"/>
      <c r="AA2687" s="82"/>
      <c r="AD2687" s="9"/>
      <c r="AE2687" s="15"/>
      <c r="AF2687" s="15"/>
      <c r="AG2687" s="15"/>
      <c r="AH2687" s="15"/>
      <c r="AI2687" s="15"/>
      <c r="AJ2687" s="15"/>
      <c r="AK2687" s="15"/>
      <c r="AL2687" s="15"/>
      <c r="AM2687" s="15"/>
      <c r="AN2687" s="15"/>
      <c r="AO2687" s="15"/>
      <c r="AP2687" s="15"/>
      <c r="AQ2687" s="15"/>
      <c r="AR2687" s="15"/>
      <c r="AS2687" s="15"/>
      <c r="AT2687" s="15"/>
      <c r="AU2687" s="15"/>
      <c r="AV2687" s="15"/>
      <c r="AW2687" s="15"/>
      <c r="AX2687" s="15"/>
      <c r="AY2687" s="15"/>
      <c r="AZ2687" s="15"/>
      <c r="BA2687" s="15"/>
      <c r="BB2687" s="15"/>
      <c r="BC2687" s="15"/>
      <c r="BD2687" s="15"/>
      <c r="BE2687" s="15"/>
      <c r="BF2687" s="15"/>
    </row>
    <row r="2688" spans="1:58" s="10" customFormat="1" x14ac:dyDescent="0.2">
      <c r="A2688" s="34"/>
      <c r="B2688" s="35"/>
      <c r="C2688" s="35"/>
      <c r="D2688" s="137"/>
      <c r="E2688" s="35"/>
      <c r="F2688" s="138"/>
      <c r="G2688" s="139"/>
      <c r="H2688" s="140"/>
      <c r="I2688" s="105"/>
      <c r="J2688" s="82"/>
      <c r="K2688" s="82"/>
      <c r="L2688" s="82"/>
      <c r="M2688" s="82"/>
      <c r="N2688" s="82"/>
      <c r="O2688" s="82"/>
      <c r="P2688" s="82"/>
      <c r="Q2688" s="82"/>
      <c r="R2688" s="82"/>
      <c r="S2688" s="82"/>
      <c r="T2688" s="82"/>
      <c r="U2688" s="82"/>
      <c r="V2688" s="82"/>
      <c r="W2688" s="82"/>
      <c r="X2688" s="82"/>
      <c r="Y2688" s="82"/>
      <c r="Z2688" s="82"/>
      <c r="AA2688" s="82"/>
      <c r="AD2688" s="9"/>
      <c r="AE2688" s="15"/>
      <c r="AF2688" s="15"/>
      <c r="AG2688" s="15"/>
      <c r="AH2688" s="15"/>
      <c r="AI2688" s="15"/>
      <c r="AJ2688" s="15"/>
      <c r="AK2688" s="15"/>
      <c r="AL2688" s="15"/>
      <c r="AM2688" s="15"/>
      <c r="AN2688" s="15"/>
      <c r="AO2688" s="15"/>
      <c r="AP2688" s="15"/>
      <c r="AQ2688" s="15"/>
      <c r="AR2688" s="15"/>
      <c r="AS2688" s="15"/>
      <c r="AT2688" s="15"/>
      <c r="AU2688" s="15"/>
      <c r="AV2688" s="15"/>
      <c r="AW2688" s="15"/>
      <c r="AX2688" s="15"/>
      <c r="AY2688" s="15"/>
      <c r="AZ2688" s="15"/>
      <c r="BA2688" s="15"/>
      <c r="BB2688" s="15"/>
      <c r="BC2688" s="15"/>
      <c r="BD2688" s="15"/>
      <c r="BE2688" s="15"/>
      <c r="BF2688" s="15"/>
    </row>
    <row r="2689" spans="1:58" s="10" customFormat="1" x14ac:dyDescent="0.2">
      <c r="A2689" s="34"/>
      <c r="B2689" s="35"/>
      <c r="C2689" s="35"/>
      <c r="D2689" s="137"/>
      <c r="E2689" s="35"/>
      <c r="F2689" s="138"/>
      <c r="G2689" s="139"/>
      <c r="H2689" s="140"/>
      <c r="I2689" s="105"/>
      <c r="J2689" s="82"/>
      <c r="K2689" s="82"/>
      <c r="L2689" s="82"/>
      <c r="M2689" s="82"/>
      <c r="N2689" s="82"/>
      <c r="O2689" s="82"/>
      <c r="P2689" s="82"/>
      <c r="Q2689" s="82"/>
      <c r="R2689" s="82"/>
      <c r="S2689" s="82"/>
      <c r="T2689" s="82"/>
      <c r="U2689" s="82"/>
      <c r="V2689" s="82"/>
      <c r="W2689" s="82"/>
      <c r="X2689" s="82"/>
      <c r="Y2689" s="82"/>
      <c r="Z2689" s="82"/>
      <c r="AA2689" s="82"/>
      <c r="AD2689" s="9"/>
      <c r="AE2689" s="15"/>
      <c r="AF2689" s="15"/>
      <c r="AG2689" s="15"/>
      <c r="AH2689" s="15"/>
      <c r="AI2689" s="15"/>
      <c r="AJ2689" s="15"/>
      <c r="AK2689" s="15"/>
      <c r="AL2689" s="15"/>
      <c r="AM2689" s="15"/>
      <c r="AN2689" s="15"/>
      <c r="AO2689" s="15"/>
      <c r="AP2689" s="15"/>
      <c r="AQ2689" s="15"/>
      <c r="AR2689" s="15"/>
      <c r="AS2689" s="15"/>
      <c r="AT2689" s="15"/>
      <c r="AU2689" s="15"/>
      <c r="AV2689" s="15"/>
      <c r="AW2689" s="15"/>
      <c r="AX2689" s="15"/>
      <c r="AY2689" s="15"/>
      <c r="AZ2689" s="15"/>
      <c r="BA2689" s="15"/>
      <c r="BB2689" s="15"/>
      <c r="BC2689" s="15"/>
      <c r="BD2689" s="15"/>
      <c r="BE2689" s="15"/>
      <c r="BF2689" s="15"/>
    </row>
    <row r="2690" spans="1:58" s="10" customFormat="1" x14ac:dyDescent="0.2">
      <c r="A2690" s="34"/>
      <c r="B2690" s="35"/>
      <c r="C2690" s="35"/>
      <c r="D2690" s="137"/>
      <c r="E2690" s="35"/>
      <c r="F2690" s="138"/>
      <c r="G2690" s="139"/>
      <c r="H2690" s="140"/>
      <c r="I2690" s="105"/>
      <c r="J2690" s="82"/>
      <c r="K2690" s="82"/>
      <c r="L2690" s="82"/>
      <c r="M2690" s="82"/>
      <c r="N2690" s="82"/>
      <c r="O2690" s="82"/>
      <c r="P2690" s="82"/>
      <c r="Q2690" s="82"/>
      <c r="R2690" s="82"/>
      <c r="S2690" s="82"/>
      <c r="T2690" s="82"/>
      <c r="U2690" s="82"/>
      <c r="V2690" s="82"/>
      <c r="W2690" s="82"/>
      <c r="X2690" s="82"/>
      <c r="Y2690" s="82"/>
      <c r="Z2690" s="82"/>
      <c r="AA2690" s="82"/>
      <c r="AD2690" s="9"/>
      <c r="AE2690" s="15"/>
      <c r="AF2690" s="15"/>
      <c r="AG2690" s="15"/>
      <c r="AH2690" s="15"/>
      <c r="AI2690" s="15"/>
      <c r="AJ2690" s="15"/>
      <c r="AK2690" s="15"/>
      <c r="AL2690" s="15"/>
      <c r="AM2690" s="15"/>
      <c r="AN2690" s="15"/>
      <c r="AO2690" s="15"/>
      <c r="AP2690" s="15"/>
      <c r="AQ2690" s="15"/>
      <c r="AR2690" s="15"/>
      <c r="AS2690" s="15"/>
      <c r="AT2690" s="15"/>
      <c r="AU2690" s="15"/>
      <c r="AV2690" s="15"/>
      <c r="AW2690" s="15"/>
      <c r="AX2690" s="15"/>
      <c r="AY2690" s="15"/>
      <c r="AZ2690" s="15"/>
      <c r="BA2690" s="15"/>
      <c r="BB2690" s="15"/>
      <c r="BC2690" s="15"/>
      <c r="BD2690" s="15"/>
      <c r="BE2690" s="15"/>
      <c r="BF2690" s="15"/>
    </row>
    <row r="2691" spans="1:58" s="10" customFormat="1" x14ac:dyDescent="0.2">
      <c r="A2691" s="34"/>
      <c r="B2691" s="35"/>
      <c r="C2691" s="35"/>
      <c r="D2691" s="137"/>
      <c r="E2691" s="35"/>
      <c r="F2691" s="138"/>
      <c r="G2691" s="139"/>
      <c r="H2691" s="140"/>
      <c r="I2691" s="105"/>
      <c r="J2691" s="82"/>
      <c r="K2691" s="82"/>
      <c r="L2691" s="82"/>
      <c r="M2691" s="82"/>
      <c r="N2691" s="82"/>
      <c r="O2691" s="82"/>
      <c r="P2691" s="82"/>
      <c r="Q2691" s="82"/>
      <c r="R2691" s="82"/>
      <c r="S2691" s="82"/>
      <c r="T2691" s="82"/>
      <c r="U2691" s="82"/>
      <c r="V2691" s="82"/>
      <c r="W2691" s="82"/>
      <c r="X2691" s="82"/>
      <c r="Y2691" s="82"/>
      <c r="Z2691" s="82"/>
      <c r="AA2691" s="82"/>
      <c r="AD2691" s="9"/>
      <c r="AE2691" s="15"/>
      <c r="AF2691" s="15"/>
      <c r="AG2691" s="15"/>
      <c r="AH2691" s="15"/>
      <c r="AI2691" s="15"/>
      <c r="AJ2691" s="15"/>
      <c r="AK2691" s="15"/>
      <c r="AL2691" s="15"/>
      <c r="AM2691" s="15"/>
      <c r="AN2691" s="15"/>
      <c r="AO2691" s="15"/>
      <c r="AP2691" s="15"/>
      <c r="AQ2691" s="15"/>
      <c r="AR2691" s="15"/>
      <c r="AS2691" s="15"/>
      <c r="AT2691" s="15"/>
      <c r="AU2691" s="15"/>
      <c r="AV2691" s="15"/>
      <c r="AW2691" s="15"/>
      <c r="AX2691" s="15"/>
      <c r="AY2691" s="15"/>
      <c r="AZ2691" s="15"/>
      <c r="BA2691" s="15"/>
      <c r="BB2691" s="15"/>
      <c r="BC2691" s="15"/>
      <c r="BD2691" s="15"/>
      <c r="BE2691" s="15"/>
      <c r="BF2691" s="15"/>
    </row>
    <row r="2692" spans="1:58" s="10" customFormat="1" x14ac:dyDescent="0.2">
      <c r="A2692" s="34"/>
      <c r="B2692" s="35"/>
      <c r="C2692" s="35"/>
      <c r="D2692" s="137"/>
      <c r="E2692" s="35"/>
      <c r="F2692" s="138"/>
      <c r="G2692" s="139"/>
      <c r="H2692" s="140"/>
      <c r="I2692" s="105"/>
      <c r="J2692" s="82"/>
      <c r="K2692" s="82"/>
      <c r="L2692" s="82"/>
      <c r="M2692" s="82"/>
      <c r="N2692" s="82"/>
      <c r="O2692" s="82"/>
      <c r="P2692" s="82"/>
      <c r="Q2692" s="82"/>
      <c r="R2692" s="82"/>
      <c r="S2692" s="82"/>
      <c r="T2692" s="82"/>
      <c r="U2692" s="82"/>
      <c r="V2692" s="82"/>
      <c r="W2692" s="82"/>
      <c r="X2692" s="82"/>
      <c r="Y2692" s="82"/>
      <c r="Z2692" s="82"/>
      <c r="AA2692" s="82"/>
      <c r="AD2692" s="9"/>
      <c r="AE2692" s="15"/>
      <c r="AF2692" s="15"/>
      <c r="AG2692" s="15"/>
      <c r="AH2692" s="15"/>
      <c r="AI2692" s="15"/>
      <c r="AJ2692" s="15"/>
      <c r="AK2692" s="15"/>
      <c r="AL2692" s="15"/>
      <c r="AM2692" s="15"/>
      <c r="AN2692" s="15"/>
      <c r="AO2692" s="15"/>
      <c r="AP2692" s="15"/>
      <c r="AQ2692" s="15"/>
      <c r="AR2692" s="15"/>
      <c r="AS2692" s="15"/>
      <c r="AT2692" s="15"/>
      <c r="AU2692" s="15"/>
      <c r="AV2692" s="15"/>
      <c r="AW2692" s="15"/>
      <c r="AX2692" s="15"/>
      <c r="AY2692" s="15"/>
      <c r="AZ2692" s="15"/>
      <c r="BA2692" s="15"/>
      <c r="BB2692" s="15"/>
      <c r="BC2692" s="15"/>
      <c r="BD2692" s="15"/>
      <c r="BE2692" s="15"/>
      <c r="BF2692" s="15"/>
    </row>
    <row r="2693" spans="1:58" s="10" customFormat="1" x14ac:dyDescent="0.2">
      <c r="A2693" s="34"/>
      <c r="B2693" s="35"/>
      <c r="C2693" s="35"/>
      <c r="D2693" s="137"/>
      <c r="E2693" s="35"/>
      <c r="F2693" s="138"/>
      <c r="G2693" s="139"/>
      <c r="H2693" s="140"/>
      <c r="I2693" s="105"/>
      <c r="J2693" s="82"/>
      <c r="K2693" s="82"/>
      <c r="L2693" s="82"/>
      <c r="M2693" s="82"/>
      <c r="N2693" s="82"/>
      <c r="O2693" s="82"/>
      <c r="P2693" s="82"/>
      <c r="Q2693" s="82"/>
      <c r="R2693" s="82"/>
      <c r="S2693" s="82"/>
      <c r="T2693" s="82"/>
      <c r="U2693" s="82"/>
      <c r="V2693" s="82"/>
      <c r="W2693" s="82"/>
      <c r="X2693" s="82"/>
      <c r="Y2693" s="82"/>
      <c r="Z2693" s="82"/>
      <c r="AA2693" s="82"/>
      <c r="AD2693" s="9"/>
      <c r="AE2693" s="15"/>
      <c r="AF2693" s="15"/>
      <c r="AG2693" s="15"/>
      <c r="AH2693" s="15"/>
      <c r="AI2693" s="15"/>
      <c r="AJ2693" s="15"/>
      <c r="AK2693" s="15"/>
      <c r="AL2693" s="15"/>
      <c r="AM2693" s="15"/>
      <c r="AN2693" s="15"/>
      <c r="AO2693" s="15"/>
      <c r="AP2693" s="15"/>
      <c r="AQ2693" s="15"/>
      <c r="AR2693" s="15"/>
      <c r="AS2693" s="15"/>
      <c r="AT2693" s="15"/>
      <c r="AU2693" s="15"/>
      <c r="AV2693" s="15"/>
      <c r="AW2693" s="15"/>
      <c r="AX2693" s="15"/>
      <c r="AY2693" s="15"/>
      <c r="AZ2693" s="15"/>
      <c r="BA2693" s="15"/>
      <c r="BB2693" s="15"/>
      <c r="BC2693" s="15"/>
      <c r="BD2693" s="15"/>
      <c r="BE2693" s="15"/>
      <c r="BF2693" s="15"/>
    </row>
    <row r="2694" spans="1:58" s="10" customFormat="1" x14ac:dyDescent="0.2">
      <c r="A2694" s="34"/>
      <c r="B2694" s="35"/>
      <c r="C2694" s="35"/>
      <c r="D2694" s="137"/>
      <c r="E2694" s="35"/>
      <c r="F2694" s="138"/>
      <c r="G2694" s="139"/>
      <c r="H2694" s="140"/>
      <c r="I2694" s="105"/>
      <c r="J2694" s="82"/>
      <c r="K2694" s="82"/>
      <c r="L2694" s="82"/>
      <c r="M2694" s="82"/>
      <c r="N2694" s="82"/>
      <c r="O2694" s="82"/>
      <c r="P2694" s="82"/>
      <c r="Q2694" s="82"/>
      <c r="R2694" s="82"/>
      <c r="S2694" s="82"/>
      <c r="T2694" s="82"/>
      <c r="U2694" s="82"/>
      <c r="V2694" s="82"/>
      <c r="W2694" s="82"/>
      <c r="X2694" s="82"/>
      <c r="Y2694" s="82"/>
      <c r="Z2694" s="82"/>
      <c r="AA2694" s="82"/>
      <c r="AD2694" s="9"/>
      <c r="AE2694" s="15"/>
      <c r="AF2694" s="15"/>
      <c r="AG2694" s="15"/>
      <c r="AH2694" s="15"/>
      <c r="AI2694" s="15"/>
      <c r="AJ2694" s="15"/>
      <c r="AK2694" s="15"/>
      <c r="AL2694" s="15"/>
      <c r="AM2694" s="15"/>
      <c r="AN2694" s="15"/>
      <c r="AO2694" s="15"/>
      <c r="AP2694" s="15"/>
      <c r="AQ2694" s="15"/>
      <c r="AR2694" s="15"/>
      <c r="AS2694" s="15"/>
      <c r="AT2694" s="15"/>
      <c r="AU2694" s="15"/>
      <c r="AV2694" s="15"/>
      <c r="AW2694" s="15"/>
      <c r="AX2694" s="15"/>
      <c r="AY2694" s="15"/>
      <c r="AZ2694" s="15"/>
      <c r="BA2694" s="15"/>
      <c r="BB2694" s="15"/>
      <c r="BC2694" s="15"/>
      <c r="BD2694" s="15"/>
      <c r="BE2694" s="15"/>
      <c r="BF2694" s="15"/>
    </row>
    <row r="2695" spans="1:58" s="10" customFormat="1" x14ac:dyDescent="0.2">
      <c r="A2695" s="34"/>
      <c r="B2695" s="35"/>
      <c r="C2695" s="35"/>
      <c r="D2695" s="137"/>
      <c r="E2695" s="35"/>
      <c r="F2695" s="138"/>
      <c r="G2695" s="139"/>
      <c r="H2695" s="140"/>
      <c r="I2695" s="105"/>
      <c r="J2695" s="82"/>
      <c r="K2695" s="82"/>
      <c r="L2695" s="82"/>
      <c r="M2695" s="82"/>
      <c r="N2695" s="82"/>
      <c r="O2695" s="82"/>
      <c r="P2695" s="82"/>
      <c r="Q2695" s="82"/>
      <c r="R2695" s="82"/>
      <c r="S2695" s="82"/>
      <c r="T2695" s="82"/>
      <c r="U2695" s="82"/>
      <c r="V2695" s="82"/>
      <c r="W2695" s="82"/>
      <c r="X2695" s="82"/>
      <c r="Y2695" s="82"/>
      <c r="Z2695" s="82"/>
      <c r="AA2695" s="82"/>
      <c r="AD2695" s="9"/>
      <c r="AE2695" s="15"/>
      <c r="AF2695" s="15"/>
      <c r="AG2695" s="15"/>
      <c r="AH2695" s="15"/>
      <c r="AI2695" s="15"/>
      <c r="AJ2695" s="15"/>
      <c r="AK2695" s="15"/>
      <c r="AL2695" s="15"/>
      <c r="AM2695" s="15"/>
      <c r="AN2695" s="15"/>
      <c r="AO2695" s="15"/>
      <c r="AP2695" s="15"/>
      <c r="AQ2695" s="15"/>
      <c r="AR2695" s="15"/>
      <c r="AS2695" s="15"/>
      <c r="AT2695" s="15"/>
      <c r="AU2695" s="15"/>
      <c r="AV2695" s="15"/>
      <c r="AW2695" s="15"/>
      <c r="AX2695" s="15"/>
      <c r="AY2695" s="15"/>
      <c r="AZ2695" s="15"/>
      <c r="BA2695" s="15"/>
      <c r="BB2695" s="15"/>
      <c r="BC2695" s="15"/>
      <c r="BD2695" s="15"/>
      <c r="BE2695" s="15"/>
      <c r="BF2695" s="15"/>
    </row>
    <row r="2696" spans="1:58" s="10" customFormat="1" x14ac:dyDescent="0.2">
      <c r="A2696" s="34"/>
      <c r="B2696" s="35"/>
      <c r="C2696" s="35"/>
      <c r="D2696" s="137"/>
      <c r="E2696" s="35"/>
      <c r="F2696" s="138"/>
      <c r="G2696" s="139"/>
      <c r="H2696" s="140"/>
      <c r="I2696" s="105"/>
      <c r="J2696" s="82"/>
      <c r="K2696" s="82"/>
      <c r="L2696" s="82"/>
      <c r="M2696" s="82"/>
      <c r="N2696" s="82"/>
      <c r="O2696" s="82"/>
      <c r="P2696" s="82"/>
      <c r="Q2696" s="82"/>
      <c r="R2696" s="82"/>
      <c r="S2696" s="82"/>
      <c r="T2696" s="82"/>
      <c r="U2696" s="82"/>
      <c r="V2696" s="82"/>
      <c r="W2696" s="82"/>
      <c r="X2696" s="82"/>
      <c r="Y2696" s="82"/>
      <c r="Z2696" s="82"/>
      <c r="AA2696" s="82"/>
      <c r="AD2696" s="9"/>
      <c r="AE2696" s="15"/>
      <c r="AF2696" s="15"/>
      <c r="AG2696" s="15"/>
      <c r="AH2696" s="15"/>
      <c r="AI2696" s="15"/>
      <c r="AJ2696" s="15"/>
      <c r="AK2696" s="15"/>
      <c r="AL2696" s="15"/>
      <c r="AM2696" s="15"/>
      <c r="AN2696" s="15"/>
      <c r="AO2696" s="15"/>
      <c r="AP2696" s="15"/>
      <c r="AQ2696" s="15"/>
      <c r="AR2696" s="15"/>
      <c r="AS2696" s="15"/>
      <c r="AT2696" s="15"/>
      <c r="AU2696" s="15"/>
      <c r="AV2696" s="15"/>
      <c r="AW2696" s="15"/>
      <c r="AX2696" s="15"/>
      <c r="AY2696" s="15"/>
      <c r="AZ2696" s="15"/>
      <c r="BA2696" s="15"/>
      <c r="BB2696" s="15"/>
      <c r="BC2696" s="15"/>
      <c r="BD2696" s="15"/>
      <c r="BE2696" s="15"/>
      <c r="BF2696" s="15"/>
    </row>
    <row r="2697" spans="1:58" s="10" customFormat="1" x14ac:dyDescent="0.2">
      <c r="A2697" s="34"/>
      <c r="B2697" s="35"/>
      <c r="C2697" s="35"/>
      <c r="D2697" s="137"/>
      <c r="E2697" s="35"/>
      <c r="F2697" s="138"/>
      <c r="G2697" s="139"/>
      <c r="H2697" s="140"/>
      <c r="I2697" s="105"/>
      <c r="J2697" s="82"/>
      <c r="K2697" s="82"/>
      <c r="L2697" s="82"/>
      <c r="M2697" s="82"/>
      <c r="N2697" s="82"/>
      <c r="O2697" s="82"/>
      <c r="P2697" s="82"/>
      <c r="Q2697" s="82"/>
      <c r="R2697" s="82"/>
      <c r="S2697" s="82"/>
      <c r="T2697" s="82"/>
      <c r="U2697" s="82"/>
      <c r="V2697" s="82"/>
      <c r="W2697" s="82"/>
      <c r="X2697" s="82"/>
      <c r="Y2697" s="82"/>
      <c r="Z2697" s="82"/>
      <c r="AA2697" s="82"/>
      <c r="AD2697" s="9"/>
      <c r="AE2697" s="15"/>
      <c r="AF2697" s="15"/>
      <c r="AG2697" s="15"/>
      <c r="AH2697" s="15"/>
      <c r="AI2697" s="15"/>
      <c r="AJ2697" s="15"/>
      <c r="AK2697" s="15"/>
      <c r="AL2697" s="15"/>
      <c r="AM2697" s="15"/>
      <c r="AN2697" s="15"/>
      <c r="AO2697" s="15"/>
      <c r="AP2697" s="15"/>
      <c r="AQ2697" s="15"/>
      <c r="AR2697" s="15"/>
      <c r="AS2697" s="15"/>
      <c r="AT2697" s="15"/>
      <c r="AU2697" s="15"/>
      <c r="AV2697" s="15"/>
      <c r="AW2697" s="15"/>
      <c r="AX2697" s="15"/>
      <c r="AY2697" s="15"/>
      <c r="AZ2697" s="15"/>
      <c r="BA2697" s="15"/>
      <c r="BB2697" s="15"/>
      <c r="BC2697" s="15"/>
      <c r="BD2697" s="15"/>
      <c r="BE2697" s="15"/>
      <c r="BF2697" s="15"/>
    </row>
    <row r="2698" spans="1:58" s="10" customFormat="1" x14ac:dyDescent="0.2">
      <c r="A2698" s="34"/>
      <c r="B2698" s="35"/>
      <c r="C2698" s="35"/>
      <c r="D2698" s="137"/>
      <c r="E2698" s="35"/>
      <c r="F2698" s="138"/>
      <c r="G2698" s="139"/>
      <c r="H2698" s="140"/>
      <c r="I2698" s="105"/>
      <c r="J2698" s="82"/>
      <c r="K2698" s="82"/>
      <c r="L2698" s="82"/>
      <c r="M2698" s="82"/>
      <c r="N2698" s="82"/>
      <c r="O2698" s="82"/>
      <c r="P2698" s="82"/>
      <c r="Q2698" s="82"/>
      <c r="R2698" s="82"/>
      <c r="S2698" s="82"/>
      <c r="T2698" s="82"/>
      <c r="U2698" s="82"/>
      <c r="V2698" s="82"/>
      <c r="W2698" s="82"/>
      <c r="X2698" s="82"/>
      <c r="Y2698" s="82"/>
      <c r="Z2698" s="82"/>
      <c r="AA2698" s="82"/>
      <c r="AD2698" s="9"/>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row>
    <row r="2699" spans="1:58" s="10" customFormat="1" x14ac:dyDescent="0.2">
      <c r="A2699" s="34"/>
      <c r="B2699" s="35"/>
      <c r="C2699" s="35"/>
      <c r="D2699" s="137"/>
      <c r="E2699" s="35"/>
      <c r="F2699" s="138"/>
      <c r="G2699" s="139"/>
      <c r="H2699" s="140"/>
      <c r="I2699" s="105"/>
      <c r="J2699" s="82"/>
      <c r="K2699" s="82"/>
      <c r="L2699" s="82"/>
      <c r="M2699" s="82"/>
      <c r="N2699" s="82"/>
      <c r="O2699" s="82"/>
      <c r="P2699" s="82"/>
      <c r="Q2699" s="82"/>
      <c r="R2699" s="82"/>
      <c r="S2699" s="82"/>
      <c r="T2699" s="82"/>
      <c r="U2699" s="82"/>
      <c r="V2699" s="82"/>
      <c r="W2699" s="82"/>
      <c r="X2699" s="82"/>
      <c r="Y2699" s="82"/>
      <c r="Z2699" s="82"/>
      <c r="AA2699" s="82"/>
      <c r="AD2699" s="9"/>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row>
    <row r="2700" spans="1:58" s="10" customFormat="1" x14ac:dyDescent="0.2">
      <c r="A2700" s="34"/>
      <c r="B2700" s="35"/>
      <c r="C2700" s="35"/>
      <c r="D2700" s="137"/>
      <c r="E2700" s="35"/>
      <c r="F2700" s="138"/>
      <c r="G2700" s="139"/>
      <c r="H2700" s="140"/>
      <c r="I2700" s="105"/>
      <c r="J2700" s="82"/>
      <c r="K2700" s="82"/>
      <c r="L2700" s="82"/>
      <c r="M2700" s="82"/>
      <c r="N2700" s="82"/>
      <c r="O2700" s="82"/>
      <c r="P2700" s="82"/>
      <c r="Q2700" s="82"/>
      <c r="R2700" s="82"/>
      <c r="S2700" s="82"/>
      <c r="T2700" s="82"/>
      <c r="U2700" s="82"/>
      <c r="V2700" s="82"/>
      <c r="W2700" s="82"/>
      <c r="X2700" s="82"/>
      <c r="Y2700" s="82"/>
      <c r="Z2700" s="82"/>
      <c r="AA2700" s="82"/>
      <c r="AD2700" s="9"/>
      <c r="AE2700" s="15"/>
      <c r="AF2700" s="15"/>
      <c r="AG2700" s="15"/>
      <c r="AH2700" s="15"/>
      <c r="AI2700" s="15"/>
      <c r="AJ2700" s="15"/>
      <c r="AK2700" s="15"/>
      <c r="AL2700" s="15"/>
      <c r="AM2700" s="15"/>
      <c r="AN2700" s="15"/>
      <c r="AO2700" s="15"/>
      <c r="AP2700" s="15"/>
      <c r="AQ2700" s="15"/>
      <c r="AR2700" s="15"/>
      <c r="AS2700" s="15"/>
      <c r="AT2700" s="15"/>
      <c r="AU2700" s="15"/>
      <c r="AV2700" s="15"/>
      <c r="AW2700" s="15"/>
      <c r="AX2700" s="15"/>
      <c r="AY2700" s="15"/>
      <c r="AZ2700" s="15"/>
      <c r="BA2700" s="15"/>
      <c r="BB2700" s="15"/>
      <c r="BC2700" s="15"/>
      <c r="BD2700" s="15"/>
      <c r="BE2700" s="15"/>
      <c r="BF2700" s="15"/>
    </row>
    <row r="2701" spans="1:58" s="10" customFormat="1" x14ac:dyDescent="0.2">
      <c r="A2701" s="34"/>
      <c r="B2701" s="35"/>
      <c r="C2701" s="35"/>
      <c r="D2701" s="137"/>
      <c r="E2701" s="35"/>
      <c r="F2701" s="138"/>
      <c r="G2701" s="139"/>
      <c r="H2701" s="140"/>
      <c r="I2701" s="105"/>
      <c r="J2701" s="82"/>
      <c r="K2701" s="82"/>
      <c r="L2701" s="82"/>
      <c r="M2701" s="82"/>
      <c r="N2701" s="82"/>
      <c r="O2701" s="82"/>
      <c r="P2701" s="82"/>
      <c r="Q2701" s="82"/>
      <c r="R2701" s="82"/>
      <c r="S2701" s="82"/>
      <c r="T2701" s="82"/>
      <c r="U2701" s="82"/>
      <c r="V2701" s="82"/>
      <c r="W2701" s="82"/>
      <c r="X2701" s="82"/>
      <c r="Y2701" s="82"/>
      <c r="Z2701" s="82"/>
      <c r="AA2701" s="82"/>
      <c r="AD2701" s="9"/>
      <c r="AE2701" s="15"/>
      <c r="AF2701" s="15"/>
      <c r="AG2701" s="15"/>
      <c r="AH2701" s="15"/>
      <c r="AI2701" s="15"/>
      <c r="AJ2701" s="15"/>
      <c r="AK2701" s="15"/>
      <c r="AL2701" s="15"/>
      <c r="AM2701" s="15"/>
      <c r="AN2701" s="15"/>
      <c r="AO2701" s="15"/>
      <c r="AP2701" s="15"/>
      <c r="AQ2701" s="15"/>
      <c r="AR2701" s="15"/>
      <c r="AS2701" s="15"/>
      <c r="AT2701" s="15"/>
      <c r="AU2701" s="15"/>
      <c r="AV2701" s="15"/>
      <c r="AW2701" s="15"/>
      <c r="AX2701" s="15"/>
      <c r="AY2701" s="15"/>
      <c r="AZ2701" s="15"/>
      <c r="BA2701" s="15"/>
      <c r="BB2701" s="15"/>
      <c r="BC2701" s="15"/>
      <c r="BD2701" s="15"/>
      <c r="BE2701" s="15"/>
      <c r="BF2701" s="15"/>
    </row>
    <row r="2702" spans="1:58" s="10" customFormat="1" x14ac:dyDescent="0.2">
      <c r="A2702" s="34"/>
      <c r="B2702" s="35"/>
      <c r="C2702" s="35"/>
      <c r="D2702" s="137"/>
      <c r="E2702" s="35"/>
      <c r="F2702" s="138"/>
      <c r="G2702" s="139"/>
      <c r="H2702" s="140"/>
      <c r="I2702" s="105"/>
      <c r="J2702" s="82"/>
      <c r="K2702" s="82"/>
      <c r="L2702" s="82"/>
      <c r="M2702" s="82"/>
      <c r="N2702" s="82"/>
      <c r="O2702" s="82"/>
      <c r="P2702" s="82"/>
      <c r="Q2702" s="82"/>
      <c r="R2702" s="82"/>
      <c r="S2702" s="82"/>
      <c r="T2702" s="82"/>
      <c r="U2702" s="82"/>
      <c r="V2702" s="82"/>
      <c r="W2702" s="82"/>
      <c r="X2702" s="82"/>
      <c r="Y2702" s="82"/>
      <c r="Z2702" s="82"/>
      <c r="AA2702" s="82"/>
      <c r="AD2702" s="9"/>
      <c r="AE2702" s="15"/>
      <c r="AF2702" s="15"/>
      <c r="AG2702" s="15"/>
      <c r="AH2702" s="15"/>
      <c r="AI2702" s="15"/>
      <c r="AJ2702" s="15"/>
      <c r="AK2702" s="15"/>
      <c r="AL2702" s="15"/>
      <c r="AM2702" s="15"/>
      <c r="AN2702" s="15"/>
      <c r="AO2702" s="15"/>
      <c r="AP2702" s="15"/>
      <c r="AQ2702" s="15"/>
      <c r="AR2702" s="15"/>
      <c r="AS2702" s="15"/>
      <c r="AT2702" s="15"/>
      <c r="AU2702" s="15"/>
      <c r="AV2702" s="15"/>
      <c r="AW2702" s="15"/>
      <c r="AX2702" s="15"/>
      <c r="AY2702" s="15"/>
      <c r="AZ2702" s="15"/>
      <c r="BA2702" s="15"/>
      <c r="BB2702" s="15"/>
      <c r="BC2702" s="15"/>
      <c r="BD2702" s="15"/>
      <c r="BE2702" s="15"/>
      <c r="BF2702" s="15"/>
    </row>
    <row r="2703" spans="1:58" s="10" customFormat="1" x14ac:dyDescent="0.2">
      <c r="A2703" s="34"/>
      <c r="B2703" s="35"/>
      <c r="C2703" s="35"/>
      <c r="D2703" s="137"/>
      <c r="E2703" s="35"/>
      <c r="F2703" s="138"/>
      <c r="G2703" s="139"/>
      <c r="H2703" s="140"/>
      <c r="I2703" s="105"/>
      <c r="J2703" s="82"/>
      <c r="K2703" s="82"/>
      <c r="L2703" s="82"/>
      <c r="M2703" s="82"/>
      <c r="N2703" s="82"/>
      <c r="O2703" s="82"/>
      <c r="P2703" s="82"/>
      <c r="Q2703" s="82"/>
      <c r="R2703" s="82"/>
      <c r="S2703" s="82"/>
      <c r="T2703" s="82"/>
      <c r="U2703" s="82"/>
      <c r="V2703" s="82"/>
      <c r="W2703" s="82"/>
      <c r="X2703" s="82"/>
      <c r="Y2703" s="82"/>
      <c r="Z2703" s="82"/>
      <c r="AA2703" s="82"/>
      <c r="AD2703" s="9"/>
      <c r="AE2703" s="15"/>
      <c r="AF2703" s="15"/>
      <c r="AG2703" s="15"/>
      <c r="AH2703" s="15"/>
      <c r="AI2703" s="15"/>
      <c r="AJ2703" s="15"/>
      <c r="AK2703" s="15"/>
      <c r="AL2703" s="15"/>
      <c r="AM2703" s="15"/>
      <c r="AN2703" s="15"/>
      <c r="AO2703" s="15"/>
      <c r="AP2703" s="15"/>
      <c r="AQ2703" s="15"/>
      <c r="AR2703" s="15"/>
      <c r="AS2703" s="15"/>
      <c r="AT2703" s="15"/>
      <c r="AU2703" s="15"/>
      <c r="AV2703" s="15"/>
      <c r="AW2703" s="15"/>
      <c r="AX2703" s="15"/>
      <c r="AY2703" s="15"/>
      <c r="AZ2703" s="15"/>
      <c r="BA2703" s="15"/>
      <c r="BB2703" s="15"/>
      <c r="BC2703" s="15"/>
      <c r="BD2703" s="15"/>
      <c r="BE2703" s="15"/>
      <c r="BF2703" s="15"/>
    </row>
    <row r="2704" spans="1:58" s="10" customFormat="1" x14ac:dyDescent="0.2">
      <c r="A2704" s="34"/>
      <c r="B2704" s="35"/>
      <c r="C2704" s="35"/>
      <c r="D2704" s="137"/>
      <c r="E2704" s="35"/>
      <c r="F2704" s="138"/>
      <c r="G2704" s="139"/>
      <c r="H2704" s="140"/>
      <c r="I2704" s="105"/>
      <c r="J2704" s="82"/>
      <c r="K2704" s="82"/>
      <c r="L2704" s="82"/>
      <c r="M2704" s="82"/>
      <c r="N2704" s="82"/>
      <c r="O2704" s="82"/>
      <c r="P2704" s="82"/>
      <c r="Q2704" s="82"/>
      <c r="R2704" s="82"/>
      <c r="S2704" s="82"/>
      <c r="T2704" s="82"/>
      <c r="U2704" s="82"/>
      <c r="V2704" s="82"/>
      <c r="W2704" s="82"/>
      <c r="X2704" s="82"/>
      <c r="Y2704" s="82"/>
      <c r="Z2704" s="82"/>
      <c r="AA2704" s="82"/>
      <c r="AD2704" s="9"/>
      <c r="AE2704" s="15"/>
      <c r="AF2704" s="15"/>
      <c r="AG2704" s="15"/>
      <c r="AH2704" s="15"/>
      <c r="AI2704" s="15"/>
      <c r="AJ2704" s="15"/>
      <c r="AK2704" s="15"/>
      <c r="AL2704" s="15"/>
      <c r="AM2704" s="15"/>
      <c r="AN2704" s="15"/>
      <c r="AO2704" s="15"/>
      <c r="AP2704" s="15"/>
      <c r="AQ2704" s="15"/>
      <c r="AR2704" s="15"/>
      <c r="AS2704" s="15"/>
      <c r="AT2704" s="15"/>
      <c r="AU2704" s="15"/>
      <c r="AV2704" s="15"/>
      <c r="AW2704" s="15"/>
      <c r="AX2704" s="15"/>
      <c r="AY2704" s="15"/>
      <c r="AZ2704" s="15"/>
      <c r="BA2704" s="15"/>
      <c r="BB2704" s="15"/>
      <c r="BC2704" s="15"/>
      <c r="BD2704" s="15"/>
      <c r="BE2704" s="15"/>
      <c r="BF2704" s="15"/>
    </row>
    <row r="2705" spans="1:58" s="10" customFormat="1" x14ac:dyDescent="0.2">
      <c r="A2705" s="34"/>
      <c r="B2705" s="35"/>
      <c r="C2705" s="35"/>
      <c r="D2705" s="137"/>
      <c r="E2705" s="35"/>
      <c r="F2705" s="138"/>
      <c r="G2705" s="139"/>
      <c r="H2705" s="140"/>
      <c r="I2705" s="105"/>
      <c r="J2705" s="82"/>
      <c r="K2705" s="82"/>
      <c r="L2705" s="82"/>
      <c r="M2705" s="82"/>
      <c r="N2705" s="82"/>
      <c r="O2705" s="82"/>
      <c r="P2705" s="82"/>
      <c r="Q2705" s="82"/>
      <c r="R2705" s="82"/>
      <c r="S2705" s="82"/>
      <c r="T2705" s="82"/>
      <c r="U2705" s="82"/>
      <c r="V2705" s="82"/>
      <c r="W2705" s="82"/>
      <c r="X2705" s="82"/>
      <c r="Y2705" s="82"/>
      <c r="Z2705" s="82"/>
      <c r="AA2705" s="82"/>
      <c r="AD2705" s="9"/>
      <c r="AE2705" s="15"/>
      <c r="AF2705" s="15"/>
      <c r="AG2705" s="15"/>
      <c r="AH2705" s="15"/>
      <c r="AI2705" s="15"/>
      <c r="AJ2705" s="15"/>
      <c r="AK2705" s="15"/>
      <c r="AL2705" s="15"/>
      <c r="AM2705" s="15"/>
      <c r="AN2705" s="15"/>
      <c r="AO2705" s="15"/>
      <c r="AP2705" s="15"/>
      <c r="AQ2705" s="15"/>
      <c r="AR2705" s="15"/>
      <c r="AS2705" s="15"/>
      <c r="AT2705" s="15"/>
      <c r="AU2705" s="15"/>
      <c r="AV2705" s="15"/>
      <c r="AW2705" s="15"/>
      <c r="AX2705" s="15"/>
      <c r="AY2705" s="15"/>
      <c r="AZ2705" s="15"/>
      <c r="BA2705" s="15"/>
      <c r="BB2705" s="15"/>
      <c r="BC2705" s="15"/>
      <c r="BD2705" s="15"/>
      <c r="BE2705" s="15"/>
      <c r="BF2705" s="15"/>
    </row>
    <row r="2706" spans="1:58" s="10" customFormat="1" x14ac:dyDescent="0.2">
      <c r="A2706" s="34"/>
      <c r="B2706" s="35"/>
      <c r="C2706" s="35"/>
      <c r="D2706" s="137"/>
      <c r="E2706" s="35"/>
      <c r="F2706" s="138"/>
      <c r="G2706" s="139"/>
      <c r="H2706" s="140"/>
      <c r="I2706" s="105"/>
      <c r="J2706" s="82"/>
      <c r="K2706" s="82"/>
      <c r="L2706" s="82"/>
      <c r="M2706" s="82"/>
      <c r="N2706" s="82"/>
      <c r="O2706" s="82"/>
      <c r="P2706" s="82"/>
      <c r="Q2706" s="82"/>
      <c r="R2706" s="82"/>
      <c r="S2706" s="82"/>
      <c r="T2706" s="82"/>
      <c r="U2706" s="82"/>
      <c r="V2706" s="82"/>
      <c r="W2706" s="82"/>
      <c r="X2706" s="82"/>
      <c r="Y2706" s="82"/>
      <c r="Z2706" s="82"/>
      <c r="AA2706" s="82"/>
      <c r="AD2706" s="9"/>
      <c r="AE2706" s="15"/>
      <c r="AF2706" s="15"/>
      <c r="AG2706" s="15"/>
      <c r="AH2706" s="15"/>
      <c r="AI2706" s="15"/>
      <c r="AJ2706" s="15"/>
      <c r="AK2706" s="15"/>
      <c r="AL2706" s="15"/>
      <c r="AM2706" s="15"/>
      <c r="AN2706" s="15"/>
      <c r="AO2706" s="15"/>
      <c r="AP2706" s="15"/>
      <c r="AQ2706" s="15"/>
      <c r="AR2706" s="15"/>
      <c r="AS2706" s="15"/>
      <c r="AT2706" s="15"/>
      <c r="AU2706" s="15"/>
      <c r="AV2706" s="15"/>
      <c r="AW2706" s="15"/>
      <c r="AX2706" s="15"/>
      <c r="AY2706" s="15"/>
      <c r="AZ2706" s="15"/>
      <c r="BA2706" s="15"/>
      <c r="BB2706" s="15"/>
      <c r="BC2706" s="15"/>
      <c r="BD2706" s="15"/>
      <c r="BE2706" s="15"/>
      <c r="BF2706" s="15"/>
    </row>
    <row r="2707" spans="1:58" s="10" customFormat="1" x14ac:dyDescent="0.2">
      <c r="A2707" s="34"/>
      <c r="B2707" s="35"/>
      <c r="C2707" s="35"/>
      <c r="D2707" s="137"/>
      <c r="E2707" s="35"/>
      <c r="F2707" s="138"/>
      <c r="G2707" s="139"/>
      <c r="H2707" s="140"/>
      <c r="I2707" s="105"/>
      <c r="J2707" s="82"/>
      <c r="K2707" s="82"/>
      <c r="L2707" s="82"/>
      <c r="M2707" s="82"/>
      <c r="N2707" s="82"/>
      <c r="O2707" s="82"/>
      <c r="P2707" s="82"/>
      <c r="Q2707" s="82"/>
      <c r="R2707" s="82"/>
      <c r="S2707" s="82"/>
      <c r="T2707" s="82"/>
      <c r="U2707" s="82"/>
      <c r="V2707" s="82"/>
      <c r="W2707" s="82"/>
      <c r="X2707" s="82"/>
      <c r="Y2707" s="82"/>
      <c r="Z2707" s="82"/>
      <c r="AA2707" s="82"/>
      <c r="AD2707" s="9"/>
      <c r="AE2707" s="15"/>
      <c r="AF2707" s="15"/>
      <c r="AG2707" s="15"/>
      <c r="AH2707" s="15"/>
      <c r="AI2707" s="15"/>
      <c r="AJ2707" s="15"/>
      <c r="AK2707" s="15"/>
      <c r="AL2707" s="15"/>
      <c r="AM2707" s="15"/>
      <c r="AN2707" s="15"/>
      <c r="AO2707" s="15"/>
      <c r="AP2707" s="15"/>
      <c r="AQ2707" s="15"/>
      <c r="AR2707" s="15"/>
      <c r="AS2707" s="15"/>
      <c r="AT2707" s="15"/>
      <c r="AU2707" s="15"/>
      <c r="AV2707" s="15"/>
      <c r="AW2707" s="15"/>
      <c r="AX2707" s="15"/>
      <c r="AY2707" s="15"/>
      <c r="AZ2707" s="15"/>
      <c r="BA2707" s="15"/>
      <c r="BB2707" s="15"/>
      <c r="BC2707" s="15"/>
      <c r="BD2707" s="15"/>
      <c r="BE2707" s="15"/>
      <c r="BF2707" s="15"/>
    </row>
    <row r="2708" spans="1:58" s="10" customFormat="1" x14ac:dyDescent="0.2">
      <c r="A2708" s="34"/>
      <c r="B2708" s="35"/>
      <c r="C2708" s="35"/>
      <c r="D2708" s="137"/>
      <c r="E2708" s="35"/>
      <c r="F2708" s="138"/>
      <c r="G2708" s="139"/>
      <c r="H2708" s="140"/>
      <c r="I2708" s="105"/>
      <c r="J2708" s="82"/>
      <c r="K2708" s="82"/>
      <c r="L2708" s="82"/>
      <c r="M2708" s="82"/>
      <c r="N2708" s="82"/>
      <c r="O2708" s="82"/>
      <c r="P2708" s="82"/>
      <c r="Q2708" s="82"/>
      <c r="R2708" s="82"/>
      <c r="S2708" s="82"/>
      <c r="T2708" s="82"/>
      <c r="U2708" s="82"/>
      <c r="V2708" s="82"/>
      <c r="W2708" s="82"/>
      <c r="X2708" s="82"/>
      <c r="Y2708" s="82"/>
      <c r="Z2708" s="82"/>
      <c r="AA2708" s="82"/>
      <c r="AD2708" s="9"/>
      <c r="AE2708" s="15"/>
      <c r="AF2708" s="15"/>
      <c r="AG2708" s="15"/>
      <c r="AH2708" s="15"/>
      <c r="AI2708" s="15"/>
      <c r="AJ2708" s="15"/>
      <c r="AK2708" s="15"/>
      <c r="AL2708" s="15"/>
      <c r="AM2708" s="15"/>
      <c r="AN2708" s="15"/>
      <c r="AO2708" s="15"/>
      <c r="AP2708" s="15"/>
      <c r="AQ2708" s="15"/>
      <c r="AR2708" s="15"/>
      <c r="AS2708" s="15"/>
      <c r="AT2708" s="15"/>
      <c r="AU2708" s="15"/>
      <c r="AV2708" s="15"/>
      <c r="AW2708" s="15"/>
      <c r="AX2708" s="15"/>
      <c r="AY2708" s="15"/>
      <c r="AZ2708" s="15"/>
      <c r="BA2708" s="15"/>
      <c r="BB2708" s="15"/>
      <c r="BC2708" s="15"/>
      <c r="BD2708" s="15"/>
      <c r="BE2708" s="15"/>
      <c r="BF2708" s="15"/>
    </row>
    <row r="2709" spans="1:58" s="10" customFormat="1" x14ac:dyDescent="0.2">
      <c r="A2709" s="34"/>
      <c r="B2709" s="35"/>
      <c r="C2709" s="35"/>
      <c r="D2709" s="137"/>
      <c r="E2709" s="35"/>
      <c r="F2709" s="138"/>
      <c r="G2709" s="139"/>
      <c r="H2709" s="140"/>
      <c r="I2709" s="105"/>
      <c r="J2709" s="82"/>
      <c r="K2709" s="82"/>
      <c r="L2709" s="82"/>
      <c r="M2709" s="82"/>
      <c r="N2709" s="82"/>
      <c r="O2709" s="82"/>
      <c r="P2709" s="82"/>
      <c r="Q2709" s="82"/>
      <c r="R2709" s="82"/>
      <c r="S2709" s="82"/>
      <c r="T2709" s="82"/>
      <c r="U2709" s="82"/>
      <c r="V2709" s="82"/>
      <c r="W2709" s="82"/>
      <c r="X2709" s="82"/>
      <c r="Y2709" s="82"/>
      <c r="Z2709" s="82"/>
      <c r="AA2709" s="82"/>
      <c r="AD2709" s="9"/>
      <c r="AE2709" s="15"/>
      <c r="AF2709" s="15"/>
      <c r="AG2709" s="15"/>
      <c r="AH2709" s="15"/>
      <c r="AI2709" s="15"/>
      <c r="AJ2709" s="15"/>
      <c r="AK2709" s="15"/>
      <c r="AL2709" s="15"/>
      <c r="AM2709" s="15"/>
      <c r="AN2709" s="15"/>
      <c r="AO2709" s="15"/>
      <c r="AP2709" s="15"/>
      <c r="AQ2709" s="15"/>
      <c r="AR2709" s="15"/>
      <c r="AS2709" s="15"/>
      <c r="AT2709" s="15"/>
      <c r="AU2709" s="15"/>
      <c r="AV2709" s="15"/>
      <c r="AW2709" s="15"/>
      <c r="AX2709" s="15"/>
      <c r="AY2709" s="15"/>
      <c r="AZ2709" s="15"/>
      <c r="BA2709" s="15"/>
      <c r="BB2709" s="15"/>
      <c r="BC2709" s="15"/>
      <c r="BD2709" s="15"/>
      <c r="BE2709" s="15"/>
      <c r="BF2709" s="15"/>
    </row>
    <row r="2710" spans="1:58" s="10" customFormat="1" x14ac:dyDescent="0.2">
      <c r="A2710" s="34"/>
      <c r="B2710" s="35"/>
      <c r="C2710" s="35"/>
      <c r="D2710" s="137"/>
      <c r="E2710" s="35"/>
      <c r="F2710" s="138"/>
      <c r="G2710" s="139"/>
      <c r="H2710" s="140"/>
      <c r="I2710" s="105"/>
      <c r="J2710" s="82"/>
      <c r="K2710" s="82"/>
      <c r="L2710" s="82"/>
      <c r="M2710" s="82"/>
      <c r="N2710" s="82"/>
      <c r="O2710" s="82"/>
      <c r="P2710" s="82"/>
      <c r="Q2710" s="82"/>
      <c r="R2710" s="82"/>
      <c r="S2710" s="82"/>
      <c r="T2710" s="82"/>
      <c r="U2710" s="82"/>
      <c r="V2710" s="82"/>
      <c r="W2710" s="82"/>
      <c r="X2710" s="82"/>
      <c r="Y2710" s="82"/>
      <c r="Z2710" s="82"/>
      <c r="AA2710" s="82"/>
      <c r="AD2710" s="9"/>
      <c r="AE2710" s="15"/>
      <c r="AF2710" s="15"/>
      <c r="AG2710" s="15"/>
      <c r="AH2710" s="15"/>
      <c r="AI2710" s="15"/>
      <c r="AJ2710" s="15"/>
      <c r="AK2710" s="15"/>
      <c r="AL2710" s="15"/>
      <c r="AM2710" s="15"/>
      <c r="AN2710" s="15"/>
      <c r="AO2710" s="15"/>
      <c r="AP2710" s="15"/>
      <c r="AQ2710" s="15"/>
      <c r="AR2710" s="15"/>
      <c r="AS2710" s="15"/>
      <c r="AT2710" s="15"/>
      <c r="AU2710" s="15"/>
      <c r="AV2710" s="15"/>
      <c r="AW2710" s="15"/>
      <c r="AX2710" s="15"/>
      <c r="AY2710" s="15"/>
      <c r="AZ2710" s="15"/>
      <c r="BA2710" s="15"/>
      <c r="BB2710" s="15"/>
      <c r="BC2710" s="15"/>
      <c r="BD2710" s="15"/>
      <c r="BE2710" s="15"/>
      <c r="BF2710" s="15"/>
    </row>
    <row r="2711" spans="1:58" s="10" customFormat="1" x14ac:dyDescent="0.2">
      <c r="A2711" s="34"/>
      <c r="B2711" s="35"/>
      <c r="C2711" s="35"/>
      <c r="D2711" s="137"/>
      <c r="E2711" s="35"/>
      <c r="F2711" s="138"/>
      <c r="G2711" s="139"/>
      <c r="H2711" s="140"/>
      <c r="I2711" s="105"/>
      <c r="J2711" s="82"/>
      <c r="K2711" s="82"/>
      <c r="L2711" s="82"/>
      <c r="M2711" s="82"/>
      <c r="N2711" s="82"/>
      <c r="O2711" s="82"/>
      <c r="P2711" s="82"/>
      <c r="Q2711" s="82"/>
      <c r="R2711" s="82"/>
      <c r="S2711" s="82"/>
      <c r="T2711" s="82"/>
      <c r="U2711" s="82"/>
      <c r="V2711" s="82"/>
      <c r="W2711" s="82"/>
      <c r="X2711" s="82"/>
      <c r="Y2711" s="82"/>
      <c r="Z2711" s="82"/>
      <c r="AA2711" s="82"/>
      <c r="AD2711" s="9"/>
      <c r="AE2711" s="15"/>
      <c r="AF2711" s="15"/>
      <c r="AG2711" s="15"/>
      <c r="AH2711" s="15"/>
      <c r="AI2711" s="15"/>
      <c r="AJ2711" s="15"/>
      <c r="AK2711" s="15"/>
      <c r="AL2711" s="15"/>
      <c r="AM2711" s="15"/>
      <c r="AN2711" s="15"/>
      <c r="AO2711" s="15"/>
      <c r="AP2711" s="15"/>
      <c r="AQ2711" s="15"/>
      <c r="AR2711" s="15"/>
      <c r="AS2711" s="15"/>
      <c r="AT2711" s="15"/>
      <c r="AU2711" s="15"/>
      <c r="AV2711" s="15"/>
      <c r="AW2711" s="15"/>
      <c r="AX2711" s="15"/>
      <c r="AY2711" s="15"/>
      <c r="AZ2711" s="15"/>
      <c r="BA2711" s="15"/>
      <c r="BB2711" s="15"/>
      <c r="BC2711" s="15"/>
      <c r="BD2711" s="15"/>
      <c r="BE2711" s="15"/>
      <c r="BF2711" s="15"/>
    </row>
    <row r="2712" spans="1:58" s="10" customFormat="1" x14ac:dyDescent="0.2">
      <c r="A2712" s="34"/>
      <c r="B2712" s="35"/>
      <c r="C2712" s="35"/>
      <c r="D2712" s="137"/>
      <c r="E2712" s="35"/>
      <c r="F2712" s="138"/>
      <c r="G2712" s="139"/>
      <c r="H2712" s="140"/>
      <c r="I2712" s="105"/>
      <c r="J2712" s="82"/>
      <c r="K2712" s="82"/>
      <c r="L2712" s="82"/>
      <c r="M2712" s="82"/>
      <c r="N2712" s="82"/>
      <c r="O2712" s="82"/>
      <c r="P2712" s="82"/>
      <c r="Q2712" s="82"/>
      <c r="R2712" s="82"/>
      <c r="S2712" s="82"/>
      <c r="T2712" s="82"/>
      <c r="U2712" s="82"/>
      <c r="V2712" s="82"/>
      <c r="W2712" s="82"/>
      <c r="X2712" s="82"/>
      <c r="Y2712" s="82"/>
      <c r="Z2712" s="82"/>
      <c r="AA2712" s="82"/>
      <c r="AD2712" s="9"/>
      <c r="AE2712" s="15"/>
      <c r="AF2712" s="15"/>
      <c r="AG2712" s="15"/>
      <c r="AH2712" s="15"/>
      <c r="AI2712" s="15"/>
      <c r="AJ2712" s="15"/>
      <c r="AK2712" s="15"/>
      <c r="AL2712" s="15"/>
      <c r="AM2712" s="15"/>
      <c r="AN2712" s="15"/>
      <c r="AO2712" s="15"/>
      <c r="AP2712" s="15"/>
      <c r="AQ2712" s="15"/>
      <c r="AR2712" s="15"/>
      <c r="AS2712" s="15"/>
      <c r="AT2712" s="15"/>
      <c r="AU2712" s="15"/>
      <c r="AV2712" s="15"/>
      <c r="AW2712" s="15"/>
      <c r="AX2712" s="15"/>
      <c r="AY2712" s="15"/>
      <c r="AZ2712" s="15"/>
      <c r="BA2712" s="15"/>
      <c r="BB2712" s="15"/>
      <c r="BC2712" s="15"/>
      <c r="BD2712" s="15"/>
      <c r="BE2712" s="15"/>
      <c r="BF2712" s="15"/>
    </row>
    <row r="2713" spans="1:58" s="10" customFormat="1" x14ac:dyDescent="0.2">
      <c r="A2713" s="34"/>
      <c r="B2713" s="35"/>
      <c r="C2713" s="35"/>
      <c r="D2713" s="137"/>
      <c r="E2713" s="35"/>
      <c r="F2713" s="138"/>
      <c r="G2713" s="139"/>
      <c r="H2713" s="140"/>
      <c r="I2713" s="105"/>
      <c r="J2713" s="82"/>
      <c r="K2713" s="82"/>
      <c r="L2713" s="82"/>
      <c r="M2713" s="82"/>
      <c r="N2713" s="82"/>
      <c r="O2713" s="82"/>
      <c r="P2713" s="82"/>
      <c r="Q2713" s="82"/>
      <c r="R2713" s="82"/>
      <c r="S2713" s="82"/>
      <c r="T2713" s="82"/>
      <c r="U2713" s="82"/>
      <c r="V2713" s="82"/>
      <c r="W2713" s="82"/>
      <c r="X2713" s="82"/>
      <c r="Y2713" s="82"/>
      <c r="Z2713" s="82"/>
      <c r="AA2713" s="82"/>
      <c r="AD2713" s="9"/>
      <c r="AE2713" s="15"/>
      <c r="AF2713" s="15"/>
      <c r="AG2713" s="15"/>
      <c r="AH2713" s="15"/>
      <c r="AI2713" s="15"/>
      <c r="AJ2713" s="15"/>
      <c r="AK2713" s="15"/>
      <c r="AL2713" s="15"/>
      <c r="AM2713" s="15"/>
      <c r="AN2713" s="15"/>
      <c r="AO2713" s="15"/>
      <c r="AP2713" s="15"/>
      <c r="AQ2713" s="15"/>
      <c r="AR2713" s="15"/>
      <c r="AS2713" s="15"/>
      <c r="AT2713" s="15"/>
      <c r="AU2713" s="15"/>
      <c r="AV2713" s="15"/>
      <c r="AW2713" s="15"/>
      <c r="AX2713" s="15"/>
      <c r="AY2713" s="15"/>
      <c r="AZ2713" s="15"/>
      <c r="BA2713" s="15"/>
      <c r="BB2713" s="15"/>
      <c r="BC2713" s="15"/>
      <c r="BD2713" s="15"/>
      <c r="BE2713" s="15"/>
      <c r="BF2713" s="15"/>
    </row>
    <row r="2714" spans="1:58" s="10" customFormat="1" x14ac:dyDescent="0.2">
      <c r="A2714" s="34"/>
      <c r="B2714" s="35"/>
      <c r="C2714" s="35"/>
      <c r="D2714" s="137"/>
      <c r="E2714" s="35"/>
      <c r="F2714" s="138"/>
      <c r="G2714" s="139"/>
      <c r="H2714" s="140"/>
      <c r="I2714" s="105"/>
      <c r="J2714" s="82"/>
      <c r="K2714" s="82"/>
      <c r="L2714" s="82"/>
      <c r="M2714" s="82"/>
      <c r="N2714" s="82"/>
      <c r="O2714" s="82"/>
      <c r="P2714" s="82"/>
      <c r="Q2714" s="82"/>
      <c r="R2714" s="82"/>
      <c r="S2714" s="82"/>
      <c r="T2714" s="82"/>
      <c r="U2714" s="82"/>
      <c r="V2714" s="82"/>
      <c r="W2714" s="82"/>
      <c r="X2714" s="82"/>
      <c r="Y2714" s="82"/>
      <c r="Z2714" s="82"/>
      <c r="AA2714" s="82"/>
      <c r="AD2714" s="9"/>
      <c r="AE2714" s="15"/>
      <c r="AF2714" s="15"/>
      <c r="AG2714" s="15"/>
      <c r="AH2714" s="15"/>
      <c r="AI2714" s="15"/>
      <c r="AJ2714" s="15"/>
      <c r="AK2714" s="15"/>
      <c r="AL2714" s="15"/>
      <c r="AM2714" s="15"/>
      <c r="AN2714" s="15"/>
      <c r="AO2714" s="15"/>
      <c r="AP2714" s="15"/>
      <c r="AQ2714" s="15"/>
      <c r="AR2714" s="15"/>
      <c r="AS2714" s="15"/>
      <c r="AT2714" s="15"/>
      <c r="AU2714" s="15"/>
      <c r="AV2714" s="15"/>
      <c r="AW2714" s="15"/>
      <c r="AX2714" s="15"/>
      <c r="AY2714" s="15"/>
      <c r="AZ2714" s="15"/>
      <c r="BA2714" s="15"/>
      <c r="BB2714" s="15"/>
      <c r="BC2714" s="15"/>
      <c r="BD2714" s="15"/>
      <c r="BE2714" s="15"/>
      <c r="BF2714" s="15"/>
    </row>
    <row r="2715" spans="1:58" s="10" customFormat="1" x14ac:dyDescent="0.2">
      <c r="A2715" s="34"/>
      <c r="B2715" s="35"/>
      <c r="C2715" s="35"/>
      <c r="D2715" s="137"/>
      <c r="E2715" s="35"/>
      <c r="F2715" s="138"/>
      <c r="G2715" s="139"/>
      <c r="H2715" s="140"/>
      <c r="I2715" s="105"/>
      <c r="J2715" s="82"/>
      <c r="K2715" s="82"/>
      <c r="L2715" s="82"/>
      <c r="M2715" s="82"/>
      <c r="N2715" s="82"/>
      <c r="O2715" s="82"/>
      <c r="P2715" s="82"/>
      <c r="Q2715" s="82"/>
      <c r="R2715" s="82"/>
      <c r="S2715" s="82"/>
      <c r="T2715" s="82"/>
      <c r="U2715" s="82"/>
      <c r="V2715" s="82"/>
      <c r="W2715" s="82"/>
      <c r="X2715" s="82"/>
      <c r="Y2715" s="82"/>
      <c r="Z2715" s="82"/>
      <c r="AA2715" s="82"/>
      <c r="AD2715" s="9"/>
      <c r="AE2715" s="15"/>
      <c r="AF2715" s="15"/>
      <c r="AG2715" s="15"/>
      <c r="AH2715" s="15"/>
      <c r="AI2715" s="15"/>
      <c r="AJ2715" s="15"/>
      <c r="AK2715" s="15"/>
      <c r="AL2715" s="15"/>
      <c r="AM2715" s="15"/>
      <c r="AN2715" s="15"/>
      <c r="AO2715" s="15"/>
      <c r="AP2715" s="15"/>
      <c r="AQ2715" s="15"/>
      <c r="AR2715" s="15"/>
      <c r="AS2715" s="15"/>
      <c r="AT2715" s="15"/>
      <c r="AU2715" s="15"/>
      <c r="AV2715" s="15"/>
      <c r="AW2715" s="15"/>
      <c r="AX2715" s="15"/>
      <c r="AY2715" s="15"/>
      <c r="AZ2715" s="15"/>
      <c r="BA2715" s="15"/>
      <c r="BB2715" s="15"/>
      <c r="BC2715" s="15"/>
      <c r="BD2715" s="15"/>
      <c r="BE2715" s="15"/>
      <c r="BF2715" s="15"/>
    </row>
    <row r="2716" spans="1:58" s="10" customFormat="1" x14ac:dyDescent="0.2">
      <c r="A2716" s="34"/>
      <c r="B2716" s="35"/>
      <c r="C2716" s="35"/>
      <c r="D2716" s="137"/>
      <c r="E2716" s="35"/>
      <c r="F2716" s="138"/>
      <c r="G2716" s="139"/>
      <c r="H2716" s="140"/>
      <c r="I2716" s="105"/>
      <c r="J2716" s="82"/>
      <c r="K2716" s="82"/>
      <c r="L2716" s="82"/>
      <c r="M2716" s="82"/>
      <c r="N2716" s="82"/>
      <c r="O2716" s="82"/>
      <c r="P2716" s="82"/>
      <c r="Q2716" s="82"/>
      <c r="R2716" s="82"/>
      <c r="S2716" s="82"/>
      <c r="T2716" s="82"/>
      <c r="U2716" s="82"/>
      <c r="V2716" s="82"/>
      <c r="W2716" s="82"/>
      <c r="X2716" s="82"/>
      <c r="Y2716" s="82"/>
      <c r="Z2716" s="82"/>
      <c r="AA2716" s="82"/>
      <c r="AD2716" s="9"/>
      <c r="AE2716" s="15"/>
      <c r="AF2716" s="15"/>
      <c r="AG2716" s="15"/>
      <c r="AH2716" s="15"/>
      <c r="AI2716" s="15"/>
      <c r="AJ2716" s="15"/>
      <c r="AK2716" s="15"/>
      <c r="AL2716" s="15"/>
      <c r="AM2716" s="15"/>
      <c r="AN2716" s="15"/>
      <c r="AO2716" s="15"/>
      <c r="AP2716" s="15"/>
      <c r="AQ2716" s="15"/>
      <c r="AR2716" s="15"/>
      <c r="AS2716" s="15"/>
      <c r="AT2716" s="15"/>
      <c r="AU2716" s="15"/>
      <c r="AV2716" s="15"/>
      <c r="AW2716" s="15"/>
      <c r="AX2716" s="15"/>
      <c r="AY2716" s="15"/>
      <c r="AZ2716" s="15"/>
      <c r="BA2716" s="15"/>
      <c r="BB2716" s="15"/>
      <c r="BC2716" s="15"/>
      <c r="BD2716" s="15"/>
      <c r="BE2716" s="15"/>
      <c r="BF2716" s="15"/>
    </row>
    <row r="2717" spans="1:58" s="10" customFormat="1" x14ac:dyDescent="0.2">
      <c r="A2717" s="34"/>
      <c r="B2717" s="35"/>
      <c r="C2717" s="35"/>
      <c r="D2717" s="137"/>
      <c r="E2717" s="35"/>
      <c r="F2717" s="138"/>
      <c r="G2717" s="139"/>
      <c r="H2717" s="140"/>
      <c r="I2717" s="105"/>
      <c r="J2717" s="82"/>
      <c r="K2717" s="82"/>
      <c r="L2717" s="82"/>
      <c r="M2717" s="82"/>
      <c r="N2717" s="82"/>
      <c r="O2717" s="82"/>
      <c r="P2717" s="82"/>
      <c r="Q2717" s="82"/>
      <c r="R2717" s="82"/>
      <c r="S2717" s="82"/>
      <c r="T2717" s="82"/>
      <c r="U2717" s="82"/>
      <c r="V2717" s="82"/>
      <c r="W2717" s="82"/>
      <c r="X2717" s="82"/>
      <c r="Y2717" s="82"/>
      <c r="Z2717" s="82"/>
      <c r="AA2717" s="82"/>
      <c r="AD2717" s="9"/>
      <c r="AE2717" s="15"/>
      <c r="AF2717" s="15"/>
      <c r="AG2717" s="15"/>
      <c r="AH2717" s="15"/>
      <c r="AI2717" s="15"/>
      <c r="AJ2717" s="15"/>
      <c r="AK2717" s="15"/>
      <c r="AL2717" s="15"/>
      <c r="AM2717" s="15"/>
      <c r="AN2717" s="15"/>
      <c r="AO2717" s="15"/>
      <c r="AP2717" s="15"/>
      <c r="AQ2717" s="15"/>
      <c r="AR2717" s="15"/>
      <c r="AS2717" s="15"/>
      <c r="AT2717" s="15"/>
      <c r="AU2717" s="15"/>
      <c r="AV2717" s="15"/>
      <c r="AW2717" s="15"/>
      <c r="AX2717" s="15"/>
      <c r="AY2717" s="15"/>
      <c r="AZ2717" s="15"/>
      <c r="BA2717" s="15"/>
      <c r="BB2717" s="15"/>
      <c r="BC2717" s="15"/>
      <c r="BD2717" s="15"/>
      <c r="BE2717" s="15"/>
      <c r="BF2717" s="15"/>
    </row>
    <row r="2718" spans="1:58" s="10" customFormat="1" x14ac:dyDescent="0.2">
      <c r="A2718" s="34"/>
      <c r="B2718" s="35"/>
      <c r="C2718" s="35"/>
      <c r="D2718" s="137"/>
      <c r="E2718" s="35"/>
      <c r="F2718" s="138"/>
      <c r="G2718" s="139"/>
      <c r="H2718" s="140"/>
      <c r="I2718" s="105"/>
      <c r="J2718" s="82"/>
      <c r="K2718" s="82"/>
      <c r="L2718" s="82"/>
      <c r="M2718" s="82"/>
      <c r="N2718" s="82"/>
      <c r="O2718" s="82"/>
      <c r="P2718" s="82"/>
      <c r="Q2718" s="82"/>
      <c r="R2718" s="82"/>
      <c r="S2718" s="82"/>
      <c r="T2718" s="82"/>
      <c r="U2718" s="82"/>
      <c r="V2718" s="82"/>
      <c r="W2718" s="82"/>
      <c r="X2718" s="82"/>
      <c r="Y2718" s="82"/>
      <c r="Z2718" s="82"/>
      <c r="AA2718" s="82"/>
      <c r="AD2718" s="9"/>
      <c r="AE2718" s="15"/>
      <c r="AF2718" s="15"/>
      <c r="AG2718" s="15"/>
      <c r="AH2718" s="15"/>
      <c r="AI2718" s="15"/>
      <c r="AJ2718" s="15"/>
      <c r="AK2718" s="15"/>
      <c r="AL2718" s="15"/>
      <c r="AM2718" s="15"/>
      <c r="AN2718" s="15"/>
      <c r="AO2718" s="15"/>
      <c r="AP2718" s="15"/>
      <c r="AQ2718" s="15"/>
      <c r="AR2718" s="15"/>
      <c r="AS2718" s="15"/>
      <c r="AT2718" s="15"/>
      <c r="AU2718" s="15"/>
      <c r="AV2718" s="15"/>
      <c r="AW2718" s="15"/>
      <c r="AX2718" s="15"/>
      <c r="AY2718" s="15"/>
      <c r="AZ2718" s="15"/>
      <c r="BA2718" s="15"/>
      <c r="BB2718" s="15"/>
      <c r="BC2718" s="15"/>
      <c r="BD2718" s="15"/>
      <c r="BE2718" s="15"/>
      <c r="BF2718" s="15"/>
    </row>
    <row r="2719" spans="1:58" s="10" customFormat="1" x14ac:dyDescent="0.2">
      <c r="A2719" s="34"/>
      <c r="B2719" s="35"/>
      <c r="C2719" s="35"/>
      <c r="D2719" s="137"/>
      <c r="E2719" s="35"/>
      <c r="F2719" s="138"/>
      <c r="G2719" s="139"/>
      <c r="H2719" s="140"/>
      <c r="I2719" s="105"/>
      <c r="J2719" s="82"/>
      <c r="K2719" s="82"/>
      <c r="L2719" s="82"/>
      <c r="M2719" s="82"/>
      <c r="N2719" s="82"/>
      <c r="O2719" s="82"/>
      <c r="P2719" s="82"/>
      <c r="Q2719" s="82"/>
      <c r="R2719" s="82"/>
      <c r="S2719" s="82"/>
      <c r="T2719" s="82"/>
      <c r="U2719" s="82"/>
      <c r="V2719" s="82"/>
      <c r="W2719" s="82"/>
      <c r="X2719" s="82"/>
      <c r="Y2719" s="82"/>
      <c r="Z2719" s="82"/>
      <c r="AA2719" s="82"/>
      <c r="AD2719" s="9"/>
      <c r="AE2719" s="15"/>
      <c r="AF2719" s="15"/>
      <c r="AG2719" s="15"/>
      <c r="AH2719" s="15"/>
      <c r="AI2719" s="15"/>
      <c r="AJ2719" s="15"/>
      <c r="AK2719" s="15"/>
      <c r="AL2719" s="15"/>
      <c r="AM2719" s="15"/>
      <c r="AN2719" s="15"/>
      <c r="AO2719" s="15"/>
      <c r="AP2719" s="15"/>
      <c r="AQ2719" s="15"/>
      <c r="AR2719" s="15"/>
      <c r="AS2719" s="15"/>
      <c r="AT2719" s="15"/>
      <c r="AU2719" s="15"/>
      <c r="AV2719" s="15"/>
      <c r="AW2719" s="15"/>
      <c r="AX2719" s="15"/>
      <c r="AY2719" s="15"/>
      <c r="AZ2719" s="15"/>
      <c r="BA2719" s="15"/>
      <c r="BB2719" s="15"/>
      <c r="BC2719" s="15"/>
      <c r="BD2719" s="15"/>
      <c r="BE2719" s="15"/>
      <c r="BF2719" s="15"/>
    </row>
    <row r="2720" spans="1:58" s="10" customFormat="1" x14ac:dyDescent="0.2">
      <c r="A2720" s="34"/>
      <c r="B2720" s="35"/>
      <c r="C2720" s="35"/>
      <c r="D2720" s="137"/>
      <c r="E2720" s="35"/>
      <c r="F2720" s="138"/>
      <c r="G2720" s="139"/>
      <c r="H2720" s="140"/>
      <c r="I2720" s="105"/>
      <c r="J2720" s="82"/>
      <c r="K2720" s="82"/>
      <c r="L2720" s="82"/>
      <c r="M2720" s="82"/>
      <c r="N2720" s="82"/>
      <c r="O2720" s="82"/>
      <c r="P2720" s="82"/>
      <c r="Q2720" s="82"/>
      <c r="R2720" s="82"/>
      <c r="S2720" s="82"/>
      <c r="T2720" s="82"/>
      <c r="U2720" s="82"/>
      <c r="V2720" s="82"/>
      <c r="W2720" s="82"/>
      <c r="X2720" s="82"/>
      <c r="Y2720" s="82"/>
      <c r="Z2720" s="82"/>
      <c r="AA2720" s="82"/>
      <c r="AD2720" s="9"/>
      <c r="AE2720" s="15"/>
      <c r="AF2720" s="15"/>
      <c r="AG2720" s="15"/>
      <c r="AH2720" s="15"/>
      <c r="AI2720" s="15"/>
      <c r="AJ2720" s="15"/>
      <c r="AK2720" s="15"/>
      <c r="AL2720" s="15"/>
      <c r="AM2720" s="15"/>
      <c r="AN2720" s="15"/>
      <c r="AO2720" s="15"/>
      <c r="AP2720" s="15"/>
      <c r="AQ2720" s="15"/>
      <c r="AR2720" s="15"/>
      <c r="AS2720" s="15"/>
      <c r="AT2720" s="15"/>
      <c r="AU2720" s="15"/>
      <c r="AV2720" s="15"/>
      <c r="AW2720" s="15"/>
      <c r="AX2720" s="15"/>
      <c r="AY2720" s="15"/>
      <c r="AZ2720" s="15"/>
      <c r="BA2720" s="15"/>
      <c r="BB2720" s="15"/>
      <c r="BC2720" s="15"/>
      <c r="BD2720" s="15"/>
      <c r="BE2720" s="15"/>
      <c r="BF2720" s="15"/>
    </row>
    <row r="2721" spans="1:58" s="10" customFormat="1" x14ac:dyDescent="0.2">
      <c r="A2721" s="34"/>
      <c r="B2721" s="35"/>
      <c r="C2721" s="35"/>
      <c r="D2721" s="137"/>
      <c r="E2721" s="35"/>
      <c r="F2721" s="138"/>
      <c r="G2721" s="139"/>
      <c r="H2721" s="140"/>
      <c r="I2721" s="105"/>
      <c r="J2721" s="82"/>
      <c r="K2721" s="82"/>
      <c r="L2721" s="82"/>
      <c r="M2721" s="82"/>
      <c r="N2721" s="82"/>
      <c r="O2721" s="82"/>
      <c r="P2721" s="82"/>
      <c r="Q2721" s="82"/>
      <c r="R2721" s="82"/>
      <c r="S2721" s="82"/>
      <c r="T2721" s="82"/>
      <c r="U2721" s="82"/>
      <c r="V2721" s="82"/>
      <c r="W2721" s="82"/>
      <c r="X2721" s="82"/>
      <c r="Y2721" s="82"/>
      <c r="Z2721" s="82"/>
      <c r="AA2721" s="82"/>
      <c r="AD2721" s="9"/>
      <c r="AE2721" s="15"/>
      <c r="AF2721" s="15"/>
      <c r="AG2721" s="15"/>
      <c r="AH2721" s="15"/>
      <c r="AI2721" s="15"/>
      <c r="AJ2721" s="15"/>
      <c r="AK2721" s="15"/>
      <c r="AL2721" s="15"/>
      <c r="AM2721" s="15"/>
      <c r="AN2721" s="15"/>
      <c r="AO2721" s="15"/>
      <c r="AP2721" s="15"/>
      <c r="AQ2721" s="15"/>
      <c r="AR2721" s="15"/>
      <c r="AS2721" s="15"/>
      <c r="AT2721" s="15"/>
      <c r="AU2721" s="15"/>
      <c r="AV2721" s="15"/>
      <c r="AW2721" s="15"/>
      <c r="AX2721" s="15"/>
      <c r="AY2721" s="15"/>
      <c r="AZ2721" s="15"/>
      <c r="BA2721" s="15"/>
      <c r="BB2721" s="15"/>
      <c r="BC2721" s="15"/>
      <c r="BD2721" s="15"/>
      <c r="BE2721" s="15"/>
      <c r="BF2721" s="15"/>
    </row>
    <row r="2722" spans="1:58" s="10" customFormat="1" x14ac:dyDescent="0.2">
      <c r="A2722" s="34"/>
      <c r="B2722" s="35"/>
      <c r="C2722" s="35"/>
      <c r="D2722" s="137"/>
      <c r="E2722" s="35"/>
      <c r="F2722" s="138"/>
      <c r="G2722" s="139"/>
      <c r="H2722" s="140"/>
      <c r="I2722" s="105"/>
      <c r="J2722" s="82"/>
      <c r="K2722" s="82"/>
      <c r="L2722" s="82"/>
      <c r="M2722" s="82"/>
      <c r="N2722" s="82"/>
      <c r="O2722" s="82"/>
      <c r="P2722" s="82"/>
      <c r="Q2722" s="82"/>
      <c r="R2722" s="82"/>
      <c r="S2722" s="82"/>
      <c r="T2722" s="82"/>
      <c r="U2722" s="82"/>
      <c r="V2722" s="82"/>
      <c r="W2722" s="82"/>
      <c r="X2722" s="82"/>
      <c r="Y2722" s="82"/>
      <c r="Z2722" s="82"/>
      <c r="AA2722" s="82"/>
      <c r="AD2722" s="9"/>
      <c r="AE2722" s="15"/>
      <c r="AF2722" s="15"/>
      <c r="AG2722" s="15"/>
      <c r="AH2722" s="15"/>
      <c r="AI2722" s="15"/>
      <c r="AJ2722" s="15"/>
      <c r="AK2722" s="15"/>
      <c r="AL2722" s="15"/>
      <c r="AM2722" s="15"/>
      <c r="AN2722" s="15"/>
      <c r="AO2722" s="15"/>
      <c r="AP2722" s="15"/>
      <c r="AQ2722" s="15"/>
      <c r="AR2722" s="15"/>
      <c r="AS2722" s="15"/>
      <c r="AT2722" s="15"/>
      <c r="AU2722" s="15"/>
      <c r="AV2722" s="15"/>
      <c r="AW2722" s="15"/>
      <c r="AX2722" s="15"/>
      <c r="AY2722" s="15"/>
      <c r="AZ2722" s="15"/>
      <c r="BA2722" s="15"/>
      <c r="BB2722" s="15"/>
      <c r="BC2722" s="15"/>
      <c r="BD2722" s="15"/>
      <c r="BE2722" s="15"/>
      <c r="BF2722" s="15"/>
    </row>
    <row r="2723" spans="1:58" s="10" customFormat="1" x14ac:dyDescent="0.2">
      <c r="A2723" s="34"/>
      <c r="B2723" s="35"/>
      <c r="C2723" s="35"/>
      <c r="D2723" s="137"/>
      <c r="E2723" s="35"/>
      <c r="F2723" s="138"/>
      <c r="G2723" s="139"/>
      <c r="H2723" s="140"/>
      <c r="I2723" s="105"/>
      <c r="J2723" s="82"/>
      <c r="K2723" s="82"/>
      <c r="L2723" s="82"/>
      <c r="M2723" s="82"/>
      <c r="N2723" s="82"/>
      <c r="O2723" s="82"/>
      <c r="P2723" s="82"/>
      <c r="Q2723" s="82"/>
      <c r="R2723" s="82"/>
      <c r="S2723" s="82"/>
      <c r="T2723" s="82"/>
      <c r="U2723" s="82"/>
      <c r="V2723" s="82"/>
      <c r="W2723" s="82"/>
      <c r="X2723" s="82"/>
      <c r="Y2723" s="82"/>
      <c r="Z2723" s="82"/>
      <c r="AA2723" s="82"/>
      <c r="AD2723" s="9"/>
      <c r="AE2723" s="15"/>
      <c r="AF2723" s="15"/>
      <c r="AG2723" s="15"/>
      <c r="AH2723" s="15"/>
      <c r="AI2723" s="15"/>
      <c r="AJ2723" s="15"/>
      <c r="AK2723" s="15"/>
      <c r="AL2723" s="15"/>
      <c r="AM2723" s="15"/>
      <c r="AN2723" s="15"/>
      <c r="AO2723" s="15"/>
      <c r="AP2723" s="15"/>
      <c r="AQ2723" s="15"/>
      <c r="AR2723" s="15"/>
      <c r="AS2723" s="15"/>
      <c r="AT2723" s="15"/>
      <c r="AU2723" s="15"/>
      <c r="AV2723" s="15"/>
      <c r="AW2723" s="15"/>
      <c r="AX2723" s="15"/>
      <c r="AY2723" s="15"/>
      <c r="AZ2723" s="15"/>
      <c r="BA2723" s="15"/>
      <c r="BB2723" s="15"/>
      <c r="BC2723" s="15"/>
      <c r="BD2723" s="15"/>
      <c r="BE2723" s="15"/>
      <c r="BF2723" s="15"/>
    </row>
    <row r="2724" spans="1:58" s="10" customFormat="1" x14ac:dyDescent="0.2">
      <c r="A2724" s="34"/>
      <c r="B2724" s="35"/>
      <c r="C2724" s="35"/>
      <c r="D2724" s="137"/>
      <c r="E2724" s="35"/>
      <c r="F2724" s="138"/>
      <c r="G2724" s="139"/>
      <c r="H2724" s="140"/>
      <c r="I2724" s="105"/>
      <c r="J2724" s="82"/>
      <c r="K2724" s="82"/>
      <c r="L2724" s="82"/>
      <c r="M2724" s="82"/>
      <c r="N2724" s="82"/>
      <c r="O2724" s="82"/>
      <c r="P2724" s="82"/>
      <c r="Q2724" s="82"/>
      <c r="R2724" s="82"/>
      <c r="S2724" s="82"/>
      <c r="T2724" s="82"/>
      <c r="U2724" s="82"/>
      <c r="V2724" s="82"/>
      <c r="W2724" s="82"/>
      <c r="X2724" s="82"/>
      <c r="Y2724" s="82"/>
      <c r="Z2724" s="82"/>
      <c r="AA2724" s="82"/>
      <c r="AD2724" s="9"/>
      <c r="AE2724" s="15"/>
      <c r="AF2724" s="15"/>
      <c r="AG2724" s="15"/>
      <c r="AH2724" s="15"/>
      <c r="AI2724" s="15"/>
      <c r="AJ2724" s="15"/>
      <c r="AK2724" s="15"/>
      <c r="AL2724" s="15"/>
      <c r="AM2724" s="15"/>
      <c r="AN2724" s="15"/>
      <c r="AO2724" s="15"/>
      <c r="AP2724" s="15"/>
      <c r="AQ2724" s="15"/>
      <c r="AR2724" s="15"/>
      <c r="AS2724" s="15"/>
      <c r="AT2724" s="15"/>
      <c r="AU2724" s="15"/>
      <c r="AV2724" s="15"/>
      <c r="AW2724" s="15"/>
      <c r="AX2724" s="15"/>
      <c r="AY2724" s="15"/>
      <c r="AZ2724" s="15"/>
      <c r="BA2724" s="15"/>
      <c r="BB2724" s="15"/>
      <c r="BC2724" s="15"/>
      <c r="BD2724" s="15"/>
      <c r="BE2724" s="15"/>
      <c r="BF2724" s="15"/>
    </row>
    <row r="2725" spans="1:58" s="10" customFormat="1" x14ac:dyDescent="0.2">
      <c r="A2725" s="34"/>
      <c r="B2725" s="35"/>
      <c r="C2725" s="35"/>
      <c r="D2725" s="137"/>
      <c r="E2725" s="35"/>
      <c r="F2725" s="138"/>
      <c r="G2725" s="139"/>
      <c r="H2725" s="140"/>
      <c r="I2725" s="105"/>
      <c r="J2725" s="82"/>
      <c r="K2725" s="82"/>
      <c r="L2725" s="82"/>
      <c r="M2725" s="82"/>
      <c r="N2725" s="82"/>
      <c r="O2725" s="82"/>
      <c r="P2725" s="82"/>
      <c r="Q2725" s="82"/>
      <c r="R2725" s="82"/>
      <c r="S2725" s="82"/>
      <c r="T2725" s="82"/>
      <c r="U2725" s="82"/>
      <c r="V2725" s="82"/>
      <c r="W2725" s="82"/>
      <c r="X2725" s="82"/>
      <c r="Y2725" s="82"/>
      <c r="Z2725" s="82"/>
      <c r="AA2725" s="82"/>
      <c r="AD2725" s="9"/>
      <c r="AE2725" s="15"/>
      <c r="AF2725" s="15"/>
      <c r="AG2725" s="15"/>
      <c r="AH2725" s="15"/>
      <c r="AI2725" s="15"/>
      <c r="AJ2725" s="15"/>
      <c r="AK2725" s="15"/>
      <c r="AL2725" s="15"/>
      <c r="AM2725" s="15"/>
      <c r="AN2725" s="15"/>
      <c r="AO2725" s="15"/>
      <c r="AP2725" s="15"/>
      <c r="AQ2725" s="15"/>
      <c r="AR2725" s="15"/>
      <c r="AS2725" s="15"/>
      <c r="AT2725" s="15"/>
      <c r="AU2725" s="15"/>
      <c r="AV2725" s="15"/>
      <c r="AW2725" s="15"/>
      <c r="AX2725" s="15"/>
      <c r="AY2725" s="15"/>
      <c r="AZ2725" s="15"/>
      <c r="BA2725" s="15"/>
      <c r="BB2725" s="15"/>
      <c r="BC2725" s="15"/>
      <c r="BD2725" s="15"/>
      <c r="BE2725" s="15"/>
      <c r="BF2725" s="15"/>
    </row>
    <row r="2726" spans="1:58" s="10" customFormat="1" x14ac:dyDescent="0.2">
      <c r="A2726" s="34"/>
      <c r="B2726" s="35"/>
      <c r="C2726" s="35"/>
      <c r="D2726" s="137"/>
      <c r="E2726" s="35"/>
      <c r="F2726" s="138"/>
      <c r="G2726" s="139"/>
      <c r="H2726" s="140"/>
      <c r="I2726" s="105"/>
      <c r="J2726" s="82"/>
      <c r="K2726" s="82"/>
      <c r="L2726" s="82"/>
      <c r="M2726" s="82"/>
      <c r="N2726" s="82"/>
      <c r="O2726" s="82"/>
      <c r="P2726" s="82"/>
      <c r="Q2726" s="82"/>
      <c r="R2726" s="82"/>
      <c r="S2726" s="82"/>
      <c r="T2726" s="82"/>
      <c r="U2726" s="82"/>
      <c r="V2726" s="82"/>
      <c r="W2726" s="82"/>
      <c r="X2726" s="82"/>
      <c r="Y2726" s="82"/>
      <c r="Z2726" s="82"/>
      <c r="AA2726" s="82"/>
      <c r="AD2726" s="9"/>
      <c r="AE2726" s="15"/>
      <c r="AF2726" s="15"/>
      <c r="AG2726" s="15"/>
      <c r="AH2726" s="15"/>
      <c r="AI2726" s="15"/>
      <c r="AJ2726" s="15"/>
      <c r="AK2726" s="15"/>
      <c r="AL2726" s="15"/>
      <c r="AM2726" s="15"/>
      <c r="AN2726" s="15"/>
      <c r="AO2726" s="15"/>
      <c r="AP2726" s="15"/>
      <c r="AQ2726" s="15"/>
      <c r="AR2726" s="15"/>
      <c r="AS2726" s="15"/>
      <c r="AT2726" s="15"/>
      <c r="AU2726" s="15"/>
      <c r="AV2726" s="15"/>
      <c r="AW2726" s="15"/>
      <c r="AX2726" s="15"/>
      <c r="AY2726" s="15"/>
      <c r="AZ2726" s="15"/>
      <c r="BA2726" s="15"/>
      <c r="BB2726" s="15"/>
      <c r="BC2726" s="15"/>
      <c r="BD2726" s="15"/>
      <c r="BE2726" s="15"/>
      <c r="BF2726" s="15"/>
    </row>
    <row r="2727" spans="1:58" s="10" customFormat="1" x14ac:dyDescent="0.2">
      <c r="A2727" s="34"/>
      <c r="B2727" s="35"/>
      <c r="C2727" s="35"/>
      <c r="D2727" s="137"/>
      <c r="E2727" s="35"/>
      <c r="F2727" s="138"/>
      <c r="G2727" s="139"/>
      <c r="H2727" s="140"/>
      <c r="I2727" s="105"/>
      <c r="J2727" s="82"/>
      <c r="K2727" s="82"/>
      <c r="L2727" s="82"/>
      <c r="M2727" s="82"/>
      <c r="N2727" s="82"/>
      <c r="O2727" s="82"/>
      <c r="P2727" s="82"/>
      <c r="Q2727" s="82"/>
      <c r="R2727" s="82"/>
      <c r="S2727" s="82"/>
      <c r="T2727" s="82"/>
      <c r="U2727" s="82"/>
      <c r="V2727" s="82"/>
      <c r="W2727" s="82"/>
      <c r="X2727" s="82"/>
      <c r="Y2727" s="82"/>
      <c r="Z2727" s="82"/>
      <c r="AA2727" s="82"/>
      <c r="AD2727" s="9"/>
      <c r="AE2727" s="15"/>
      <c r="AF2727" s="15"/>
      <c r="AG2727" s="15"/>
      <c r="AH2727" s="15"/>
      <c r="AI2727" s="15"/>
      <c r="AJ2727" s="15"/>
      <c r="AK2727" s="15"/>
      <c r="AL2727" s="15"/>
      <c r="AM2727" s="15"/>
      <c r="AN2727" s="15"/>
      <c r="AO2727" s="15"/>
      <c r="AP2727" s="15"/>
      <c r="AQ2727" s="15"/>
      <c r="AR2727" s="15"/>
      <c r="AS2727" s="15"/>
      <c r="AT2727" s="15"/>
      <c r="AU2727" s="15"/>
      <c r="AV2727" s="15"/>
      <c r="AW2727" s="15"/>
      <c r="AX2727" s="15"/>
      <c r="AY2727" s="15"/>
      <c r="AZ2727" s="15"/>
      <c r="BA2727" s="15"/>
      <c r="BB2727" s="15"/>
      <c r="BC2727" s="15"/>
      <c r="BD2727" s="15"/>
      <c r="BE2727" s="15"/>
      <c r="BF2727" s="15"/>
    </row>
    <row r="2728" spans="1:58" s="10" customFormat="1" x14ac:dyDescent="0.2">
      <c r="A2728" s="34"/>
      <c r="B2728" s="35"/>
      <c r="C2728" s="35"/>
      <c r="D2728" s="137"/>
      <c r="E2728" s="35"/>
      <c r="F2728" s="138"/>
      <c r="G2728" s="139"/>
      <c r="H2728" s="140"/>
      <c r="I2728" s="105"/>
      <c r="J2728" s="82"/>
      <c r="K2728" s="82"/>
      <c r="L2728" s="82"/>
      <c r="M2728" s="82"/>
      <c r="N2728" s="82"/>
      <c r="O2728" s="82"/>
      <c r="P2728" s="82"/>
      <c r="Q2728" s="82"/>
      <c r="R2728" s="82"/>
      <c r="S2728" s="82"/>
      <c r="T2728" s="82"/>
      <c r="U2728" s="82"/>
      <c r="V2728" s="82"/>
      <c r="W2728" s="82"/>
      <c r="X2728" s="82"/>
      <c r="Y2728" s="82"/>
      <c r="Z2728" s="82"/>
      <c r="AA2728" s="82"/>
      <c r="AD2728" s="9"/>
      <c r="AE2728" s="15"/>
      <c r="AF2728" s="15"/>
      <c r="AG2728" s="15"/>
      <c r="AH2728" s="15"/>
      <c r="AI2728" s="15"/>
      <c r="AJ2728" s="15"/>
      <c r="AK2728" s="15"/>
      <c r="AL2728" s="15"/>
      <c r="AM2728" s="15"/>
      <c r="AN2728" s="15"/>
      <c r="AO2728" s="15"/>
      <c r="AP2728" s="15"/>
      <c r="AQ2728" s="15"/>
      <c r="AR2728" s="15"/>
      <c r="AS2728" s="15"/>
      <c r="AT2728" s="15"/>
      <c r="AU2728" s="15"/>
      <c r="AV2728" s="15"/>
      <c r="AW2728" s="15"/>
      <c r="AX2728" s="15"/>
      <c r="AY2728" s="15"/>
      <c r="AZ2728" s="15"/>
      <c r="BA2728" s="15"/>
      <c r="BB2728" s="15"/>
      <c r="BC2728" s="15"/>
      <c r="BD2728" s="15"/>
      <c r="BE2728" s="15"/>
      <c r="BF2728" s="15"/>
    </row>
    <row r="2729" spans="1:58" s="10" customFormat="1" x14ac:dyDescent="0.2">
      <c r="A2729" s="34"/>
      <c r="B2729" s="35"/>
      <c r="C2729" s="35"/>
      <c r="D2729" s="137"/>
      <c r="E2729" s="35"/>
      <c r="F2729" s="138"/>
      <c r="G2729" s="139"/>
      <c r="H2729" s="140"/>
      <c r="I2729" s="105"/>
      <c r="J2729" s="82"/>
      <c r="K2729" s="82"/>
      <c r="L2729" s="82"/>
      <c r="M2729" s="82"/>
      <c r="N2729" s="82"/>
      <c r="O2729" s="82"/>
      <c r="P2729" s="82"/>
      <c r="Q2729" s="82"/>
      <c r="R2729" s="82"/>
      <c r="S2729" s="82"/>
      <c r="T2729" s="82"/>
      <c r="U2729" s="82"/>
      <c r="V2729" s="82"/>
      <c r="W2729" s="82"/>
      <c r="X2729" s="82"/>
      <c r="Y2729" s="82"/>
      <c r="Z2729" s="82"/>
      <c r="AA2729" s="82"/>
      <c r="AD2729" s="9"/>
      <c r="AE2729" s="15"/>
      <c r="AF2729" s="15"/>
      <c r="AG2729" s="15"/>
      <c r="AH2729" s="15"/>
      <c r="AI2729" s="15"/>
      <c r="AJ2729" s="15"/>
      <c r="AK2729" s="15"/>
      <c r="AL2729" s="15"/>
      <c r="AM2729" s="15"/>
      <c r="AN2729" s="15"/>
      <c r="AO2729" s="15"/>
      <c r="AP2729" s="15"/>
      <c r="AQ2729" s="15"/>
      <c r="AR2729" s="15"/>
      <c r="AS2729" s="15"/>
      <c r="AT2729" s="15"/>
      <c r="AU2729" s="15"/>
      <c r="AV2729" s="15"/>
      <c r="AW2729" s="15"/>
      <c r="AX2729" s="15"/>
      <c r="AY2729" s="15"/>
      <c r="AZ2729" s="15"/>
      <c r="BA2729" s="15"/>
      <c r="BB2729" s="15"/>
      <c r="BC2729" s="15"/>
      <c r="BD2729" s="15"/>
      <c r="BE2729" s="15"/>
      <c r="BF2729" s="15"/>
    </row>
    <row r="2730" spans="1:58" s="10" customFormat="1" x14ac:dyDescent="0.2">
      <c r="A2730" s="34"/>
      <c r="B2730" s="35"/>
      <c r="C2730" s="35"/>
      <c r="D2730" s="137"/>
      <c r="E2730" s="35"/>
      <c r="F2730" s="138"/>
      <c r="G2730" s="139"/>
      <c r="H2730" s="140"/>
      <c r="I2730" s="105"/>
      <c r="J2730" s="82"/>
      <c r="K2730" s="82"/>
      <c r="L2730" s="82"/>
      <c r="M2730" s="82"/>
      <c r="N2730" s="82"/>
      <c r="O2730" s="82"/>
      <c r="P2730" s="82"/>
      <c r="Q2730" s="82"/>
      <c r="R2730" s="82"/>
      <c r="S2730" s="82"/>
      <c r="T2730" s="82"/>
      <c r="U2730" s="82"/>
      <c r="V2730" s="82"/>
      <c r="W2730" s="82"/>
      <c r="X2730" s="82"/>
      <c r="Y2730" s="82"/>
      <c r="Z2730" s="82"/>
      <c r="AA2730" s="82"/>
      <c r="AD2730" s="9"/>
      <c r="AE2730" s="15"/>
      <c r="AF2730" s="15"/>
      <c r="AG2730" s="15"/>
      <c r="AH2730" s="15"/>
      <c r="AI2730" s="15"/>
      <c r="AJ2730" s="15"/>
      <c r="AK2730" s="15"/>
      <c r="AL2730" s="15"/>
      <c r="AM2730" s="15"/>
      <c r="AN2730" s="15"/>
      <c r="AO2730" s="15"/>
      <c r="AP2730" s="15"/>
      <c r="AQ2730" s="15"/>
      <c r="AR2730" s="15"/>
      <c r="AS2730" s="15"/>
      <c r="AT2730" s="15"/>
      <c r="AU2730" s="15"/>
      <c r="AV2730" s="15"/>
      <c r="AW2730" s="15"/>
      <c r="AX2730" s="15"/>
      <c r="AY2730" s="15"/>
      <c r="AZ2730" s="15"/>
      <c r="BA2730" s="15"/>
      <c r="BB2730" s="15"/>
      <c r="BC2730" s="15"/>
      <c r="BD2730" s="15"/>
      <c r="BE2730" s="15"/>
      <c r="BF2730" s="15"/>
    </row>
    <row r="2731" spans="1:58" s="10" customFormat="1" x14ac:dyDescent="0.2">
      <c r="A2731" s="34"/>
      <c r="B2731" s="35"/>
      <c r="C2731" s="35"/>
      <c r="D2731" s="137"/>
      <c r="E2731" s="35"/>
      <c r="F2731" s="138"/>
      <c r="G2731" s="139"/>
      <c r="H2731" s="140"/>
      <c r="I2731" s="105"/>
      <c r="J2731" s="82"/>
      <c r="K2731" s="82"/>
      <c r="L2731" s="82"/>
      <c r="M2731" s="82"/>
      <c r="N2731" s="82"/>
      <c r="O2731" s="82"/>
      <c r="P2731" s="82"/>
      <c r="Q2731" s="82"/>
      <c r="R2731" s="82"/>
      <c r="S2731" s="82"/>
      <c r="T2731" s="82"/>
      <c r="U2731" s="82"/>
      <c r="V2731" s="82"/>
      <c r="W2731" s="82"/>
      <c r="X2731" s="82"/>
      <c r="Y2731" s="82"/>
      <c r="Z2731" s="82"/>
      <c r="AA2731" s="82"/>
      <c r="AD2731" s="9"/>
      <c r="AE2731" s="15"/>
      <c r="AF2731" s="15"/>
      <c r="AG2731" s="15"/>
      <c r="AH2731" s="15"/>
      <c r="AI2731" s="15"/>
      <c r="AJ2731" s="15"/>
      <c r="AK2731" s="15"/>
      <c r="AL2731" s="15"/>
      <c r="AM2731" s="15"/>
      <c r="AN2731" s="15"/>
      <c r="AO2731" s="15"/>
      <c r="AP2731" s="15"/>
      <c r="AQ2731" s="15"/>
      <c r="AR2731" s="15"/>
      <c r="AS2731" s="15"/>
      <c r="AT2731" s="15"/>
      <c r="AU2731" s="15"/>
      <c r="AV2731" s="15"/>
      <c r="AW2731" s="15"/>
      <c r="AX2731" s="15"/>
      <c r="AY2731" s="15"/>
      <c r="AZ2731" s="15"/>
      <c r="BA2731" s="15"/>
      <c r="BB2731" s="15"/>
      <c r="BC2731" s="15"/>
      <c r="BD2731" s="15"/>
      <c r="BE2731" s="15"/>
      <c r="BF2731" s="15"/>
    </row>
  </sheetData>
  <dataConsolidate/>
  <conditionalFormatting sqref="H1:I2">
    <cfRule type="expression" dxfId="35" priority="33" stopIfTrue="1">
      <formula>$B1="ACT"</formula>
    </cfRule>
    <cfRule type="expression" dxfId="34" priority="34" stopIfTrue="1">
      <formula>$B1="REP"</formula>
    </cfRule>
  </conditionalFormatting>
  <conditionalFormatting sqref="H2065:I2065 H2011:I2033 H1982:I1982 H2070:I2106 J2103:AC2106 H1934:I1934 I1886 I1841 I1796 I1751 I1703 H1654:I1661 H1606:I1613 H1557:I1564 H1510:I1517 H1461:I1468 H1173:H1176 H1411:I1418 H1363:I1370 H1317:I1324 H1267:I1274 H1219:I1226 H1118:I1125 I1169:I1176 H1070:I1077 I1022:I1029 H1026:H1029 I974:I981 H978:H981 I921:I924 I926:I933 H930:H933 I877:I919 H881:H910 H835:H838 I782:I838 H786:H815 H737:I744 H688:I695 H639:I646 H594:H597 I590:I597 H546:H549 I542:I549 H492:I499 H116:I116 H25:I44 H83:I83 H168:I219 H257:I264 H349:H352 H441:I448 H394:H397 H124:I131 H305:H308 I301:I308 I345:I352 I390:I397">
    <cfRule type="expression" dxfId="33" priority="31" stopIfTrue="1">
      <formula>#REF!="ACT"</formula>
    </cfRule>
    <cfRule type="expression" dxfId="32" priority="32" stopIfTrue="1">
      <formula>#REF!="REP"</formula>
    </cfRule>
  </conditionalFormatting>
  <conditionalFormatting sqref="D2088 D2053:D2054 D2051 D1923:D1924">
    <cfRule type="expression" dxfId="31" priority="29" stopIfTrue="1">
      <formula>$D1923="ACT"</formula>
    </cfRule>
    <cfRule type="expression" dxfId="30" priority="30" stopIfTrue="1">
      <formula>$D1923="REP"</formula>
    </cfRule>
  </conditionalFormatting>
  <conditionalFormatting sqref="H111:I111">
    <cfRule type="expression" dxfId="29" priority="27" stopIfTrue="1">
      <formula>$B1="ACT"</formula>
    </cfRule>
    <cfRule type="expression" dxfId="28" priority="28" stopIfTrue="1">
      <formula>$B1="REP"</formula>
    </cfRule>
  </conditionalFormatting>
  <conditionalFormatting sqref="H88:I88 A1301 A1203 A288">
    <cfRule type="expression" dxfId="27" priority="25" stopIfTrue="1">
      <formula>#REF!="ACT"</formula>
    </cfRule>
    <cfRule type="expression" dxfId="26" priority="26" stopIfTrue="1">
      <formula>#REF!="REP"</formula>
    </cfRule>
  </conditionalFormatting>
  <conditionalFormatting sqref="I2088:I2097 H2043:I2049 I2051:I2060 H2088:H2102 I2099:I2102 H2051:H2065 I2062:I2065 H2028:I2028 I1935:I1937 H1931:I1934 I1700 H1935:H1986 I1939:I1985">
    <cfRule type="expression" dxfId="25" priority="23" stopIfTrue="1">
      <formula>$D1700="ACT"</formula>
    </cfRule>
    <cfRule type="expression" dxfId="24" priority="24" stopIfTrue="1">
      <formula>$D1700="REP"</formula>
    </cfRule>
  </conditionalFormatting>
  <conditionalFormatting sqref="D1971:D1972">
    <cfRule type="expression" dxfId="23" priority="21" stopIfTrue="1">
      <formula>$D1971="ACT"</formula>
    </cfRule>
    <cfRule type="expression" dxfId="22" priority="22" stopIfTrue="1">
      <formula>$D1971="REP"</formula>
    </cfRule>
  </conditionalFormatting>
  <conditionalFormatting sqref="I2102 I2065 G1983:G1986 I2028 I1982 G1935:G1939 I1934 G1891 I1883:I1886 I1838:I1841 I1793:I1796 I1748:I1751 I1701:I1703 I1657 I1609 I1560 I1513 I1464 I1414 I1366 I1320 I1270 I1222 I1172 I1121 I1073 I1025 I977 I929 I880 I834 I785 I740 I691 I642 I593 I545 I495 I444 I393 I348 I304 I260 I212:I215 I203 H68:I77 H79:I82 H78 H83">
    <cfRule type="expression" dxfId="21" priority="19" stopIfTrue="1">
      <formula>#REF!="ACT"</formula>
    </cfRule>
    <cfRule type="expression" dxfId="20" priority="20" stopIfTrue="1">
      <formula>#REF!="REP"</formula>
    </cfRule>
  </conditionalFormatting>
  <conditionalFormatting sqref="H2080:I2086">
    <cfRule type="expression" dxfId="19" priority="17" stopIfTrue="1">
      <formula>$D2080="ACT"</formula>
    </cfRule>
    <cfRule type="expression" dxfId="18" priority="18" stopIfTrue="1">
      <formula>$D2080="REP"</formula>
    </cfRule>
  </conditionalFormatting>
  <conditionalFormatting sqref="D2090:D2091">
    <cfRule type="expression" dxfId="17" priority="15" stopIfTrue="1">
      <formula>$D2090="ACT"</formula>
    </cfRule>
    <cfRule type="expression" dxfId="16" priority="16" stopIfTrue="1">
      <formula>$D2090="REP"</formula>
    </cfRule>
  </conditionalFormatting>
  <conditionalFormatting sqref="I199">
    <cfRule type="expression" dxfId="15" priority="13" stopIfTrue="1">
      <formula>$B173="ACT"</formula>
    </cfRule>
    <cfRule type="expression" dxfId="14" priority="14" stopIfTrue="1">
      <formula>$B173="REP"</formula>
    </cfRule>
  </conditionalFormatting>
  <conditionalFormatting sqref="H2011:H2028 H2051:H2065 H2088:H2102 H111:H127 H155:H171 H199:H215 H243:H260 H424:H444">
    <cfRule type="expression" dxfId="13" priority="11" stopIfTrue="1">
      <formula>#REF!="ACT"</formula>
    </cfRule>
    <cfRule type="expression" dxfId="12" priority="12" stopIfTrue="1">
      <formula>#REF!="REP"</formula>
    </cfRule>
  </conditionalFormatting>
  <conditionalFormatting sqref="G2">
    <cfRule type="expression" dxfId="11" priority="9" stopIfTrue="1">
      <formula>$B2="ACT"</formula>
    </cfRule>
    <cfRule type="expression" dxfId="10" priority="10" stopIfTrue="1">
      <formula>$B2="REP"</formula>
    </cfRule>
  </conditionalFormatting>
  <conditionalFormatting sqref="A1109 A1106 A1061 A1058 A1013 A1010 A962 A965 A724 A675">
    <cfRule type="expression" dxfId="9" priority="35" stopIfTrue="1">
      <formula>#REF!="ACT"</formula>
    </cfRule>
    <cfRule type="expression" dxfId="8" priority="36" stopIfTrue="1">
      <formula>#REF!="REP"</formula>
    </cfRule>
  </conditionalFormatting>
  <conditionalFormatting sqref="I2149">
    <cfRule type="expression" dxfId="7" priority="7" stopIfTrue="1">
      <formula>#REF!="ACT"</formula>
    </cfRule>
    <cfRule type="expression" dxfId="6" priority="8" stopIfTrue="1">
      <formula>#REF!="REP"</formula>
    </cfRule>
  </conditionalFormatting>
  <conditionalFormatting sqref="I2146:I2149">
    <cfRule type="expression" dxfId="5" priority="5" stopIfTrue="1">
      <formula>#REF!="ACT"</formula>
    </cfRule>
    <cfRule type="expression" dxfId="4" priority="6" stopIfTrue="1">
      <formula>#REF!="REP"</formula>
    </cfRule>
  </conditionalFormatting>
  <conditionalFormatting sqref="I2197">
    <cfRule type="expression" dxfId="3" priority="3" stopIfTrue="1">
      <formula>#REF!="ACT"</formula>
    </cfRule>
    <cfRule type="expression" dxfId="2" priority="4" stopIfTrue="1">
      <formula>#REF!="REP"</formula>
    </cfRule>
  </conditionalFormatting>
  <conditionalFormatting sqref="I2194:I2197">
    <cfRule type="expression" dxfId="1" priority="1" stopIfTrue="1">
      <formula>#REF!="ACT"</formula>
    </cfRule>
    <cfRule type="expression" dxfId="0" priority="2" stopIfTrue="1">
      <formula>#REF!="REP"</formula>
    </cfRule>
  </conditionalFormatting>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3"/>
  <sheetViews>
    <sheetView zoomScale="120" zoomScaleNormal="120" workbookViewId="0">
      <pane xSplit="1" ySplit="3" topLeftCell="B399" activePane="bottomRight" state="frozen"/>
      <selection pane="topRight" activeCell="B1" sqref="B1"/>
      <selection pane="bottomLeft" activeCell="A4" sqref="A4"/>
      <selection pane="bottomRight" activeCell="A420" sqref="A420"/>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605</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4"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1</v>
      </c>
      <c r="B13" s="376" t="s">
        <v>610</v>
      </c>
      <c r="C13" s="353">
        <v>0</v>
      </c>
      <c r="D13" s="386">
        <f t="shared" si="0"/>
        <v>0</v>
      </c>
    </row>
    <row r="14" spans="1:6" ht="12.75" customHeight="1" x14ac:dyDescent="0.25">
      <c r="A14" s="355">
        <v>2</v>
      </c>
      <c r="B14" s="377" t="s">
        <v>525</v>
      </c>
      <c r="C14" s="353">
        <v>0</v>
      </c>
      <c r="D14" s="386">
        <f t="shared" si="0"/>
        <v>0</v>
      </c>
    </row>
    <row r="15" spans="1:6" ht="12.75" customHeight="1" x14ac:dyDescent="0.25">
      <c r="A15" s="355"/>
      <c r="B15" s="377"/>
      <c r="C15" s="353"/>
      <c r="D15" s="386"/>
    </row>
    <row r="16" spans="1:6" ht="12.75" customHeight="1" x14ac:dyDescent="0.25">
      <c r="A16" s="355"/>
      <c r="B16" s="378" t="s">
        <v>517</v>
      </c>
      <c r="C16" s="401"/>
      <c r="D16" s="386">
        <f>SUM(D8:D14)</f>
        <v>0</v>
      </c>
    </row>
    <row r="17" spans="1:4" ht="12.75" customHeight="1" x14ac:dyDescent="0.25">
      <c r="A17" s="365"/>
      <c r="B17" s="375" t="s">
        <v>518</v>
      </c>
      <c r="C17" s="400"/>
      <c r="D17" s="386"/>
    </row>
    <row r="18" spans="1:4" ht="12.75" customHeight="1" x14ac:dyDescent="0.25">
      <c r="A18" s="355">
        <v>1</v>
      </c>
      <c r="B18" s="376" t="s">
        <v>540</v>
      </c>
      <c r="C18" s="353">
        <v>0</v>
      </c>
      <c r="D18" s="386">
        <f t="shared" ref="D18:D22" si="1">C18*A18</f>
        <v>0</v>
      </c>
    </row>
    <row r="19" spans="1:4" ht="12.75" customHeight="1" x14ac:dyDescent="0.25">
      <c r="A19" s="355">
        <v>1</v>
      </c>
      <c r="B19" s="376" t="s">
        <v>541</v>
      </c>
      <c r="C19" s="353">
        <v>0</v>
      </c>
      <c r="D19" s="386">
        <f t="shared" si="1"/>
        <v>0</v>
      </c>
    </row>
    <row r="20" spans="1:4" ht="12.75" customHeight="1" x14ac:dyDescent="0.25">
      <c r="A20" s="355">
        <v>1</v>
      </c>
      <c r="B20" s="376" t="s">
        <v>542</v>
      </c>
      <c r="C20" s="353">
        <v>0</v>
      </c>
      <c r="D20" s="386">
        <f t="shared" si="1"/>
        <v>0</v>
      </c>
    </row>
    <row r="21" spans="1:4" ht="12.75" customHeight="1" x14ac:dyDescent="0.25">
      <c r="A21" s="355">
        <v>1</v>
      </c>
      <c r="B21" s="376" t="s">
        <v>543</v>
      </c>
      <c r="C21" s="353">
        <v>0</v>
      </c>
      <c r="D21" s="386">
        <f t="shared" si="1"/>
        <v>0</v>
      </c>
    </row>
    <row r="22" spans="1:4" ht="12.75" customHeight="1" x14ac:dyDescent="0.25">
      <c r="A22" s="355">
        <v>1</v>
      </c>
      <c r="B22" s="376" t="s">
        <v>655</v>
      </c>
      <c r="C22" s="353">
        <v>0</v>
      </c>
      <c r="D22" s="386">
        <f t="shared" si="1"/>
        <v>0</v>
      </c>
    </row>
    <row r="23" spans="1:4" ht="12.75" customHeight="1" x14ac:dyDescent="0.25">
      <c r="A23" s="355"/>
      <c r="B23" s="376"/>
      <c r="C23" s="353"/>
      <c r="D23" s="386"/>
    </row>
    <row r="24" spans="1:4" ht="12.75" customHeight="1" thickBot="1" x14ac:dyDescent="0.3">
      <c r="A24" s="366"/>
      <c r="B24" s="378" t="s">
        <v>519</v>
      </c>
      <c r="C24" s="401"/>
      <c r="D24" s="386">
        <f>SUM(D18:D22)</f>
        <v>0</v>
      </c>
    </row>
    <row r="25" spans="1:4" ht="12.75" customHeight="1" thickBot="1" x14ac:dyDescent="0.3">
      <c r="A25" s="364"/>
      <c r="B25" s="379" t="s">
        <v>520</v>
      </c>
      <c r="C25" s="399"/>
      <c r="D25" s="387">
        <f>D16+D24</f>
        <v>0</v>
      </c>
    </row>
    <row r="26" spans="1:4" ht="12.75" customHeight="1" x14ac:dyDescent="0.25">
      <c r="A26" s="367"/>
      <c r="B26" s="367"/>
      <c r="C26" s="402"/>
      <c r="D26" s="388"/>
    </row>
    <row r="27" spans="1:4" ht="12.75" customHeight="1" thickBot="1" x14ac:dyDescent="0.3">
      <c r="A27" s="360" t="s">
        <v>521</v>
      </c>
      <c r="B27" s="360"/>
      <c r="C27" s="359"/>
      <c r="D27" s="360"/>
    </row>
    <row r="28" spans="1:4" ht="12.75" customHeight="1" thickBot="1" x14ac:dyDescent="0.3">
      <c r="A28" s="364" t="s">
        <v>511</v>
      </c>
      <c r="B28" s="361" t="s">
        <v>512</v>
      </c>
      <c r="C28" s="399" t="s">
        <v>513</v>
      </c>
      <c r="D28" s="389" t="s">
        <v>514</v>
      </c>
    </row>
    <row r="29" spans="1:4" ht="12.75" customHeight="1" x14ac:dyDescent="0.25">
      <c r="A29" s="365"/>
      <c r="B29" s="375" t="s">
        <v>515</v>
      </c>
      <c r="C29" s="400"/>
      <c r="D29" s="390"/>
    </row>
    <row r="30" spans="1:4" ht="12.75" customHeight="1" x14ac:dyDescent="0.25">
      <c r="A30" s="355">
        <v>6</v>
      </c>
      <c r="B30" s="376" t="s">
        <v>516</v>
      </c>
      <c r="C30" s="353">
        <v>0</v>
      </c>
      <c r="D30" s="386">
        <f t="shared" ref="D30:D57" si="2">C30*A30</f>
        <v>0</v>
      </c>
    </row>
    <row r="31" spans="1:4" ht="12.75" customHeight="1" x14ac:dyDescent="0.25">
      <c r="A31" s="355">
        <v>1</v>
      </c>
      <c r="B31" s="376" t="s">
        <v>537</v>
      </c>
      <c r="C31" s="353">
        <v>0</v>
      </c>
      <c r="D31" s="386">
        <f t="shared" si="2"/>
        <v>0</v>
      </c>
    </row>
    <row r="32" spans="1:4" ht="12.75" customHeight="1" x14ac:dyDescent="0.25">
      <c r="A32" s="355">
        <v>1</v>
      </c>
      <c r="B32" s="376" t="s">
        <v>538</v>
      </c>
      <c r="C32" s="353">
        <v>0</v>
      </c>
      <c r="D32" s="386">
        <f t="shared" si="2"/>
        <v>0</v>
      </c>
    </row>
    <row r="33" spans="1:4" ht="12.75" customHeight="1" x14ac:dyDescent="0.25">
      <c r="A33" s="355">
        <v>1</v>
      </c>
      <c r="B33" s="377" t="s">
        <v>539</v>
      </c>
      <c r="C33" s="353">
        <v>0</v>
      </c>
      <c r="D33" s="386">
        <f t="shared" si="2"/>
        <v>0</v>
      </c>
    </row>
    <row r="34" spans="1:4" ht="12.75" customHeight="1" x14ac:dyDescent="0.25">
      <c r="A34" s="355">
        <v>1</v>
      </c>
      <c r="B34" s="376" t="s">
        <v>609</v>
      </c>
      <c r="C34" s="353">
        <v>0</v>
      </c>
      <c r="D34" s="386">
        <f t="shared" si="2"/>
        <v>0</v>
      </c>
    </row>
    <row r="35" spans="1:4" ht="12.75" customHeight="1" x14ac:dyDescent="0.25">
      <c r="A35" s="355">
        <v>1</v>
      </c>
      <c r="B35" s="376" t="s">
        <v>610</v>
      </c>
      <c r="C35" s="353">
        <v>0</v>
      </c>
      <c r="D35" s="386">
        <f t="shared" si="2"/>
        <v>0</v>
      </c>
    </row>
    <row r="36" spans="1:4" ht="12.75" customHeight="1" x14ac:dyDescent="0.25">
      <c r="A36" s="355">
        <v>2</v>
      </c>
      <c r="B36" s="376" t="s">
        <v>546</v>
      </c>
      <c r="C36" s="353">
        <v>0</v>
      </c>
      <c r="D36" s="386">
        <f t="shared" si="2"/>
        <v>0</v>
      </c>
    </row>
    <row r="37" spans="1:4" ht="12.75" customHeight="1" x14ac:dyDescent="0.25">
      <c r="A37" s="355">
        <v>1</v>
      </c>
      <c r="B37" s="376" t="s">
        <v>547</v>
      </c>
      <c r="C37" s="353">
        <v>0</v>
      </c>
      <c r="D37" s="386">
        <f t="shared" si="2"/>
        <v>0</v>
      </c>
    </row>
    <row r="38" spans="1:4" ht="12.75" customHeight="1" x14ac:dyDescent="0.25">
      <c r="A38" s="355">
        <v>1</v>
      </c>
      <c r="B38" s="376" t="s">
        <v>548</v>
      </c>
      <c r="C38" s="353">
        <v>0</v>
      </c>
      <c r="D38" s="386">
        <f t="shared" si="2"/>
        <v>0</v>
      </c>
    </row>
    <row r="39" spans="1:4" ht="12.75" customHeight="1" x14ac:dyDescent="0.25">
      <c r="A39" s="355">
        <v>1</v>
      </c>
      <c r="B39" s="376" t="s">
        <v>549</v>
      </c>
      <c r="C39" s="353">
        <v>0</v>
      </c>
      <c r="D39" s="386">
        <f t="shared" si="2"/>
        <v>0</v>
      </c>
    </row>
    <row r="40" spans="1:4" ht="12.75" customHeight="1" x14ac:dyDescent="0.25">
      <c r="A40" s="355">
        <v>1</v>
      </c>
      <c r="B40" s="376" t="s">
        <v>550</v>
      </c>
      <c r="C40" s="353">
        <v>0</v>
      </c>
      <c r="D40" s="386">
        <f t="shared" si="2"/>
        <v>0</v>
      </c>
    </row>
    <row r="41" spans="1:4" ht="12.75" customHeight="1" x14ac:dyDescent="0.25">
      <c r="A41" s="355">
        <v>1</v>
      </c>
      <c r="B41" s="376" t="s">
        <v>561</v>
      </c>
      <c r="C41" s="353">
        <v>0</v>
      </c>
      <c r="D41" s="386">
        <f t="shared" si="2"/>
        <v>0</v>
      </c>
    </row>
    <row r="42" spans="1:4" ht="12.75" customHeight="1" x14ac:dyDescent="0.25">
      <c r="A42" s="355"/>
      <c r="B42" s="376"/>
      <c r="C42" s="353"/>
      <c r="D42" s="386"/>
    </row>
    <row r="43" spans="1:4" ht="12.75" customHeight="1" x14ac:dyDescent="0.25">
      <c r="A43" s="366"/>
      <c r="B43" s="378" t="s">
        <v>517</v>
      </c>
      <c r="C43" s="401"/>
      <c r="D43" s="386">
        <f>SUM(D30:D41)</f>
        <v>0</v>
      </c>
    </row>
    <row r="44" spans="1:4" ht="12.75" customHeight="1" x14ac:dyDescent="0.25">
      <c r="A44" s="365"/>
      <c r="B44" s="375" t="s">
        <v>518</v>
      </c>
      <c r="C44" s="400"/>
      <c r="D44" s="386"/>
    </row>
    <row r="45" spans="1:4" ht="12.75" customHeight="1" x14ac:dyDescent="0.25">
      <c r="A45" s="355">
        <v>1</v>
      </c>
      <c r="B45" s="376" t="s">
        <v>540</v>
      </c>
      <c r="C45" s="353">
        <v>0</v>
      </c>
      <c r="D45" s="386">
        <f t="shared" si="2"/>
        <v>0</v>
      </c>
    </row>
    <row r="46" spans="1:4" ht="12.75" customHeight="1" x14ac:dyDescent="0.25">
      <c r="A46" s="355">
        <v>1</v>
      </c>
      <c r="B46" s="376" t="s">
        <v>541</v>
      </c>
      <c r="C46" s="353">
        <v>0</v>
      </c>
      <c r="D46" s="386">
        <f t="shared" si="2"/>
        <v>0</v>
      </c>
    </row>
    <row r="47" spans="1:4" ht="12.75" customHeight="1" x14ac:dyDescent="0.25">
      <c r="A47" s="355">
        <v>1</v>
      </c>
      <c r="B47" s="376" t="s">
        <v>542</v>
      </c>
      <c r="C47" s="353">
        <v>0</v>
      </c>
      <c r="D47" s="386">
        <f t="shared" si="2"/>
        <v>0</v>
      </c>
    </row>
    <row r="48" spans="1:4" ht="12.75" customHeight="1" x14ac:dyDescent="0.25">
      <c r="A48" s="355">
        <v>1</v>
      </c>
      <c r="B48" s="376" t="s">
        <v>551</v>
      </c>
      <c r="C48" s="353">
        <v>0</v>
      </c>
      <c r="D48" s="386">
        <f t="shared" si="2"/>
        <v>0</v>
      </c>
    </row>
    <row r="49" spans="1:4" ht="12.75" customHeight="1" x14ac:dyDescent="0.25">
      <c r="A49" s="355">
        <v>1</v>
      </c>
      <c r="B49" s="376" t="s">
        <v>552</v>
      </c>
      <c r="C49" s="353">
        <v>0</v>
      </c>
      <c r="D49" s="386">
        <f t="shared" si="2"/>
        <v>0</v>
      </c>
    </row>
    <row r="50" spans="1:4" ht="12.75" customHeight="1" x14ac:dyDescent="0.25">
      <c r="A50" s="355">
        <v>1</v>
      </c>
      <c r="B50" s="376" t="s">
        <v>553</v>
      </c>
      <c r="C50" s="353">
        <v>0</v>
      </c>
      <c r="D50" s="386">
        <f t="shared" si="2"/>
        <v>0</v>
      </c>
    </row>
    <row r="51" spans="1:4" ht="12.75" customHeight="1" x14ac:dyDescent="0.25">
      <c r="A51" s="355">
        <v>1</v>
      </c>
      <c r="B51" s="376" t="s">
        <v>554</v>
      </c>
      <c r="C51" s="353">
        <v>0</v>
      </c>
      <c r="D51" s="386">
        <f t="shared" si="2"/>
        <v>0</v>
      </c>
    </row>
    <row r="52" spans="1:4" ht="12.75" customHeight="1" x14ac:dyDescent="0.25">
      <c r="A52" s="355">
        <v>1</v>
      </c>
      <c r="B52" s="376" t="s">
        <v>555</v>
      </c>
      <c r="C52" s="353">
        <v>0</v>
      </c>
      <c r="D52" s="386">
        <f t="shared" si="2"/>
        <v>0</v>
      </c>
    </row>
    <row r="53" spans="1:4" ht="12.75" customHeight="1" x14ac:dyDescent="0.25">
      <c r="A53" s="355">
        <v>1</v>
      </c>
      <c r="B53" s="376" t="s">
        <v>560</v>
      </c>
      <c r="C53" s="353">
        <v>0</v>
      </c>
      <c r="D53" s="386">
        <f t="shared" si="2"/>
        <v>0</v>
      </c>
    </row>
    <row r="54" spans="1:4" ht="12.75" customHeight="1" x14ac:dyDescent="0.25">
      <c r="A54" s="355">
        <v>1</v>
      </c>
      <c r="B54" s="376" t="s">
        <v>556</v>
      </c>
      <c r="C54" s="353">
        <v>0</v>
      </c>
      <c r="D54" s="386">
        <f t="shared" si="2"/>
        <v>0</v>
      </c>
    </row>
    <row r="55" spans="1:4" ht="12.75" customHeight="1" x14ac:dyDescent="0.25">
      <c r="A55" s="355">
        <v>1</v>
      </c>
      <c r="B55" s="376" t="s">
        <v>615</v>
      </c>
      <c r="C55" s="353">
        <v>0</v>
      </c>
      <c r="D55" s="386">
        <f t="shared" si="2"/>
        <v>0</v>
      </c>
    </row>
    <row r="56" spans="1:4" ht="12.75" customHeight="1" x14ac:dyDescent="0.25">
      <c r="A56" s="355">
        <v>1</v>
      </c>
      <c r="B56" s="376" t="s">
        <v>616</v>
      </c>
      <c r="C56" s="353">
        <v>0</v>
      </c>
      <c r="D56" s="386">
        <f t="shared" si="2"/>
        <v>0</v>
      </c>
    </row>
    <row r="57" spans="1:4" ht="12.75" customHeight="1" x14ac:dyDescent="0.25">
      <c r="A57" s="355">
        <v>1</v>
      </c>
      <c r="B57" s="376" t="s">
        <v>618</v>
      </c>
      <c r="C57" s="353">
        <v>0</v>
      </c>
      <c r="D57" s="386">
        <f t="shared" si="2"/>
        <v>0</v>
      </c>
    </row>
    <row r="58" spans="1:4" ht="12.75" customHeight="1" x14ac:dyDescent="0.25">
      <c r="A58" s="355"/>
      <c r="B58" s="376"/>
      <c r="C58" s="353"/>
      <c r="D58" s="386"/>
    </row>
    <row r="59" spans="1:4" ht="12.75" customHeight="1" thickBot="1" x14ac:dyDescent="0.3">
      <c r="A59" s="366"/>
      <c r="B59" s="378" t="s">
        <v>519</v>
      </c>
      <c r="C59" s="401"/>
      <c r="D59" s="386">
        <f>SUM(D45:D58)</f>
        <v>0</v>
      </c>
    </row>
    <row r="60" spans="1:4" ht="12.75" customHeight="1" thickBot="1" x14ac:dyDescent="0.3">
      <c r="A60" s="364"/>
      <c r="B60" s="379" t="s">
        <v>520</v>
      </c>
      <c r="C60" s="399"/>
      <c r="D60" s="391">
        <f>D59+D43</f>
        <v>0</v>
      </c>
    </row>
    <row r="61" spans="1:4" ht="12.75" customHeight="1" x14ac:dyDescent="0.25">
      <c r="A61" s="363"/>
      <c r="B61" s="378"/>
      <c r="C61" s="403"/>
      <c r="D61" s="392"/>
    </row>
    <row r="62" spans="1:4" ht="12.75" customHeight="1" thickBot="1" x14ac:dyDescent="0.3">
      <c r="A62" s="368" t="s">
        <v>524</v>
      </c>
      <c r="B62" s="368"/>
      <c r="C62" s="404"/>
      <c r="D62" s="368"/>
    </row>
    <row r="63" spans="1:4" ht="12.75" customHeight="1" thickBot="1" x14ac:dyDescent="0.3">
      <c r="A63" s="364" t="s">
        <v>511</v>
      </c>
      <c r="B63" s="361" t="s">
        <v>512</v>
      </c>
      <c r="C63" s="399" t="s">
        <v>513</v>
      </c>
      <c r="D63" s="389" t="s">
        <v>514</v>
      </c>
    </row>
    <row r="64" spans="1:4" ht="12.75" customHeight="1" x14ac:dyDescent="0.25">
      <c r="A64" s="365"/>
      <c r="B64" s="375" t="s">
        <v>515</v>
      </c>
      <c r="C64" s="400"/>
      <c r="D64" s="393"/>
    </row>
    <row r="65" spans="1:4" ht="12.75" customHeight="1" x14ac:dyDescent="0.25">
      <c r="A65" s="355">
        <v>6</v>
      </c>
      <c r="B65" s="376" t="s">
        <v>516</v>
      </c>
      <c r="C65" s="353">
        <v>0</v>
      </c>
      <c r="D65" s="386">
        <f t="shared" ref="D65:D79" si="3">C65*A65</f>
        <v>0</v>
      </c>
    </row>
    <row r="66" spans="1:4" ht="12.75" customHeight="1" x14ac:dyDescent="0.25">
      <c r="A66" s="355">
        <v>1</v>
      </c>
      <c r="B66" s="376" t="s">
        <v>537</v>
      </c>
      <c r="C66" s="353">
        <v>0</v>
      </c>
      <c r="D66" s="386">
        <f t="shared" si="3"/>
        <v>0</v>
      </c>
    </row>
    <row r="67" spans="1:4" ht="12.75" customHeight="1" x14ac:dyDescent="0.25">
      <c r="A67" s="355">
        <v>1</v>
      </c>
      <c r="B67" s="376" t="s">
        <v>538</v>
      </c>
      <c r="C67" s="353">
        <v>0</v>
      </c>
      <c r="D67" s="386">
        <f t="shared" si="3"/>
        <v>0</v>
      </c>
    </row>
    <row r="68" spans="1:4" ht="12.75" customHeight="1" x14ac:dyDescent="0.25">
      <c r="A68" s="355">
        <v>1</v>
      </c>
      <c r="B68" s="377" t="s">
        <v>539</v>
      </c>
      <c r="C68" s="353">
        <v>0</v>
      </c>
      <c r="D68" s="386">
        <f t="shared" si="3"/>
        <v>0</v>
      </c>
    </row>
    <row r="69" spans="1:4" ht="12.75" customHeight="1" x14ac:dyDescent="0.25">
      <c r="A69" s="355">
        <v>1</v>
      </c>
      <c r="B69" s="376" t="s">
        <v>609</v>
      </c>
      <c r="C69" s="353">
        <v>0</v>
      </c>
      <c r="D69" s="386">
        <f t="shared" si="3"/>
        <v>0</v>
      </c>
    </row>
    <row r="70" spans="1:4" ht="12.75" customHeight="1" x14ac:dyDescent="0.25">
      <c r="A70" s="355">
        <v>1</v>
      </c>
      <c r="B70" s="376" t="s">
        <v>610</v>
      </c>
      <c r="C70" s="353">
        <v>0</v>
      </c>
      <c r="D70" s="386">
        <f t="shared" si="3"/>
        <v>0</v>
      </c>
    </row>
    <row r="71" spans="1:4" ht="12.75" customHeight="1" x14ac:dyDescent="0.25">
      <c r="A71" s="355">
        <v>1</v>
      </c>
      <c r="B71" s="376" t="s">
        <v>606</v>
      </c>
      <c r="C71" s="353">
        <v>0</v>
      </c>
      <c r="D71" s="386">
        <f t="shared" si="3"/>
        <v>0</v>
      </c>
    </row>
    <row r="72" spans="1:4" ht="12.75" customHeight="1" x14ac:dyDescent="0.25">
      <c r="A72" s="355">
        <v>1</v>
      </c>
      <c r="B72" s="376" t="s">
        <v>607</v>
      </c>
      <c r="C72" s="353">
        <v>0</v>
      </c>
      <c r="D72" s="386">
        <f t="shared" si="3"/>
        <v>0</v>
      </c>
    </row>
    <row r="73" spans="1:4" ht="12.75" customHeight="1" x14ac:dyDescent="0.25">
      <c r="A73" s="355"/>
      <c r="B73" s="380"/>
      <c r="C73" s="353"/>
      <c r="D73" s="386"/>
    </row>
    <row r="74" spans="1:4" ht="12.75" customHeight="1" x14ac:dyDescent="0.25">
      <c r="A74" s="366"/>
      <c r="B74" s="378" t="s">
        <v>517</v>
      </c>
      <c r="C74" s="405"/>
      <c r="D74" s="386">
        <f>SUM(D65:D73)</f>
        <v>0</v>
      </c>
    </row>
    <row r="75" spans="1:4" ht="12.75" customHeight="1" x14ac:dyDescent="0.25">
      <c r="A75" s="365"/>
      <c r="B75" s="375" t="s">
        <v>518</v>
      </c>
      <c r="C75" s="400"/>
      <c r="D75" s="386"/>
    </row>
    <row r="76" spans="1:4" ht="12.75" customHeight="1" x14ac:dyDescent="0.25">
      <c r="A76" s="355">
        <v>1</v>
      </c>
      <c r="B76" s="376" t="s">
        <v>540</v>
      </c>
      <c r="C76" s="353">
        <v>0</v>
      </c>
      <c r="D76" s="386">
        <f t="shared" si="3"/>
        <v>0</v>
      </c>
    </row>
    <row r="77" spans="1:4" ht="12.75" customHeight="1" x14ac:dyDescent="0.25">
      <c r="A77" s="355">
        <v>1</v>
      </c>
      <c r="B77" s="376" t="s">
        <v>541</v>
      </c>
      <c r="C77" s="353">
        <v>0</v>
      </c>
      <c r="D77" s="386">
        <f t="shared" si="3"/>
        <v>0</v>
      </c>
    </row>
    <row r="78" spans="1:4" ht="12.75" customHeight="1" x14ac:dyDescent="0.25">
      <c r="A78" s="355">
        <v>1</v>
      </c>
      <c r="B78" s="376" t="s">
        <v>542</v>
      </c>
      <c r="C78" s="353">
        <v>0</v>
      </c>
      <c r="D78" s="386">
        <f t="shared" si="3"/>
        <v>0</v>
      </c>
    </row>
    <row r="79" spans="1:4" ht="12.75" customHeight="1" x14ac:dyDescent="0.25">
      <c r="A79" s="355">
        <v>1</v>
      </c>
      <c r="B79" s="376" t="s">
        <v>608</v>
      </c>
      <c r="C79" s="353">
        <v>0</v>
      </c>
      <c r="D79" s="386">
        <f t="shared" si="3"/>
        <v>0</v>
      </c>
    </row>
    <row r="80" spans="1:4" ht="12.75" customHeight="1" x14ac:dyDescent="0.25">
      <c r="A80" s="355"/>
      <c r="B80" s="376"/>
      <c r="C80" s="353"/>
      <c r="D80" s="386"/>
    </row>
    <row r="81" spans="1:4" ht="12.75" customHeight="1" thickBot="1" x14ac:dyDescent="0.3">
      <c r="A81" s="366"/>
      <c r="B81" s="378" t="s">
        <v>519</v>
      </c>
      <c r="C81" s="401"/>
      <c r="D81" s="386">
        <f>SUM(D76:D80)</f>
        <v>0</v>
      </c>
    </row>
    <row r="82" spans="1:4" ht="12.75" customHeight="1" thickBot="1" x14ac:dyDescent="0.3">
      <c r="A82" s="364"/>
      <c r="B82" s="379" t="s">
        <v>520</v>
      </c>
      <c r="C82" s="399"/>
      <c r="D82" s="387">
        <f>D81+D74</f>
        <v>0</v>
      </c>
    </row>
    <row r="83" spans="1:4" ht="12.75" customHeight="1" x14ac:dyDescent="0.25">
      <c r="A83" s="367"/>
      <c r="B83" s="367"/>
      <c r="C83" s="402"/>
      <c r="D83" s="388"/>
    </row>
    <row r="84" spans="1:4" ht="12.75" customHeight="1" thickBot="1" x14ac:dyDescent="0.3">
      <c r="A84" s="369" t="s">
        <v>526</v>
      </c>
      <c r="B84" s="369"/>
      <c r="C84" s="406"/>
      <c r="D84" s="369"/>
    </row>
    <row r="85" spans="1:4" ht="12.75" customHeight="1" thickBot="1" x14ac:dyDescent="0.3">
      <c r="A85" s="364" t="s">
        <v>511</v>
      </c>
      <c r="B85" s="361" t="s">
        <v>512</v>
      </c>
      <c r="C85" s="399" t="s">
        <v>513</v>
      </c>
      <c r="D85" s="389" t="s">
        <v>514</v>
      </c>
    </row>
    <row r="86" spans="1:4" ht="12.75" customHeight="1" x14ac:dyDescent="0.25">
      <c r="A86" s="365"/>
      <c r="B86" s="375" t="s">
        <v>515</v>
      </c>
      <c r="C86" s="400"/>
      <c r="D86" s="390"/>
    </row>
    <row r="87" spans="1:4" ht="12.75" customHeight="1" x14ac:dyDescent="0.25">
      <c r="A87" s="355">
        <v>6</v>
      </c>
      <c r="B87" s="376" t="s">
        <v>516</v>
      </c>
      <c r="C87" s="353">
        <v>0</v>
      </c>
      <c r="D87" s="386">
        <f t="shared" ref="D87:D125" si="4">C87*A87</f>
        <v>0</v>
      </c>
    </row>
    <row r="88" spans="1:4" ht="12.75" customHeight="1" x14ac:dyDescent="0.25">
      <c r="A88" s="355">
        <v>1</v>
      </c>
      <c r="B88" s="376" t="s">
        <v>537</v>
      </c>
      <c r="C88" s="353">
        <v>0</v>
      </c>
      <c r="D88" s="386">
        <f t="shared" si="4"/>
        <v>0</v>
      </c>
    </row>
    <row r="89" spans="1:4" ht="12.75" customHeight="1" x14ac:dyDescent="0.25">
      <c r="A89" s="355">
        <v>1</v>
      </c>
      <c r="B89" s="376" t="s">
        <v>538</v>
      </c>
      <c r="C89" s="353">
        <v>0</v>
      </c>
      <c r="D89" s="386">
        <f t="shared" si="4"/>
        <v>0</v>
      </c>
    </row>
    <row r="90" spans="1:4" ht="12.75" customHeight="1" x14ac:dyDescent="0.25">
      <c r="A90" s="355">
        <v>1</v>
      </c>
      <c r="B90" s="377" t="s">
        <v>539</v>
      </c>
      <c r="C90" s="353">
        <v>0</v>
      </c>
      <c r="D90" s="386">
        <f t="shared" si="4"/>
        <v>0</v>
      </c>
    </row>
    <row r="91" spans="1:4" ht="12.75" customHeight="1" x14ac:dyDescent="0.25">
      <c r="A91" s="355">
        <v>1</v>
      </c>
      <c r="B91" s="376" t="s">
        <v>609</v>
      </c>
      <c r="C91" s="353">
        <v>0</v>
      </c>
      <c r="D91" s="386">
        <f t="shared" si="4"/>
        <v>0</v>
      </c>
    </row>
    <row r="92" spans="1:4" ht="12.75" customHeight="1" x14ac:dyDescent="0.25">
      <c r="A92" s="355">
        <v>1</v>
      </c>
      <c r="B92" s="376" t="s">
        <v>610</v>
      </c>
      <c r="C92" s="353">
        <v>0</v>
      </c>
      <c r="D92" s="386">
        <f t="shared" si="4"/>
        <v>0</v>
      </c>
    </row>
    <row r="93" spans="1:4" ht="12.75" customHeight="1" x14ac:dyDescent="0.25">
      <c r="A93" s="355">
        <v>2</v>
      </c>
      <c r="B93" s="376" t="s">
        <v>546</v>
      </c>
      <c r="C93" s="353">
        <v>0</v>
      </c>
      <c r="D93" s="386">
        <f t="shared" si="4"/>
        <v>0</v>
      </c>
    </row>
    <row r="94" spans="1:4" ht="12.75" customHeight="1" x14ac:dyDescent="0.25">
      <c r="A94" s="355">
        <v>1</v>
      </c>
      <c r="B94" s="376" t="s">
        <v>547</v>
      </c>
      <c r="C94" s="353">
        <v>0</v>
      </c>
      <c r="D94" s="386">
        <f t="shared" si="4"/>
        <v>0</v>
      </c>
    </row>
    <row r="95" spans="1:4" ht="12.75" customHeight="1" x14ac:dyDescent="0.25">
      <c r="A95" s="355">
        <v>1</v>
      </c>
      <c r="B95" s="376" t="s">
        <v>548</v>
      </c>
      <c r="C95" s="353">
        <v>0</v>
      </c>
      <c r="D95" s="386">
        <f t="shared" si="4"/>
        <v>0</v>
      </c>
    </row>
    <row r="96" spans="1:4" ht="12.75" customHeight="1" x14ac:dyDescent="0.25">
      <c r="A96" s="355">
        <v>1</v>
      </c>
      <c r="B96" s="376" t="s">
        <v>549</v>
      </c>
      <c r="C96" s="353">
        <v>0</v>
      </c>
      <c r="D96" s="386">
        <f t="shared" si="4"/>
        <v>0</v>
      </c>
    </row>
    <row r="97" spans="1:4" ht="12.75" customHeight="1" x14ac:dyDescent="0.25">
      <c r="A97" s="355">
        <v>1</v>
      </c>
      <c r="B97" s="376" t="s">
        <v>550</v>
      </c>
      <c r="C97" s="353">
        <v>0</v>
      </c>
      <c r="D97" s="386">
        <f t="shared" si="4"/>
        <v>0</v>
      </c>
    </row>
    <row r="98" spans="1:4" ht="12.75" customHeight="1" x14ac:dyDescent="0.25">
      <c r="A98" s="355">
        <v>1</v>
      </c>
      <c r="B98" s="376" t="s">
        <v>561</v>
      </c>
      <c r="C98" s="353">
        <v>0</v>
      </c>
      <c r="D98" s="386">
        <f t="shared" si="4"/>
        <v>0</v>
      </c>
    </row>
    <row r="99" spans="1:4" ht="12.75" customHeight="1" x14ac:dyDescent="0.25">
      <c r="A99" s="355">
        <v>1</v>
      </c>
      <c r="B99" s="376" t="s">
        <v>557</v>
      </c>
      <c r="C99" s="353">
        <v>0</v>
      </c>
      <c r="D99" s="386">
        <f t="shared" si="4"/>
        <v>0</v>
      </c>
    </row>
    <row r="100" spans="1:4" ht="12.75" customHeight="1" x14ac:dyDescent="0.25">
      <c r="A100" s="355">
        <v>1</v>
      </c>
      <c r="B100" s="376" t="s">
        <v>533</v>
      </c>
      <c r="C100" s="353">
        <v>0</v>
      </c>
      <c r="D100" s="386">
        <f t="shared" si="4"/>
        <v>0</v>
      </c>
    </row>
    <row r="101" spans="1:4" ht="12.75" customHeight="1" x14ac:dyDescent="0.25">
      <c r="A101" s="355">
        <v>1</v>
      </c>
      <c r="B101" s="376" t="s">
        <v>558</v>
      </c>
      <c r="C101" s="353">
        <v>0</v>
      </c>
      <c r="D101" s="386">
        <f t="shared" si="4"/>
        <v>0</v>
      </c>
    </row>
    <row r="102" spans="1:4" ht="12.75" customHeight="1" x14ac:dyDescent="0.25">
      <c r="A102" s="355">
        <v>1</v>
      </c>
      <c r="B102" s="376" t="s">
        <v>572</v>
      </c>
      <c r="C102" s="353">
        <v>0</v>
      </c>
      <c r="D102" s="386">
        <f t="shared" si="4"/>
        <v>0</v>
      </c>
    </row>
    <row r="103" spans="1:4" ht="12.75" customHeight="1" x14ac:dyDescent="0.25">
      <c r="A103" s="355">
        <v>2</v>
      </c>
      <c r="B103" s="376" t="s">
        <v>611</v>
      </c>
      <c r="C103" s="353">
        <v>0</v>
      </c>
      <c r="D103" s="386">
        <f t="shared" si="4"/>
        <v>0</v>
      </c>
    </row>
    <row r="104" spans="1:4" ht="12.75" customHeight="1" x14ac:dyDescent="0.25">
      <c r="A104" s="355">
        <v>2</v>
      </c>
      <c r="B104" s="376" t="s">
        <v>612</v>
      </c>
      <c r="C104" s="353">
        <v>0</v>
      </c>
      <c r="D104" s="386">
        <f t="shared" si="4"/>
        <v>0</v>
      </c>
    </row>
    <row r="105" spans="1:4" ht="12.75" customHeight="1" x14ac:dyDescent="0.25">
      <c r="A105" s="355">
        <v>2</v>
      </c>
      <c r="B105" s="376" t="s">
        <v>593</v>
      </c>
      <c r="C105" s="353">
        <v>0</v>
      </c>
      <c r="D105" s="386">
        <f t="shared" si="4"/>
        <v>0</v>
      </c>
    </row>
    <row r="106" spans="1:4" ht="12.75" customHeight="1" x14ac:dyDescent="0.25">
      <c r="A106" s="355"/>
      <c r="B106" s="376"/>
      <c r="C106" s="353"/>
      <c r="D106" s="386"/>
    </row>
    <row r="107" spans="1:4" ht="12.75" customHeight="1" x14ac:dyDescent="0.25">
      <c r="A107" s="366"/>
      <c r="B107" s="378" t="s">
        <v>517</v>
      </c>
      <c r="C107" s="353"/>
      <c r="D107" s="386">
        <f>SUM(D87:D106)</f>
        <v>0</v>
      </c>
    </row>
    <row r="108" spans="1:4" ht="12.75" customHeight="1" x14ac:dyDescent="0.25">
      <c r="A108" s="365"/>
      <c r="B108" s="375" t="s">
        <v>518</v>
      </c>
      <c r="C108" s="353"/>
      <c r="D108" s="386"/>
    </row>
    <row r="109" spans="1:4" ht="12.75" customHeight="1" x14ac:dyDescent="0.25">
      <c r="A109" s="355">
        <v>1</v>
      </c>
      <c r="B109" s="376" t="s">
        <v>540</v>
      </c>
      <c r="C109" s="353">
        <v>0</v>
      </c>
      <c r="D109" s="386">
        <f t="shared" si="4"/>
        <v>0</v>
      </c>
    </row>
    <row r="110" spans="1:4" ht="12.75" customHeight="1" x14ac:dyDescent="0.25">
      <c r="A110" s="355">
        <v>1</v>
      </c>
      <c r="B110" s="376" t="s">
        <v>541</v>
      </c>
      <c r="C110" s="353">
        <v>0</v>
      </c>
      <c r="D110" s="386">
        <f t="shared" si="4"/>
        <v>0</v>
      </c>
    </row>
    <row r="111" spans="1:4" ht="12.75" customHeight="1" x14ac:dyDescent="0.25">
      <c r="A111" s="355">
        <v>1</v>
      </c>
      <c r="B111" s="376" t="s">
        <v>542</v>
      </c>
      <c r="C111" s="353">
        <v>0</v>
      </c>
      <c r="D111" s="386">
        <f t="shared" si="4"/>
        <v>0</v>
      </c>
    </row>
    <row r="112" spans="1:4" ht="12.75" customHeight="1" x14ac:dyDescent="0.25">
      <c r="A112" s="355">
        <v>1</v>
      </c>
      <c r="B112" s="376" t="s">
        <v>613</v>
      </c>
      <c r="C112" s="353">
        <v>0</v>
      </c>
      <c r="D112" s="386">
        <f t="shared" si="4"/>
        <v>0</v>
      </c>
    </row>
    <row r="113" spans="1:4" ht="12.75" customHeight="1" x14ac:dyDescent="0.25">
      <c r="A113" s="355">
        <v>1</v>
      </c>
      <c r="B113" s="376" t="s">
        <v>552</v>
      </c>
      <c r="C113" s="353">
        <v>0</v>
      </c>
      <c r="D113" s="386">
        <f t="shared" si="4"/>
        <v>0</v>
      </c>
    </row>
    <row r="114" spans="1:4" ht="12.75" customHeight="1" x14ac:dyDescent="0.25">
      <c r="A114" s="355">
        <v>1</v>
      </c>
      <c r="B114" s="376" t="s">
        <v>553</v>
      </c>
      <c r="C114" s="353">
        <v>0</v>
      </c>
      <c r="D114" s="386">
        <f t="shared" si="4"/>
        <v>0</v>
      </c>
    </row>
    <row r="115" spans="1:4" ht="12.75" customHeight="1" x14ac:dyDescent="0.25">
      <c r="A115" s="355">
        <v>1</v>
      </c>
      <c r="B115" s="376" t="s">
        <v>554</v>
      </c>
      <c r="C115" s="353">
        <v>0</v>
      </c>
      <c r="D115" s="386">
        <f t="shared" si="4"/>
        <v>0</v>
      </c>
    </row>
    <row r="116" spans="1:4" ht="12.75" customHeight="1" x14ac:dyDescent="0.25">
      <c r="A116" s="355">
        <v>1</v>
      </c>
      <c r="B116" s="376" t="s">
        <v>555</v>
      </c>
      <c r="C116" s="353">
        <v>0</v>
      </c>
      <c r="D116" s="386">
        <f t="shared" si="4"/>
        <v>0</v>
      </c>
    </row>
    <row r="117" spans="1:4" ht="12.75" customHeight="1" x14ac:dyDescent="0.25">
      <c r="A117" s="355">
        <v>1</v>
      </c>
      <c r="B117" s="376" t="s">
        <v>560</v>
      </c>
      <c r="C117" s="353">
        <v>0</v>
      </c>
      <c r="D117" s="386">
        <f t="shared" si="4"/>
        <v>0</v>
      </c>
    </row>
    <row r="118" spans="1:4" ht="12.75" customHeight="1" x14ac:dyDescent="0.25">
      <c r="A118" s="355">
        <v>1</v>
      </c>
      <c r="B118" s="376" t="s">
        <v>556</v>
      </c>
      <c r="C118" s="353">
        <v>0</v>
      </c>
      <c r="D118" s="386">
        <f t="shared" si="4"/>
        <v>0</v>
      </c>
    </row>
    <row r="119" spans="1:4" ht="12.75" customHeight="1" x14ac:dyDescent="0.25">
      <c r="A119" s="355">
        <v>1</v>
      </c>
      <c r="B119" s="376" t="s">
        <v>562</v>
      </c>
      <c r="C119" s="353">
        <v>0</v>
      </c>
      <c r="D119" s="386">
        <f t="shared" si="4"/>
        <v>0</v>
      </c>
    </row>
    <row r="120" spans="1:4" ht="12.75" customHeight="1" x14ac:dyDescent="0.25">
      <c r="A120" s="355">
        <v>1</v>
      </c>
      <c r="B120" s="376" t="s">
        <v>563</v>
      </c>
      <c r="C120" s="353">
        <v>0</v>
      </c>
      <c r="D120" s="386">
        <f t="shared" si="4"/>
        <v>0</v>
      </c>
    </row>
    <row r="121" spans="1:4" ht="12.75" customHeight="1" x14ac:dyDescent="0.25">
      <c r="A121" s="355">
        <v>1</v>
      </c>
      <c r="B121" s="376" t="s">
        <v>573</v>
      </c>
      <c r="C121" s="353">
        <v>0</v>
      </c>
      <c r="D121" s="386">
        <f t="shared" si="4"/>
        <v>0</v>
      </c>
    </row>
    <row r="122" spans="1:4" ht="12.75" customHeight="1" x14ac:dyDescent="0.25">
      <c r="A122" s="355">
        <v>1</v>
      </c>
      <c r="B122" s="376" t="s">
        <v>574</v>
      </c>
      <c r="C122" s="353">
        <v>0</v>
      </c>
      <c r="D122" s="386">
        <f t="shared" si="4"/>
        <v>0</v>
      </c>
    </row>
    <row r="123" spans="1:4" ht="12.75" customHeight="1" x14ac:dyDescent="0.25">
      <c r="A123" s="355">
        <v>1</v>
      </c>
      <c r="B123" s="376" t="s">
        <v>595</v>
      </c>
      <c r="C123" s="353">
        <v>0</v>
      </c>
      <c r="D123" s="386">
        <f t="shared" si="4"/>
        <v>0</v>
      </c>
    </row>
    <row r="124" spans="1:4" ht="12.75" customHeight="1" x14ac:dyDescent="0.25">
      <c r="A124" s="355">
        <v>1</v>
      </c>
      <c r="B124" s="376" t="s">
        <v>594</v>
      </c>
      <c r="C124" s="353">
        <v>0</v>
      </c>
      <c r="D124" s="386">
        <f t="shared" si="4"/>
        <v>0</v>
      </c>
    </row>
    <row r="125" spans="1:4" ht="12.75" customHeight="1" x14ac:dyDescent="0.25">
      <c r="A125" s="355">
        <v>1</v>
      </c>
      <c r="B125" s="376" t="s">
        <v>618</v>
      </c>
      <c r="C125" s="353">
        <v>0</v>
      </c>
      <c r="D125" s="386">
        <f t="shared" si="4"/>
        <v>0</v>
      </c>
    </row>
    <row r="126" spans="1:4" ht="12.75" customHeight="1" x14ac:dyDescent="0.25">
      <c r="A126" s="355"/>
      <c r="B126" s="376"/>
      <c r="C126" s="353"/>
      <c r="D126" s="386"/>
    </row>
    <row r="127" spans="1:4" ht="12.75" customHeight="1" thickBot="1" x14ac:dyDescent="0.3">
      <c r="A127" s="366"/>
      <c r="B127" s="378" t="s">
        <v>519</v>
      </c>
      <c r="C127" s="401"/>
      <c r="D127" s="386">
        <f>SUM(D109:D126)</f>
        <v>0</v>
      </c>
    </row>
    <row r="128" spans="1:4" ht="12.75" customHeight="1" thickBot="1" x14ac:dyDescent="0.3">
      <c r="A128" s="364"/>
      <c r="B128" s="379" t="s">
        <v>520</v>
      </c>
      <c r="C128" s="399"/>
      <c r="D128" s="391">
        <f>D127+D107</f>
        <v>0</v>
      </c>
    </row>
    <row r="129" spans="1:4" ht="12.75" customHeight="1" x14ac:dyDescent="0.25">
      <c r="A129" s="363"/>
      <c r="B129" s="378"/>
      <c r="C129" s="403"/>
      <c r="D129" s="392"/>
    </row>
    <row r="130" spans="1:4" ht="12.75" customHeight="1" thickBot="1" x14ac:dyDescent="0.3">
      <c r="A130" s="369" t="s">
        <v>527</v>
      </c>
      <c r="B130" s="369"/>
      <c r="C130" s="406"/>
      <c r="D130" s="369"/>
    </row>
    <row r="131" spans="1:4" ht="12.75" customHeight="1" thickBot="1" x14ac:dyDescent="0.3">
      <c r="A131" s="364" t="s">
        <v>511</v>
      </c>
      <c r="B131" s="361" t="s">
        <v>512</v>
      </c>
      <c r="C131" s="399" t="s">
        <v>513</v>
      </c>
      <c r="D131" s="384" t="s">
        <v>514</v>
      </c>
    </row>
    <row r="132" spans="1:4" ht="12.75" customHeight="1" x14ac:dyDescent="0.25">
      <c r="A132" s="365"/>
      <c r="B132" s="375" t="s">
        <v>515</v>
      </c>
      <c r="C132" s="400"/>
      <c r="D132" s="385"/>
    </row>
    <row r="133" spans="1:4" ht="12.75" customHeight="1" x14ac:dyDescent="0.25">
      <c r="A133" s="355">
        <v>6</v>
      </c>
      <c r="B133" s="376" t="s">
        <v>516</v>
      </c>
      <c r="C133" s="353">
        <v>0</v>
      </c>
      <c r="D133" s="386">
        <f>(C133*A133)</f>
        <v>0</v>
      </c>
    </row>
    <row r="134" spans="1:4" ht="12.75" customHeight="1" x14ac:dyDescent="0.25">
      <c r="A134" s="355">
        <v>1</v>
      </c>
      <c r="B134" s="376" t="s">
        <v>537</v>
      </c>
      <c r="C134" s="353">
        <v>0</v>
      </c>
      <c r="D134" s="386">
        <f t="shared" ref="D134:D142" si="5">(C134*A134)</f>
        <v>0</v>
      </c>
    </row>
    <row r="135" spans="1:4" ht="12.75" customHeight="1" x14ac:dyDescent="0.25">
      <c r="A135" s="355">
        <v>1</v>
      </c>
      <c r="B135" s="376" t="s">
        <v>538</v>
      </c>
      <c r="C135" s="353">
        <v>0</v>
      </c>
      <c r="D135" s="386">
        <f t="shared" si="5"/>
        <v>0</v>
      </c>
    </row>
    <row r="136" spans="1:4" ht="12.75" customHeight="1" x14ac:dyDescent="0.25">
      <c r="A136" s="355">
        <v>1</v>
      </c>
      <c r="B136" s="377" t="s">
        <v>539</v>
      </c>
      <c r="C136" s="353">
        <v>0</v>
      </c>
      <c r="D136" s="386">
        <f t="shared" si="5"/>
        <v>0</v>
      </c>
    </row>
    <row r="137" spans="1:4" ht="12.75" customHeight="1" x14ac:dyDescent="0.25">
      <c r="A137" s="355">
        <v>1</v>
      </c>
      <c r="B137" s="376" t="s">
        <v>609</v>
      </c>
      <c r="C137" s="353">
        <v>0</v>
      </c>
      <c r="D137" s="386">
        <f t="shared" si="5"/>
        <v>0</v>
      </c>
    </row>
    <row r="138" spans="1:4" ht="12.75" customHeight="1" x14ac:dyDescent="0.25">
      <c r="A138" s="355">
        <v>1</v>
      </c>
      <c r="B138" s="376" t="s">
        <v>610</v>
      </c>
      <c r="C138" s="353">
        <v>0</v>
      </c>
      <c r="D138" s="386">
        <f t="shared" si="5"/>
        <v>0</v>
      </c>
    </row>
    <row r="139" spans="1:4" ht="12.75" customHeight="1" x14ac:dyDescent="0.25">
      <c r="A139" s="355">
        <v>3</v>
      </c>
      <c r="B139" s="376" t="s">
        <v>564</v>
      </c>
      <c r="C139" s="353">
        <v>0</v>
      </c>
      <c r="D139" s="386">
        <f t="shared" si="5"/>
        <v>0</v>
      </c>
    </row>
    <row r="140" spans="1:4" ht="12.75" customHeight="1" x14ac:dyDescent="0.25">
      <c r="A140" s="355">
        <v>2</v>
      </c>
      <c r="B140" s="376" t="s">
        <v>565</v>
      </c>
      <c r="C140" s="353">
        <v>0</v>
      </c>
      <c r="D140" s="386">
        <f t="shared" si="5"/>
        <v>0</v>
      </c>
    </row>
    <row r="141" spans="1:4" ht="12.75" customHeight="1" x14ac:dyDescent="0.25">
      <c r="A141" s="355">
        <v>3</v>
      </c>
      <c r="B141" s="376" t="s">
        <v>566</v>
      </c>
      <c r="C141" s="353">
        <v>0</v>
      </c>
      <c r="D141" s="386">
        <f t="shared" si="5"/>
        <v>0</v>
      </c>
    </row>
    <row r="142" spans="1:4" ht="12.75" customHeight="1" x14ac:dyDescent="0.25">
      <c r="A142" s="355">
        <v>3</v>
      </c>
      <c r="B142" s="376" t="s">
        <v>567</v>
      </c>
      <c r="C142" s="353">
        <v>0</v>
      </c>
      <c r="D142" s="386">
        <f t="shared" si="5"/>
        <v>0</v>
      </c>
    </row>
    <row r="143" spans="1:4" ht="12.75" customHeight="1" x14ac:dyDescent="0.25">
      <c r="A143" s="355"/>
      <c r="B143" s="376"/>
      <c r="C143" s="353"/>
      <c r="D143" s="386"/>
    </row>
    <row r="144" spans="1:4" ht="12.75" customHeight="1" x14ac:dyDescent="0.25">
      <c r="A144" s="366"/>
      <c r="B144" s="378" t="s">
        <v>517</v>
      </c>
      <c r="C144" s="401"/>
      <c r="D144" s="386">
        <f>SUM(D133:D143)</f>
        <v>0</v>
      </c>
    </row>
    <row r="145" spans="1:4" ht="12.75" customHeight="1" x14ac:dyDescent="0.25">
      <c r="A145" s="365"/>
      <c r="B145" s="375" t="s">
        <v>518</v>
      </c>
      <c r="C145" s="400"/>
      <c r="D145" s="386"/>
    </row>
    <row r="146" spans="1:4" ht="12.75" customHeight="1" x14ac:dyDescent="0.25">
      <c r="A146" s="355">
        <v>1</v>
      </c>
      <c r="B146" s="376" t="s">
        <v>540</v>
      </c>
      <c r="C146" s="353">
        <v>0</v>
      </c>
      <c r="D146" s="386">
        <f t="shared" ref="D146:D152" si="6">C146*A146</f>
        <v>0</v>
      </c>
    </row>
    <row r="147" spans="1:4" ht="12.75" customHeight="1" x14ac:dyDescent="0.25">
      <c r="A147" s="355">
        <v>1</v>
      </c>
      <c r="B147" s="376" t="s">
        <v>541</v>
      </c>
      <c r="C147" s="353">
        <v>0</v>
      </c>
      <c r="D147" s="386">
        <f t="shared" si="6"/>
        <v>0</v>
      </c>
    </row>
    <row r="148" spans="1:4" ht="12.75" customHeight="1" x14ac:dyDescent="0.25">
      <c r="A148" s="355">
        <v>1</v>
      </c>
      <c r="B148" s="376" t="s">
        <v>542</v>
      </c>
      <c r="C148" s="353">
        <v>0</v>
      </c>
      <c r="D148" s="386">
        <f t="shared" si="6"/>
        <v>0</v>
      </c>
    </row>
    <row r="149" spans="1:4" ht="12.75" customHeight="1" x14ac:dyDescent="0.25">
      <c r="A149" s="355">
        <v>1</v>
      </c>
      <c r="B149" s="376" t="s">
        <v>568</v>
      </c>
      <c r="C149" s="353">
        <v>0</v>
      </c>
      <c r="D149" s="386">
        <f t="shared" si="6"/>
        <v>0</v>
      </c>
    </row>
    <row r="150" spans="1:4" ht="12.75" customHeight="1" x14ac:dyDescent="0.25">
      <c r="A150" s="355">
        <v>1</v>
      </c>
      <c r="B150" s="376" t="s">
        <v>569</v>
      </c>
      <c r="C150" s="353">
        <v>0</v>
      </c>
      <c r="D150" s="386">
        <f t="shared" si="6"/>
        <v>0</v>
      </c>
    </row>
    <row r="151" spans="1:4" ht="12.75" customHeight="1" x14ac:dyDescent="0.25">
      <c r="A151" s="355">
        <v>1</v>
      </c>
      <c r="B151" s="376" t="s">
        <v>570</v>
      </c>
      <c r="C151" s="353">
        <v>0</v>
      </c>
      <c r="D151" s="386">
        <f t="shared" si="6"/>
        <v>0</v>
      </c>
    </row>
    <row r="152" spans="1:4" ht="12.75" customHeight="1" x14ac:dyDescent="0.25">
      <c r="A152" s="355">
        <v>1</v>
      </c>
      <c r="B152" s="376" t="s">
        <v>571</v>
      </c>
      <c r="C152" s="353">
        <v>0</v>
      </c>
      <c r="D152" s="386">
        <f t="shared" si="6"/>
        <v>0</v>
      </c>
    </row>
    <row r="153" spans="1:4" ht="12.75" customHeight="1" x14ac:dyDescent="0.25">
      <c r="A153" s="355"/>
      <c r="B153" s="376"/>
      <c r="C153" s="353"/>
      <c r="D153" s="386"/>
    </row>
    <row r="154" spans="1:4" ht="12.75" customHeight="1" thickBot="1" x14ac:dyDescent="0.3">
      <c r="A154" s="366"/>
      <c r="B154" s="378" t="s">
        <v>519</v>
      </c>
      <c r="C154" s="401"/>
      <c r="D154" s="386">
        <f>SUM(D146:D153)</f>
        <v>0</v>
      </c>
    </row>
    <row r="155" spans="1:4" ht="12.75" customHeight="1" thickBot="1" x14ac:dyDescent="0.3">
      <c r="A155" s="364"/>
      <c r="B155" s="379" t="s">
        <v>520</v>
      </c>
      <c r="C155" s="399"/>
      <c r="D155" s="387">
        <f>D154+D144</f>
        <v>0</v>
      </c>
    </row>
    <row r="156" spans="1:4" ht="12.75" customHeight="1" x14ac:dyDescent="0.25">
      <c r="A156" s="367"/>
      <c r="B156" s="367"/>
      <c r="C156" s="402"/>
      <c r="D156" s="388"/>
    </row>
    <row r="157" spans="1:4" ht="12.75" customHeight="1" thickBot="1" x14ac:dyDescent="0.3">
      <c r="A157" s="360" t="s">
        <v>528</v>
      </c>
      <c r="B157" s="360"/>
      <c r="C157" s="359"/>
      <c r="D157" s="360"/>
    </row>
    <row r="158" spans="1:4" ht="12.75" customHeight="1" thickBot="1" x14ac:dyDescent="0.3">
      <c r="A158" s="370" t="s">
        <v>511</v>
      </c>
      <c r="B158" s="361" t="s">
        <v>512</v>
      </c>
      <c r="C158" s="399" t="s">
        <v>513</v>
      </c>
      <c r="D158" s="389" t="s">
        <v>514</v>
      </c>
    </row>
    <row r="159" spans="1:4" ht="12.75" customHeight="1" x14ac:dyDescent="0.25">
      <c r="A159" s="371"/>
      <c r="B159" s="375" t="s">
        <v>515</v>
      </c>
      <c r="C159" s="400" t="s">
        <v>531</v>
      </c>
      <c r="D159" s="393"/>
    </row>
    <row r="160" spans="1:4" ht="12.75" customHeight="1" x14ac:dyDescent="0.25">
      <c r="A160" s="355">
        <v>6</v>
      </c>
      <c r="B160" s="376" t="s">
        <v>516</v>
      </c>
      <c r="C160" s="353">
        <v>0</v>
      </c>
      <c r="D160" s="386">
        <f t="shared" ref="D160:D207" si="7">C160*A160</f>
        <v>0</v>
      </c>
    </row>
    <row r="161" spans="1:4" ht="12.75" customHeight="1" x14ac:dyDescent="0.25">
      <c r="A161" s="355">
        <v>1</v>
      </c>
      <c r="B161" s="376" t="s">
        <v>537</v>
      </c>
      <c r="C161" s="353">
        <v>0</v>
      </c>
      <c r="D161" s="386">
        <f t="shared" si="7"/>
        <v>0</v>
      </c>
    </row>
    <row r="162" spans="1:4" ht="12.75" customHeight="1" x14ac:dyDescent="0.25">
      <c r="A162" s="355">
        <v>1</v>
      </c>
      <c r="B162" s="376" t="s">
        <v>538</v>
      </c>
      <c r="C162" s="353">
        <v>0</v>
      </c>
      <c r="D162" s="386">
        <f t="shared" si="7"/>
        <v>0</v>
      </c>
    </row>
    <row r="163" spans="1:4" ht="12.75" customHeight="1" x14ac:dyDescent="0.25">
      <c r="A163" s="355">
        <v>1</v>
      </c>
      <c r="B163" s="377" t="s">
        <v>539</v>
      </c>
      <c r="C163" s="353">
        <v>0</v>
      </c>
      <c r="D163" s="386">
        <f t="shared" si="7"/>
        <v>0</v>
      </c>
    </row>
    <row r="164" spans="1:4" ht="12.75" customHeight="1" x14ac:dyDescent="0.25">
      <c r="A164" s="355">
        <v>1</v>
      </c>
      <c r="B164" s="376" t="s">
        <v>609</v>
      </c>
      <c r="C164" s="353">
        <v>0</v>
      </c>
      <c r="D164" s="386">
        <f t="shared" si="7"/>
        <v>0</v>
      </c>
    </row>
    <row r="165" spans="1:4" ht="12.75" customHeight="1" x14ac:dyDescent="0.25">
      <c r="A165" s="355">
        <v>1</v>
      </c>
      <c r="B165" s="376" t="s">
        <v>610</v>
      </c>
      <c r="C165" s="353">
        <v>0</v>
      </c>
      <c r="D165" s="386">
        <f t="shared" si="7"/>
        <v>0</v>
      </c>
    </row>
    <row r="166" spans="1:4" ht="12.75" customHeight="1" x14ac:dyDescent="0.25">
      <c r="A166" s="355">
        <v>2</v>
      </c>
      <c r="B166" s="376" t="s">
        <v>546</v>
      </c>
      <c r="C166" s="353">
        <v>0</v>
      </c>
      <c r="D166" s="386">
        <f t="shared" si="7"/>
        <v>0</v>
      </c>
    </row>
    <row r="167" spans="1:4" ht="12.75" customHeight="1" x14ac:dyDescent="0.25">
      <c r="A167" s="355">
        <v>1</v>
      </c>
      <c r="B167" s="376" t="s">
        <v>547</v>
      </c>
      <c r="C167" s="353">
        <v>0</v>
      </c>
      <c r="D167" s="386">
        <f t="shared" si="7"/>
        <v>0</v>
      </c>
    </row>
    <row r="168" spans="1:4" ht="12.75" customHeight="1" x14ac:dyDescent="0.25">
      <c r="A168" s="355">
        <v>1</v>
      </c>
      <c r="B168" s="376" t="s">
        <v>548</v>
      </c>
      <c r="C168" s="353">
        <v>0</v>
      </c>
      <c r="D168" s="386">
        <f t="shared" si="7"/>
        <v>0</v>
      </c>
    </row>
    <row r="169" spans="1:4" ht="12.75" customHeight="1" x14ac:dyDescent="0.25">
      <c r="A169" s="355">
        <v>1</v>
      </c>
      <c r="B169" s="376" t="s">
        <v>549</v>
      </c>
      <c r="C169" s="353">
        <v>0</v>
      </c>
      <c r="D169" s="386">
        <f t="shared" si="7"/>
        <v>0</v>
      </c>
    </row>
    <row r="170" spans="1:4" ht="12.75" customHeight="1" x14ac:dyDescent="0.25">
      <c r="A170" s="355">
        <v>1</v>
      </c>
      <c r="B170" s="376" t="s">
        <v>550</v>
      </c>
      <c r="C170" s="353">
        <v>0</v>
      </c>
      <c r="D170" s="386">
        <f t="shared" si="7"/>
        <v>0</v>
      </c>
    </row>
    <row r="171" spans="1:4" ht="12.75" customHeight="1" x14ac:dyDescent="0.25">
      <c r="A171" s="355">
        <v>1</v>
      </c>
      <c r="B171" s="376" t="s">
        <v>561</v>
      </c>
      <c r="C171" s="353">
        <v>0</v>
      </c>
      <c r="D171" s="386">
        <f t="shared" si="7"/>
        <v>0</v>
      </c>
    </row>
    <row r="172" spans="1:4" ht="12.75" customHeight="1" x14ac:dyDescent="0.25">
      <c r="A172" s="355">
        <v>2</v>
      </c>
      <c r="B172" s="376" t="s">
        <v>575</v>
      </c>
      <c r="C172" s="353">
        <v>0</v>
      </c>
      <c r="D172" s="386">
        <f t="shared" si="7"/>
        <v>0</v>
      </c>
    </row>
    <row r="173" spans="1:4" ht="12.75" customHeight="1" x14ac:dyDescent="0.25">
      <c r="A173" s="355">
        <v>4</v>
      </c>
      <c r="B173" s="376" t="s">
        <v>581</v>
      </c>
      <c r="C173" s="353">
        <v>0</v>
      </c>
      <c r="D173" s="386">
        <f t="shared" si="7"/>
        <v>0</v>
      </c>
    </row>
    <row r="174" spans="1:4" ht="12.75" customHeight="1" x14ac:dyDescent="0.25">
      <c r="A174" s="355">
        <v>2</v>
      </c>
      <c r="B174" s="376" t="s">
        <v>576</v>
      </c>
      <c r="C174" s="353">
        <v>0</v>
      </c>
      <c r="D174" s="386">
        <f t="shared" si="7"/>
        <v>0</v>
      </c>
    </row>
    <row r="175" spans="1:4" ht="12.75" customHeight="1" x14ac:dyDescent="0.25">
      <c r="A175" s="355">
        <v>4</v>
      </c>
      <c r="B175" s="376" t="s">
        <v>582</v>
      </c>
      <c r="C175" s="353">
        <v>0</v>
      </c>
      <c r="D175" s="386">
        <f t="shared" si="7"/>
        <v>0</v>
      </c>
    </row>
    <row r="176" spans="1:4" ht="12.75" customHeight="1" x14ac:dyDescent="0.25">
      <c r="A176" s="355">
        <v>1</v>
      </c>
      <c r="B176" s="376" t="s">
        <v>577</v>
      </c>
      <c r="C176" s="353">
        <v>0</v>
      </c>
      <c r="D176" s="386">
        <f t="shared" si="7"/>
        <v>0</v>
      </c>
    </row>
    <row r="177" spans="1:4" ht="12.75" customHeight="1" x14ac:dyDescent="0.25">
      <c r="A177" s="355">
        <v>1</v>
      </c>
      <c r="B177" s="376" t="s">
        <v>522</v>
      </c>
      <c r="C177" s="353">
        <v>0</v>
      </c>
      <c r="D177" s="386">
        <f t="shared" si="7"/>
        <v>0</v>
      </c>
    </row>
    <row r="178" spans="1:4" ht="12.75" customHeight="1" x14ac:dyDescent="0.25">
      <c r="A178" s="355">
        <v>1</v>
      </c>
      <c r="B178" s="376" t="s">
        <v>523</v>
      </c>
      <c r="C178" s="353">
        <v>0</v>
      </c>
      <c r="D178" s="386">
        <f t="shared" si="7"/>
        <v>0</v>
      </c>
    </row>
    <row r="179" spans="1:4" ht="12.75" customHeight="1" x14ac:dyDescent="0.25">
      <c r="A179" s="355">
        <v>1</v>
      </c>
      <c r="B179" s="380" t="s">
        <v>578</v>
      </c>
      <c r="C179" s="353">
        <v>0</v>
      </c>
      <c r="D179" s="386">
        <f t="shared" si="7"/>
        <v>0</v>
      </c>
    </row>
    <row r="180" spans="1:4" ht="12.75" customHeight="1" x14ac:dyDescent="0.25">
      <c r="A180" s="355">
        <v>1</v>
      </c>
      <c r="B180" s="380" t="s">
        <v>586</v>
      </c>
      <c r="C180" s="353">
        <v>0</v>
      </c>
      <c r="D180" s="386">
        <f t="shared" si="7"/>
        <v>0</v>
      </c>
    </row>
    <row r="181" spans="1:4" ht="12.75" customHeight="1" x14ac:dyDescent="0.25">
      <c r="A181" s="355">
        <v>1</v>
      </c>
      <c r="B181" s="376" t="s">
        <v>579</v>
      </c>
      <c r="C181" s="353">
        <v>0</v>
      </c>
      <c r="D181" s="386">
        <f t="shared" si="7"/>
        <v>0</v>
      </c>
    </row>
    <row r="182" spans="1:4" ht="12.75" customHeight="1" x14ac:dyDescent="0.25">
      <c r="A182" s="355">
        <v>1</v>
      </c>
      <c r="B182" s="376" t="s">
        <v>580</v>
      </c>
      <c r="C182" s="353">
        <v>0</v>
      </c>
      <c r="D182" s="386">
        <f t="shared" si="7"/>
        <v>0</v>
      </c>
    </row>
    <row r="183" spans="1:4" ht="12.75" customHeight="1" x14ac:dyDescent="0.25">
      <c r="A183" s="355">
        <v>1</v>
      </c>
      <c r="B183" s="380" t="s">
        <v>583</v>
      </c>
      <c r="C183" s="353">
        <v>0</v>
      </c>
      <c r="D183" s="386">
        <f t="shared" si="7"/>
        <v>0</v>
      </c>
    </row>
    <row r="184" spans="1:4" ht="12.75" customHeight="1" x14ac:dyDescent="0.25">
      <c r="A184" s="355">
        <v>1</v>
      </c>
      <c r="B184" s="377" t="s">
        <v>584</v>
      </c>
      <c r="C184" s="353">
        <v>0</v>
      </c>
      <c r="D184" s="386">
        <f t="shared" si="7"/>
        <v>0</v>
      </c>
    </row>
    <row r="185" spans="1:4" ht="12.75" customHeight="1" x14ac:dyDescent="0.25">
      <c r="A185" s="355">
        <v>2</v>
      </c>
      <c r="B185" s="377" t="s">
        <v>585</v>
      </c>
      <c r="C185" s="353">
        <v>0</v>
      </c>
      <c r="D185" s="386">
        <f t="shared" si="7"/>
        <v>0</v>
      </c>
    </row>
    <row r="186" spans="1:4" ht="12.75" customHeight="1" x14ac:dyDescent="0.25">
      <c r="A186" s="355"/>
      <c r="B186" s="377"/>
      <c r="C186" s="407"/>
      <c r="D186" s="386"/>
    </row>
    <row r="187" spans="1:4" ht="12.75" customHeight="1" x14ac:dyDescent="0.25">
      <c r="A187" s="366"/>
      <c r="B187" s="378" t="s">
        <v>517</v>
      </c>
      <c r="C187" s="401"/>
      <c r="D187" s="386">
        <f>SUM(D160:D185)</f>
        <v>0</v>
      </c>
    </row>
    <row r="188" spans="1:4" ht="12.75" customHeight="1" x14ac:dyDescent="0.25">
      <c r="A188" s="365"/>
      <c r="B188" s="375" t="s">
        <v>518</v>
      </c>
      <c r="C188" s="400"/>
      <c r="D188" s="386"/>
    </row>
    <row r="189" spans="1:4" ht="12.75" customHeight="1" x14ac:dyDescent="0.25">
      <c r="A189" s="355">
        <v>1</v>
      </c>
      <c r="B189" s="376" t="s">
        <v>540</v>
      </c>
      <c r="C189" s="353">
        <v>0</v>
      </c>
      <c r="D189" s="386">
        <f t="shared" si="7"/>
        <v>0</v>
      </c>
    </row>
    <row r="190" spans="1:4" ht="12.75" customHeight="1" x14ac:dyDescent="0.25">
      <c r="A190" s="355">
        <v>1</v>
      </c>
      <c r="B190" s="376" t="s">
        <v>541</v>
      </c>
      <c r="C190" s="353">
        <v>0</v>
      </c>
      <c r="D190" s="386">
        <f t="shared" si="7"/>
        <v>0</v>
      </c>
    </row>
    <row r="191" spans="1:4" ht="12.75" customHeight="1" x14ac:dyDescent="0.25">
      <c r="A191" s="355">
        <v>1</v>
      </c>
      <c r="B191" s="376" t="s">
        <v>542</v>
      </c>
      <c r="C191" s="353">
        <v>0</v>
      </c>
      <c r="D191" s="386">
        <f t="shared" si="7"/>
        <v>0</v>
      </c>
    </row>
    <row r="192" spans="1:4" ht="12.75" customHeight="1" x14ac:dyDescent="0.25">
      <c r="A192" s="355">
        <v>1</v>
      </c>
      <c r="B192" s="376" t="s">
        <v>551</v>
      </c>
      <c r="C192" s="353">
        <v>0</v>
      </c>
      <c r="D192" s="386">
        <f t="shared" si="7"/>
        <v>0</v>
      </c>
    </row>
    <row r="193" spans="1:4" ht="12.75" customHeight="1" x14ac:dyDescent="0.25">
      <c r="A193" s="355">
        <v>1</v>
      </c>
      <c r="B193" s="376" t="s">
        <v>552</v>
      </c>
      <c r="C193" s="353">
        <v>0</v>
      </c>
      <c r="D193" s="386">
        <f t="shared" si="7"/>
        <v>0</v>
      </c>
    </row>
    <row r="194" spans="1:4" ht="12.75" customHeight="1" x14ac:dyDescent="0.25">
      <c r="A194" s="355">
        <v>1</v>
      </c>
      <c r="B194" s="376" t="s">
        <v>553</v>
      </c>
      <c r="C194" s="353">
        <v>0</v>
      </c>
      <c r="D194" s="386">
        <f t="shared" si="7"/>
        <v>0</v>
      </c>
    </row>
    <row r="195" spans="1:4" ht="12.75" customHeight="1" x14ac:dyDescent="0.25">
      <c r="A195" s="355">
        <v>1</v>
      </c>
      <c r="B195" s="376" t="s">
        <v>554</v>
      </c>
      <c r="C195" s="353">
        <v>0</v>
      </c>
      <c r="D195" s="386">
        <f t="shared" si="7"/>
        <v>0</v>
      </c>
    </row>
    <row r="196" spans="1:4" ht="12.75" customHeight="1" x14ac:dyDescent="0.25">
      <c r="A196" s="355">
        <v>1</v>
      </c>
      <c r="B196" s="376" t="s">
        <v>555</v>
      </c>
      <c r="C196" s="353">
        <v>0</v>
      </c>
      <c r="D196" s="386">
        <f t="shared" si="7"/>
        <v>0</v>
      </c>
    </row>
    <row r="197" spans="1:4" ht="12.75" customHeight="1" x14ac:dyDescent="0.25">
      <c r="A197" s="355">
        <v>1</v>
      </c>
      <c r="B197" s="376" t="s">
        <v>560</v>
      </c>
      <c r="C197" s="353">
        <v>0</v>
      </c>
      <c r="D197" s="386">
        <f t="shared" si="7"/>
        <v>0</v>
      </c>
    </row>
    <row r="198" spans="1:4" ht="12.75" customHeight="1" x14ac:dyDescent="0.25">
      <c r="A198" s="355">
        <v>1</v>
      </c>
      <c r="B198" s="376" t="s">
        <v>556</v>
      </c>
      <c r="C198" s="353">
        <v>0</v>
      </c>
      <c r="D198" s="386">
        <f t="shared" si="7"/>
        <v>0</v>
      </c>
    </row>
    <row r="199" spans="1:4" ht="12.75" customHeight="1" x14ac:dyDescent="0.25">
      <c r="A199" s="355">
        <v>1</v>
      </c>
      <c r="B199" s="376" t="s">
        <v>587</v>
      </c>
      <c r="C199" s="353">
        <v>0</v>
      </c>
      <c r="D199" s="386">
        <f t="shared" si="7"/>
        <v>0</v>
      </c>
    </row>
    <row r="200" spans="1:4" ht="12.75" customHeight="1" x14ac:dyDescent="0.25">
      <c r="A200" s="355">
        <v>1</v>
      </c>
      <c r="B200" s="376" t="s">
        <v>588</v>
      </c>
      <c r="C200" s="353">
        <v>0</v>
      </c>
      <c r="D200" s="386">
        <f t="shared" si="7"/>
        <v>0</v>
      </c>
    </row>
    <row r="201" spans="1:4" ht="12.75" customHeight="1" x14ac:dyDescent="0.25">
      <c r="A201" s="355">
        <v>1</v>
      </c>
      <c r="B201" s="376" t="s">
        <v>589</v>
      </c>
      <c r="C201" s="353">
        <v>0</v>
      </c>
      <c r="D201" s="386">
        <f t="shared" si="7"/>
        <v>0</v>
      </c>
    </row>
    <row r="202" spans="1:4" ht="12.75" customHeight="1" x14ac:dyDescent="0.25">
      <c r="A202" s="355">
        <v>1</v>
      </c>
      <c r="B202" s="376" t="s">
        <v>590</v>
      </c>
      <c r="C202" s="353">
        <v>0</v>
      </c>
      <c r="D202" s="386">
        <f t="shared" si="7"/>
        <v>0</v>
      </c>
    </row>
    <row r="203" spans="1:4" ht="12.75" customHeight="1" x14ac:dyDescent="0.25">
      <c r="A203" s="355">
        <v>1</v>
      </c>
      <c r="B203" s="376" t="s">
        <v>591</v>
      </c>
      <c r="C203" s="353">
        <v>0</v>
      </c>
      <c r="D203" s="386">
        <f t="shared" si="7"/>
        <v>0</v>
      </c>
    </row>
    <row r="204" spans="1:4" ht="12.75" customHeight="1" x14ac:dyDescent="0.25">
      <c r="A204" s="355">
        <v>1</v>
      </c>
      <c r="B204" s="376" t="s">
        <v>592</v>
      </c>
      <c r="C204" s="353">
        <v>0</v>
      </c>
      <c r="D204" s="386">
        <f t="shared" si="7"/>
        <v>0</v>
      </c>
    </row>
    <row r="205" spans="1:4" ht="12.75" customHeight="1" x14ac:dyDescent="0.25">
      <c r="A205" s="355">
        <v>1</v>
      </c>
      <c r="B205" s="376" t="s">
        <v>596</v>
      </c>
      <c r="C205" s="353">
        <v>0</v>
      </c>
      <c r="D205" s="386">
        <f t="shared" si="7"/>
        <v>0</v>
      </c>
    </row>
    <row r="206" spans="1:4" ht="12.75" customHeight="1" x14ac:dyDescent="0.25">
      <c r="A206" s="355">
        <v>1</v>
      </c>
      <c r="B206" s="376" t="s">
        <v>597</v>
      </c>
      <c r="C206" s="353">
        <v>0</v>
      </c>
      <c r="D206" s="386">
        <f t="shared" si="7"/>
        <v>0</v>
      </c>
    </row>
    <row r="207" spans="1:4" ht="12.75" customHeight="1" x14ac:dyDescent="0.25">
      <c r="A207" s="355">
        <v>1</v>
      </c>
      <c r="B207" s="376" t="s">
        <v>618</v>
      </c>
      <c r="C207" s="353">
        <v>0</v>
      </c>
      <c r="D207" s="386">
        <f t="shared" si="7"/>
        <v>0</v>
      </c>
    </row>
    <row r="208" spans="1:4" ht="12.75" customHeight="1" x14ac:dyDescent="0.25">
      <c r="A208" s="355"/>
      <c r="B208" s="376"/>
      <c r="C208" s="353"/>
      <c r="D208" s="386"/>
    </row>
    <row r="209" spans="1:4" ht="12.75" customHeight="1" x14ac:dyDescent="0.25">
      <c r="A209" s="355"/>
      <c r="B209" s="376"/>
      <c r="C209" s="353"/>
      <c r="D209" s="386"/>
    </row>
    <row r="210" spans="1:4" ht="12.75" customHeight="1" thickBot="1" x14ac:dyDescent="0.3">
      <c r="A210" s="372"/>
      <c r="B210" s="378" t="s">
        <v>519</v>
      </c>
      <c r="C210" s="408"/>
      <c r="D210" s="386">
        <f>SUM(D189:D209)</f>
        <v>0</v>
      </c>
    </row>
    <row r="211" spans="1:4" ht="12.75" customHeight="1" thickBot="1" x14ac:dyDescent="0.3">
      <c r="A211" s="370"/>
      <c r="B211" s="381" t="s">
        <v>520</v>
      </c>
      <c r="C211" s="409"/>
      <c r="D211" s="394">
        <f>D210+D187</f>
        <v>0</v>
      </c>
    </row>
    <row r="212" spans="1:4" ht="12.75" customHeight="1" x14ac:dyDescent="0.25">
      <c r="A212" s="367"/>
      <c r="B212" s="367"/>
      <c r="C212" s="402"/>
      <c r="D212" s="388"/>
    </row>
    <row r="213" spans="1:4" ht="12.75" customHeight="1" thickBot="1" x14ac:dyDescent="0.3">
      <c r="A213" s="369" t="s">
        <v>529</v>
      </c>
      <c r="B213" s="369"/>
      <c r="C213" s="406"/>
      <c r="D213" s="369"/>
    </row>
    <row r="214" spans="1:4" ht="12.75" customHeight="1" thickBot="1" x14ac:dyDescent="0.3">
      <c r="A214" s="364" t="s">
        <v>511</v>
      </c>
      <c r="B214" s="361" t="s">
        <v>512</v>
      </c>
      <c r="C214" s="399" t="s">
        <v>513</v>
      </c>
      <c r="D214" s="384" t="s">
        <v>514</v>
      </c>
    </row>
    <row r="215" spans="1:4" ht="12.75" customHeight="1" x14ac:dyDescent="0.25">
      <c r="A215" s="365"/>
      <c r="B215" s="375" t="s">
        <v>515</v>
      </c>
      <c r="C215" s="400" t="s">
        <v>531</v>
      </c>
      <c r="D215" s="385"/>
    </row>
    <row r="216" spans="1:4" ht="12.75" customHeight="1" x14ac:dyDescent="0.25">
      <c r="A216" s="355">
        <v>6</v>
      </c>
      <c r="B216" s="376" t="s">
        <v>516</v>
      </c>
      <c r="C216" s="353">
        <v>0</v>
      </c>
      <c r="D216" s="386">
        <f t="shared" ref="D216:D231" si="8">C216*A216</f>
        <v>0</v>
      </c>
    </row>
    <row r="217" spans="1:4" ht="12.75" customHeight="1" x14ac:dyDescent="0.25">
      <c r="A217" s="355">
        <v>1</v>
      </c>
      <c r="B217" s="376" t="s">
        <v>537</v>
      </c>
      <c r="C217" s="353">
        <v>0</v>
      </c>
      <c r="D217" s="386">
        <f t="shared" si="8"/>
        <v>0</v>
      </c>
    </row>
    <row r="218" spans="1:4" ht="12.75" customHeight="1" x14ac:dyDescent="0.25">
      <c r="A218" s="355">
        <v>1</v>
      </c>
      <c r="B218" s="376" t="s">
        <v>538</v>
      </c>
      <c r="C218" s="353">
        <v>0</v>
      </c>
      <c r="D218" s="386">
        <f t="shared" si="8"/>
        <v>0</v>
      </c>
    </row>
    <row r="219" spans="1:4" ht="12.75" customHeight="1" x14ac:dyDescent="0.25">
      <c r="A219" s="355">
        <v>1</v>
      </c>
      <c r="B219" s="377" t="s">
        <v>539</v>
      </c>
      <c r="C219" s="353">
        <v>0</v>
      </c>
      <c r="D219" s="386">
        <f t="shared" si="8"/>
        <v>0</v>
      </c>
    </row>
    <row r="220" spans="1:4" ht="12.75" customHeight="1" x14ac:dyDescent="0.25">
      <c r="A220" s="355">
        <v>1</v>
      </c>
      <c r="B220" s="376" t="s">
        <v>609</v>
      </c>
      <c r="C220" s="353">
        <v>0</v>
      </c>
      <c r="D220" s="386">
        <f t="shared" si="8"/>
        <v>0</v>
      </c>
    </row>
    <row r="221" spans="1:4" ht="12.75" customHeight="1" x14ac:dyDescent="0.25">
      <c r="A221" s="355">
        <v>1</v>
      </c>
      <c r="B221" s="376" t="s">
        <v>610</v>
      </c>
      <c r="C221" s="353">
        <v>0</v>
      </c>
      <c r="D221" s="386">
        <f t="shared" si="8"/>
        <v>0</v>
      </c>
    </row>
    <row r="222" spans="1:4" ht="12.75" customHeight="1" x14ac:dyDescent="0.25">
      <c r="A222" s="355">
        <v>8</v>
      </c>
      <c r="B222" s="376" t="s">
        <v>652</v>
      </c>
      <c r="C222" s="353">
        <v>0</v>
      </c>
      <c r="D222" s="386">
        <f t="shared" si="8"/>
        <v>0</v>
      </c>
    </row>
    <row r="223" spans="1:4" ht="12.75" customHeight="1" x14ac:dyDescent="0.25">
      <c r="A223" s="355">
        <v>2</v>
      </c>
      <c r="B223" s="376" t="s">
        <v>653</v>
      </c>
      <c r="C223" s="353">
        <v>0</v>
      </c>
      <c r="D223" s="386">
        <f t="shared" si="8"/>
        <v>0</v>
      </c>
    </row>
    <row r="224" spans="1:4" ht="12.75" customHeight="1" x14ac:dyDescent="0.25">
      <c r="A224" s="355"/>
      <c r="B224" s="376"/>
      <c r="C224" s="353"/>
      <c r="D224" s="386"/>
    </row>
    <row r="225" spans="1:4" ht="12.75" customHeight="1" x14ac:dyDescent="0.25">
      <c r="A225" s="366"/>
      <c r="B225" s="378" t="s">
        <v>517</v>
      </c>
      <c r="C225" s="401"/>
      <c r="D225" s="386">
        <f>SUM(D216:D224)</f>
        <v>0</v>
      </c>
    </row>
    <row r="226" spans="1:4" ht="12.75" customHeight="1" x14ac:dyDescent="0.25">
      <c r="A226" s="365"/>
      <c r="B226" s="375" t="s">
        <v>518</v>
      </c>
      <c r="C226" s="400"/>
      <c r="D226" s="386"/>
    </row>
    <row r="227" spans="1:4" ht="12.75" customHeight="1" x14ac:dyDescent="0.25">
      <c r="A227" s="355">
        <v>1</v>
      </c>
      <c r="B227" s="376" t="s">
        <v>540</v>
      </c>
      <c r="C227" s="353">
        <v>0</v>
      </c>
      <c r="D227" s="386">
        <f t="shared" si="8"/>
        <v>0</v>
      </c>
    </row>
    <row r="228" spans="1:4" ht="12.75" customHeight="1" x14ac:dyDescent="0.25">
      <c r="A228" s="355">
        <v>1</v>
      </c>
      <c r="B228" s="376" t="s">
        <v>541</v>
      </c>
      <c r="C228" s="353">
        <v>0</v>
      </c>
      <c r="D228" s="386">
        <f t="shared" si="8"/>
        <v>0</v>
      </c>
    </row>
    <row r="229" spans="1:4" ht="12.75" customHeight="1" x14ac:dyDescent="0.25">
      <c r="A229" s="355">
        <v>1</v>
      </c>
      <c r="B229" s="376" t="s">
        <v>542</v>
      </c>
      <c r="C229" s="353">
        <v>0</v>
      </c>
      <c r="D229" s="386">
        <f t="shared" si="8"/>
        <v>0</v>
      </c>
    </row>
    <row r="230" spans="1:4" ht="12.75" customHeight="1" x14ac:dyDescent="0.25">
      <c r="A230" s="355">
        <v>1</v>
      </c>
      <c r="B230" s="376" t="s">
        <v>619</v>
      </c>
      <c r="C230" s="353">
        <v>0</v>
      </c>
      <c r="D230" s="386">
        <f t="shared" si="8"/>
        <v>0</v>
      </c>
    </row>
    <row r="231" spans="1:4" ht="12.75" customHeight="1" x14ac:dyDescent="0.25">
      <c r="A231" s="355">
        <v>1</v>
      </c>
      <c r="B231" s="376" t="s">
        <v>654</v>
      </c>
      <c r="C231" s="353">
        <v>0</v>
      </c>
      <c r="D231" s="386">
        <f t="shared" si="8"/>
        <v>0</v>
      </c>
    </row>
    <row r="232" spans="1:4" ht="12.75" customHeight="1" x14ac:dyDescent="0.25">
      <c r="A232" s="355"/>
      <c r="B232" s="376"/>
      <c r="C232" s="353"/>
      <c r="D232" s="386"/>
    </row>
    <row r="233" spans="1:4" ht="12.75" customHeight="1" thickBot="1" x14ac:dyDescent="0.3">
      <c r="A233" s="366"/>
      <c r="B233" s="378" t="s">
        <v>519</v>
      </c>
      <c r="C233" s="401"/>
      <c r="D233" s="386">
        <f>SUM(D227:D232)</f>
        <v>0</v>
      </c>
    </row>
    <row r="234" spans="1:4" ht="12.75" customHeight="1" thickBot="1" x14ac:dyDescent="0.3">
      <c r="A234" s="364"/>
      <c r="B234" s="379" t="s">
        <v>520</v>
      </c>
      <c r="C234" s="399"/>
      <c r="D234" s="391">
        <f>D233+D225</f>
        <v>0</v>
      </c>
    </row>
    <row r="235" spans="1:4" ht="12.75" customHeight="1" x14ac:dyDescent="0.25">
      <c r="A235" s="363"/>
      <c r="B235" s="378"/>
      <c r="C235" s="403"/>
      <c r="D235" s="392"/>
    </row>
    <row r="236" spans="1:4" ht="12.75" customHeight="1" x14ac:dyDescent="0.25">
      <c r="A236" s="363"/>
      <c r="B236" s="378"/>
      <c r="C236" s="403"/>
      <c r="D236" s="392"/>
    </row>
    <row r="237" spans="1:4" ht="12.75" customHeight="1" x14ac:dyDescent="0.25">
      <c r="A237" s="363"/>
      <c r="B237" s="378"/>
      <c r="C237" s="403"/>
      <c r="D237" s="392"/>
    </row>
    <row r="238" spans="1:4" ht="12.75" customHeight="1" x14ac:dyDescent="0.25">
      <c r="A238" s="373"/>
      <c r="B238" s="373"/>
      <c r="C238" s="410"/>
      <c r="D238" s="395"/>
    </row>
    <row r="239" spans="1:4" ht="12.75" customHeight="1" thickBot="1" x14ac:dyDescent="0.3">
      <c r="A239" s="369" t="s">
        <v>530</v>
      </c>
      <c r="B239" s="369"/>
      <c r="C239" s="406"/>
      <c r="D239" s="369"/>
    </row>
    <row r="240" spans="1:4" ht="12.75" customHeight="1" thickBot="1" x14ac:dyDescent="0.3">
      <c r="A240" s="364" t="s">
        <v>511</v>
      </c>
      <c r="B240" s="361" t="s">
        <v>512</v>
      </c>
      <c r="C240" s="399" t="s">
        <v>513</v>
      </c>
      <c r="D240" s="389" t="s">
        <v>514</v>
      </c>
    </row>
    <row r="241" spans="1:4" ht="12.75" customHeight="1" x14ac:dyDescent="0.25">
      <c r="A241" s="365"/>
      <c r="B241" s="375" t="s">
        <v>515</v>
      </c>
      <c r="C241" s="400" t="s">
        <v>531</v>
      </c>
      <c r="D241" s="390"/>
    </row>
    <row r="242" spans="1:4" ht="12.75" customHeight="1" x14ac:dyDescent="0.25">
      <c r="A242" s="355">
        <v>6</v>
      </c>
      <c r="B242" s="376" t="s">
        <v>516</v>
      </c>
      <c r="C242" s="353">
        <v>0</v>
      </c>
      <c r="D242" s="386">
        <f t="shared" ref="D242:D276" si="9">C242*A242</f>
        <v>0</v>
      </c>
    </row>
    <row r="243" spans="1:4" ht="12.75" customHeight="1" x14ac:dyDescent="0.25">
      <c r="A243" s="355">
        <v>1</v>
      </c>
      <c r="B243" s="376" t="s">
        <v>537</v>
      </c>
      <c r="C243" s="353">
        <v>0</v>
      </c>
      <c r="D243" s="386">
        <f t="shared" si="9"/>
        <v>0</v>
      </c>
    </row>
    <row r="244" spans="1:4" ht="12.75" customHeight="1" x14ac:dyDescent="0.25">
      <c r="A244" s="355">
        <v>1</v>
      </c>
      <c r="B244" s="376" t="s">
        <v>538</v>
      </c>
      <c r="C244" s="353">
        <v>0</v>
      </c>
      <c r="D244" s="386">
        <f t="shared" si="9"/>
        <v>0</v>
      </c>
    </row>
    <row r="245" spans="1:4" ht="12.75" customHeight="1" x14ac:dyDescent="0.25">
      <c r="A245" s="355">
        <v>1</v>
      </c>
      <c r="B245" s="377" t="s">
        <v>539</v>
      </c>
      <c r="C245" s="353">
        <v>0</v>
      </c>
      <c r="D245" s="386">
        <f t="shared" si="9"/>
        <v>0</v>
      </c>
    </row>
    <row r="246" spans="1:4" ht="12.75" customHeight="1" x14ac:dyDescent="0.25">
      <c r="A246" s="355">
        <v>1</v>
      </c>
      <c r="B246" s="376" t="s">
        <v>609</v>
      </c>
      <c r="C246" s="353">
        <v>0</v>
      </c>
      <c r="D246" s="386">
        <f t="shared" si="9"/>
        <v>0</v>
      </c>
    </row>
    <row r="247" spans="1:4" ht="12.75" customHeight="1" x14ac:dyDescent="0.25">
      <c r="A247" s="355">
        <v>1</v>
      </c>
      <c r="B247" s="376" t="s">
        <v>610</v>
      </c>
      <c r="C247" s="353">
        <v>0</v>
      </c>
      <c r="D247" s="386">
        <f t="shared" si="9"/>
        <v>0</v>
      </c>
    </row>
    <row r="248" spans="1:4" ht="12.75" customHeight="1" x14ac:dyDescent="0.25">
      <c r="A248" s="355">
        <v>2</v>
      </c>
      <c r="B248" s="376" t="s">
        <v>546</v>
      </c>
      <c r="C248" s="353">
        <v>0</v>
      </c>
      <c r="D248" s="386">
        <f t="shared" si="9"/>
        <v>0</v>
      </c>
    </row>
    <row r="249" spans="1:4" ht="12.75" customHeight="1" x14ac:dyDescent="0.25">
      <c r="A249" s="355">
        <v>1</v>
      </c>
      <c r="B249" s="376" t="s">
        <v>547</v>
      </c>
      <c r="C249" s="353">
        <v>0</v>
      </c>
      <c r="D249" s="386">
        <f t="shared" si="9"/>
        <v>0</v>
      </c>
    </row>
    <row r="250" spans="1:4" ht="12.75" customHeight="1" x14ac:dyDescent="0.25">
      <c r="A250" s="355">
        <v>1</v>
      </c>
      <c r="B250" s="376" t="s">
        <v>548</v>
      </c>
      <c r="C250" s="353">
        <v>0</v>
      </c>
      <c r="D250" s="386">
        <f t="shared" si="9"/>
        <v>0</v>
      </c>
    </row>
    <row r="251" spans="1:4" ht="12.75" customHeight="1" x14ac:dyDescent="0.25">
      <c r="A251" s="355">
        <v>1</v>
      </c>
      <c r="B251" s="376" t="s">
        <v>549</v>
      </c>
      <c r="C251" s="353">
        <v>0</v>
      </c>
      <c r="D251" s="386">
        <f t="shared" si="9"/>
        <v>0</v>
      </c>
    </row>
    <row r="252" spans="1:4" ht="12.75" customHeight="1" x14ac:dyDescent="0.25">
      <c r="A252" s="355">
        <v>1</v>
      </c>
      <c r="B252" s="376" t="s">
        <v>550</v>
      </c>
      <c r="C252" s="353">
        <v>0</v>
      </c>
      <c r="D252" s="386">
        <f t="shared" si="9"/>
        <v>0</v>
      </c>
    </row>
    <row r="253" spans="1:4" ht="12.75" customHeight="1" x14ac:dyDescent="0.25">
      <c r="A253" s="355">
        <v>1</v>
      </c>
      <c r="B253" s="376" t="s">
        <v>561</v>
      </c>
      <c r="C253" s="353">
        <v>0</v>
      </c>
      <c r="D253" s="386">
        <f t="shared" si="9"/>
        <v>0</v>
      </c>
    </row>
    <row r="254" spans="1:4" ht="12.75" customHeight="1" x14ac:dyDescent="0.25">
      <c r="A254" s="355">
        <v>1</v>
      </c>
      <c r="B254" s="376" t="s">
        <v>557</v>
      </c>
      <c r="C254" s="353">
        <v>0</v>
      </c>
      <c r="D254" s="386">
        <f t="shared" si="9"/>
        <v>0</v>
      </c>
    </row>
    <row r="255" spans="1:4" ht="12.75" customHeight="1" x14ac:dyDescent="0.25">
      <c r="A255" s="355">
        <v>1</v>
      </c>
      <c r="B255" s="376" t="s">
        <v>533</v>
      </c>
      <c r="C255" s="353">
        <v>0</v>
      </c>
      <c r="D255" s="386">
        <f t="shared" si="9"/>
        <v>0</v>
      </c>
    </row>
    <row r="256" spans="1:4" ht="12.75" customHeight="1" x14ac:dyDescent="0.25">
      <c r="A256" s="355">
        <v>1</v>
      </c>
      <c r="B256" s="376" t="s">
        <v>558</v>
      </c>
      <c r="C256" s="353">
        <v>0</v>
      </c>
      <c r="D256" s="386">
        <f t="shared" si="9"/>
        <v>0</v>
      </c>
    </row>
    <row r="257" spans="1:4" ht="12.75" customHeight="1" x14ac:dyDescent="0.25">
      <c r="A257" s="355">
        <v>1</v>
      </c>
      <c r="B257" s="376" t="s">
        <v>572</v>
      </c>
      <c r="C257" s="353">
        <v>0</v>
      </c>
      <c r="D257" s="386">
        <f t="shared" si="9"/>
        <v>0</v>
      </c>
    </row>
    <row r="258" spans="1:4" ht="12.75" customHeight="1" x14ac:dyDescent="0.25">
      <c r="A258" s="355"/>
      <c r="B258" s="376"/>
      <c r="C258" s="353"/>
      <c r="D258" s="386"/>
    </row>
    <row r="259" spans="1:4" ht="12.75" customHeight="1" x14ac:dyDescent="0.25">
      <c r="A259" s="366"/>
      <c r="B259" s="378" t="s">
        <v>517</v>
      </c>
      <c r="C259" s="400"/>
      <c r="D259" s="386">
        <f>SUM(D242:D258)</f>
        <v>0</v>
      </c>
    </row>
    <row r="260" spans="1:4" ht="12.75" customHeight="1" x14ac:dyDescent="0.25">
      <c r="A260" s="365"/>
      <c r="B260" s="375" t="s">
        <v>518</v>
      </c>
      <c r="C260" s="405"/>
      <c r="D260" s="386"/>
    </row>
    <row r="261" spans="1:4" ht="12.75" customHeight="1" x14ac:dyDescent="0.25">
      <c r="A261" s="355">
        <v>1</v>
      </c>
      <c r="B261" s="376" t="s">
        <v>540</v>
      </c>
      <c r="C261" s="353">
        <v>0</v>
      </c>
      <c r="D261" s="386">
        <f t="shared" si="9"/>
        <v>0</v>
      </c>
    </row>
    <row r="262" spans="1:4" ht="12.75" customHeight="1" x14ac:dyDescent="0.25">
      <c r="A262" s="355">
        <v>1</v>
      </c>
      <c r="B262" s="376" t="s">
        <v>541</v>
      </c>
      <c r="C262" s="353">
        <v>0</v>
      </c>
      <c r="D262" s="386">
        <f t="shared" si="9"/>
        <v>0</v>
      </c>
    </row>
    <row r="263" spans="1:4" ht="12.75" customHeight="1" x14ac:dyDescent="0.25">
      <c r="A263" s="355">
        <v>1</v>
      </c>
      <c r="B263" s="376" t="s">
        <v>542</v>
      </c>
      <c r="C263" s="353">
        <v>0</v>
      </c>
      <c r="D263" s="386">
        <f t="shared" si="9"/>
        <v>0</v>
      </c>
    </row>
    <row r="264" spans="1:4" ht="12.75" customHeight="1" x14ac:dyDescent="0.25">
      <c r="A264" s="355">
        <v>1</v>
      </c>
      <c r="B264" s="376" t="s">
        <v>551</v>
      </c>
      <c r="C264" s="353">
        <v>0</v>
      </c>
      <c r="D264" s="386">
        <f t="shared" si="9"/>
        <v>0</v>
      </c>
    </row>
    <row r="265" spans="1:4" ht="12.75" customHeight="1" x14ac:dyDescent="0.25">
      <c r="A265" s="355">
        <v>1</v>
      </c>
      <c r="B265" s="376" t="s">
        <v>552</v>
      </c>
      <c r="C265" s="353">
        <v>0</v>
      </c>
      <c r="D265" s="386">
        <f t="shared" si="9"/>
        <v>0</v>
      </c>
    </row>
    <row r="266" spans="1:4" ht="12.75" customHeight="1" x14ac:dyDescent="0.25">
      <c r="A266" s="355">
        <v>1</v>
      </c>
      <c r="B266" s="376" t="s">
        <v>553</v>
      </c>
      <c r="C266" s="353">
        <v>0</v>
      </c>
      <c r="D266" s="386">
        <f t="shared" si="9"/>
        <v>0</v>
      </c>
    </row>
    <row r="267" spans="1:4" ht="12.75" customHeight="1" x14ac:dyDescent="0.25">
      <c r="A267" s="355">
        <v>1</v>
      </c>
      <c r="B267" s="376" t="s">
        <v>554</v>
      </c>
      <c r="C267" s="353">
        <v>0</v>
      </c>
      <c r="D267" s="386">
        <f t="shared" si="9"/>
        <v>0</v>
      </c>
    </row>
    <row r="268" spans="1:4" ht="12.75" customHeight="1" x14ac:dyDescent="0.25">
      <c r="A268" s="355">
        <v>1</v>
      </c>
      <c r="B268" s="376" t="s">
        <v>555</v>
      </c>
      <c r="C268" s="353">
        <v>0</v>
      </c>
      <c r="D268" s="386">
        <f t="shared" si="9"/>
        <v>0</v>
      </c>
    </row>
    <row r="269" spans="1:4" ht="12.75" customHeight="1" x14ac:dyDescent="0.25">
      <c r="A269" s="355">
        <v>1</v>
      </c>
      <c r="B269" s="376" t="s">
        <v>560</v>
      </c>
      <c r="C269" s="353">
        <v>0</v>
      </c>
      <c r="D269" s="386">
        <f t="shared" si="9"/>
        <v>0</v>
      </c>
    </row>
    <row r="270" spans="1:4" ht="12.75" customHeight="1" x14ac:dyDescent="0.25">
      <c r="A270" s="355">
        <v>1</v>
      </c>
      <c r="B270" s="376" t="s">
        <v>556</v>
      </c>
      <c r="C270" s="353">
        <v>0</v>
      </c>
      <c r="D270" s="386">
        <f t="shared" si="9"/>
        <v>0</v>
      </c>
    </row>
    <row r="271" spans="1:4" ht="12.75" customHeight="1" x14ac:dyDescent="0.25">
      <c r="A271" s="355">
        <v>1</v>
      </c>
      <c r="B271" s="376" t="s">
        <v>562</v>
      </c>
      <c r="C271" s="353">
        <v>0</v>
      </c>
      <c r="D271" s="386">
        <f t="shared" si="9"/>
        <v>0</v>
      </c>
    </row>
    <row r="272" spans="1:4" ht="12.75" customHeight="1" x14ac:dyDescent="0.25">
      <c r="A272" s="355">
        <v>1</v>
      </c>
      <c r="B272" s="376" t="s">
        <v>563</v>
      </c>
      <c r="C272" s="353">
        <v>0</v>
      </c>
      <c r="D272" s="386">
        <f t="shared" si="9"/>
        <v>0</v>
      </c>
    </row>
    <row r="273" spans="1:4" ht="12.75" customHeight="1" x14ac:dyDescent="0.25">
      <c r="A273" s="355">
        <v>1</v>
      </c>
      <c r="B273" s="376" t="s">
        <v>573</v>
      </c>
      <c r="C273" s="353">
        <v>0</v>
      </c>
      <c r="D273" s="386">
        <f t="shared" si="9"/>
        <v>0</v>
      </c>
    </row>
    <row r="274" spans="1:4" ht="12.75" customHeight="1" x14ac:dyDescent="0.25">
      <c r="A274" s="355">
        <v>1</v>
      </c>
      <c r="B274" s="376" t="s">
        <v>574</v>
      </c>
      <c r="C274" s="353">
        <v>0</v>
      </c>
      <c r="D274" s="386">
        <f t="shared" si="9"/>
        <v>0</v>
      </c>
    </row>
    <row r="275" spans="1:4" ht="12.75" customHeight="1" x14ac:dyDescent="0.25">
      <c r="A275" s="355">
        <v>1</v>
      </c>
      <c r="B275" s="376" t="s">
        <v>598</v>
      </c>
      <c r="C275" s="353">
        <v>0</v>
      </c>
      <c r="D275" s="386">
        <f t="shared" si="9"/>
        <v>0</v>
      </c>
    </row>
    <row r="276" spans="1:4" ht="12.75" customHeight="1" x14ac:dyDescent="0.25">
      <c r="A276" s="355">
        <v>1</v>
      </c>
      <c r="B276" s="376" t="s">
        <v>618</v>
      </c>
      <c r="C276" s="353">
        <v>0</v>
      </c>
      <c r="D276" s="386">
        <f t="shared" si="9"/>
        <v>0</v>
      </c>
    </row>
    <row r="277" spans="1:4" ht="12.75" customHeight="1" x14ac:dyDescent="0.25">
      <c r="A277" s="355"/>
      <c r="B277" s="376"/>
      <c r="C277" s="353"/>
      <c r="D277" s="386"/>
    </row>
    <row r="278" spans="1:4" ht="12.75" customHeight="1" thickBot="1" x14ac:dyDescent="0.3">
      <c r="A278" s="366"/>
      <c r="B278" s="378" t="s">
        <v>519</v>
      </c>
      <c r="C278" s="405"/>
      <c r="D278" s="386">
        <f>SUM(D261:D277)</f>
        <v>0</v>
      </c>
    </row>
    <row r="279" spans="1:4" ht="12.75" customHeight="1" thickBot="1" x14ac:dyDescent="0.3">
      <c r="A279" s="364"/>
      <c r="B279" s="379" t="s">
        <v>520</v>
      </c>
      <c r="C279" s="399"/>
      <c r="D279" s="391">
        <f>D278+D259</f>
        <v>0</v>
      </c>
    </row>
    <row r="280" spans="1:4" ht="12.75" customHeight="1" x14ac:dyDescent="0.25">
      <c r="A280" s="373"/>
      <c r="B280" s="373"/>
      <c r="C280" s="410"/>
      <c r="D280" s="395"/>
    </row>
    <row r="281" spans="1:4" ht="12.75" customHeight="1" thickBot="1" x14ac:dyDescent="0.3">
      <c r="A281" s="360" t="s">
        <v>532</v>
      </c>
      <c r="B281" s="360"/>
      <c r="C281" s="359"/>
      <c r="D281" s="360"/>
    </row>
    <row r="282" spans="1:4" ht="12.75" customHeight="1" thickBot="1" x14ac:dyDescent="0.3">
      <c r="A282" s="364" t="s">
        <v>511</v>
      </c>
      <c r="B282" s="361" t="s">
        <v>512</v>
      </c>
      <c r="C282" s="399" t="s">
        <v>513</v>
      </c>
      <c r="D282" s="389" t="s">
        <v>514</v>
      </c>
    </row>
    <row r="283" spans="1:4" ht="12.75" customHeight="1" x14ac:dyDescent="0.25">
      <c r="A283" s="365"/>
      <c r="B283" s="375" t="s">
        <v>515</v>
      </c>
      <c r="C283" s="400"/>
      <c r="D283" s="393"/>
    </row>
    <row r="284" spans="1:4" ht="12.75" customHeight="1" x14ac:dyDescent="0.25">
      <c r="A284" s="355">
        <v>6</v>
      </c>
      <c r="B284" s="376" t="s">
        <v>516</v>
      </c>
      <c r="C284" s="353">
        <v>0</v>
      </c>
      <c r="D284" s="386">
        <f t="shared" ref="D284:D301" si="10">C284*A284</f>
        <v>0</v>
      </c>
    </row>
    <row r="285" spans="1:4" ht="12.75" customHeight="1" x14ac:dyDescent="0.25">
      <c r="A285" s="355">
        <v>1</v>
      </c>
      <c r="B285" s="376" t="s">
        <v>537</v>
      </c>
      <c r="C285" s="353">
        <v>0</v>
      </c>
      <c r="D285" s="386">
        <f t="shared" si="10"/>
        <v>0</v>
      </c>
    </row>
    <row r="286" spans="1:4" ht="12.75" customHeight="1" x14ac:dyDescent="0.25">
      <c r="A286" s="355">
        <v>1</v>
      </c>
      <c r="B286" s="376" t="s">
        <v>538</v>
      </c>
      <c r="C286" s="353">
        <v>0</v>
      </c>
      <c r="D286" s="386">
        <f t="shared" si="10"/>
        <v>0</v>
      </c>
    </row>
    <row r="287" spans="1:4" ht="12.75" customHeight="1" x14ac:dyDescent="0.25">
      <c r="A287" s="355">
        <v>1</v>
      </c>
      <c r="B287" s="377" t="s">
        <v>539</v>
      </c>
      <c r="C287" s="353">
        <v>0</v>
      </c>
      <c r="D287" s="386">
        <f t="shared" si="10"/>
        <v>0</v>
      </c>
    </row>
    <row r="288" spans="1:4" ht="12.75" customHeight="1" x14ac:dyDescent="0.25">
      <c r="A288" s="355">
        <v>1</v>
      </c>
      <c r="B288" s="376" t="s">
        <v>609</v>
      </c>
      <c r="C288" s="353">
        <v>0</v>
      </c>
      <c r="D288" s="386">
        <f t="shared" si="10"/>
        <v>0</v>
      </c>
    </row>
    <row r="289" spans="1:4" ht="12.75" customHeight="1" x14ac:dyDescent="0.25">
      <c r="A289" s="355">
        <v>1</v>
      </c>
      <c r="B289" s="376" t="s">
        <v>610</v>
      </c>
      <c r="C289" s="353">
        <v>0</v>
      </c>
      <c r="D289" s="386">
        <f t="shared" si="10"/>
        <v>0</v>
      </c>
    </row>
    <row r="290" spans="1:4" ht="12.75" customHeight="1" x14ac:dyDescent="0.25">
      <c r="A290" s="355">
        <v>1</v>
      </c>
      <c r="B290" s="376" t="s">
        <v>660</v>
      </c>
      <c r="C290" s="353">
        <v>0</v>
      </c>
      <c r="D290" s="386">
        <f t="shared" si="10"/>
        <v>0</v>
      </c>
    </row>
    <row r="291" spans="1:4" ht="12.75" customHeight="1" x14ac:dyDescent="0.25">
      <c r="A291" s="355">
        <v>1</v>
      </c>
      <c r="B291" s="376" t="s">
        <v>661</v>
      </c>
      <c r="C291" s="353">
        <v>0</v>
      </c>
      <c r="D291" s="386">
        <f t="shared" si="10"/>
        <v>0</v>
      </c>
    </row>
    <row r="292" spans="1:4" ht="12.75" customHeight="1" x14ac:dyDescent="0.25">
      <c r="A292" s="355">
        <v>1</v>
      </c>
      <c r="B292" s="376" t="s">
        <v>663</v>
      </c>
      <c r="C292" s="353">
        <v>0</v>
      </c>
      <c r="D292" s="386">
        <f t="shared" si="10"/>
        <v>0</v>
      </c>
    </row>
    <row r="293" spans="1:4" ht="12.75" customHeight="1" x14ac:dyDescent="0.25">
      <c r="A293" s="355"/>
      <c r="B293" s="380"/>
      <c r="C293" s="353"/>
      <c r="D293" s="386"/>
    </row>
    <row r="294" spans="1:4" ht="12.75" customHeight="1" x14ac:dyDescent="0.25">
      <c r="A294" s="366"/>
      <c r="B294" s="378" t="s">
        <v>517</v>
      </c>
      <c r="C294" s="405"/>
      <c r="D294" s="386">
        <f>SUM(D284:D293)</f>
        <v>0</v>
      </c>
    </row>
    <row r="295" spans="1:4" ht="12.75" customHeight="1" x14ac:dyDescent="0.25">
      <c r="A295" s="365"/>
      <c r="B295" s="375" t="s">
        <v>518</v>
      </c>
      <c r="C295" s="400"/>
      <c r="D295" s="386"/>
    </row>
    <row r="296" spans="1:4" ht="12.75" customHeight="1" x14ac:dyDescent="0.25">
      <c r="A296" s="355">
        <v>1</v>
      </c>
      <c r="B296" s="376" t="s">
        <v>540</v>
      </c>
      <c r="C296" s="353">
        <v>0</v>
      </c>
      <c r="D296" s="386">
        <f t="shared" si="10"/>
        <v>0</v>
      </c>
    </row>
    <row r="297" spans="1:4" ht="12.75" customHeight="1" x14ac:dyDescent="0.25">
      <c r="A297" s="355">
        <v>1</v>
      </c>
      <c r="B297" s="376" t="s">
        <v>541</v>
      </c>
      <c r="C297" s="353">
        <v>0</v>
      </c>
      <c r="D297" s="386">
        <f t="shared" si="10"/>
        <v>0</v>
      </c>
    </row>
    <row r="298" spans="1:4" ht="12.75" customHeight="1" x14ac:dyDescent="0.25">
      <c r="A298" s="355">
        <v>1</v>
      </c>
      <c r="B298" s="376" t="s">
        <v>542</v>
      </c>
      <c r="C298" s="353">
        <v>0</v>
      </c>
      <c r="D298" s="386">
        <f t="shared" si="10"/>
        <v>0</v>
      </c>
    </row>
    <row r="299" spans="1:4" ht="12.75" customHeight="1" x14ac:dyDescent="0.25">
      <c r="A299" s="355">
        <v>1</v>
      </c>
      <c r="B299" s="376" t="s">
        <v>618</v>
      </c>
      <c r="C299" s="353">
        <v>0</v>
      </c>
      <c r="D299" s="386">
        <f t="shared" si="10"/>
        <v>0</v>
      </c>
    </row>
    <row r="300" spans="1:4" ht="12.75" customHeight="1" x14ac:dyDescent="0.25">
      <c r="A300" s="355">
        <v>1</v>
      </c>
      <c r="B300" s="376" t="s">
        <v>662</v>
      </c>
      <c r="C300" s="353">
        <v>0</v>
      </c>
      <c r="D300" s="386">
        <f t="shared" si="10"/>
        <v>0</v>
      </c>
    </row>
    <row r="301" spans="1:4" ht="12.75" customHeight="1" x14ac:dyDescent="0.25">
      <c r="A301" s="355">
        <v>1</v>
      </c>
      <c r="B301" s="376" t="s">
        <v>664</v>
      </c>
      <c r="C301" s="353">
        <v>0</v>
      </c>
      <c r="D301" s="386">
        <f t="shared" si="10"/>
        <v>0</v>
      </c>
    </row>
    <row r="302" spans="1:4" ht="12.75" customHeight="1" x14ac:dyDescent="0.25">
      <c r="A302" s="355"/>
      <c r="B302" s="376"/>
      <c r="C302" s="353"/>
      <c r="D302" s="386"/>
    </row>
    <row r="303" spans="1:4" ht="12.75" customHeight="1" thickBot="1" x14ac:dyDescent="0.3">
      <c r="A303" s="374"/>
      <c r="B303" s="382" t="s">
        <v>519</v>
      </c>
      <c r="C303" s="411"/>
      <c r="D303" s="386">
        <f>SUM(D296:D302)</f>
        <v>0</v>
      </c>
    </row>
    <row r="304" spans="1:4" ht="12.75" customHeight="1" thickBot="1" x14ac:dyDescent="0.3">
      <c r="A304" s="364"/>
      <c r="B304" s="379" t="s">
        <v>520</v>
      </c>
      <c r="C304" s="399"/>
      <c r="D304" s="391">
        <f>D303+D294</f>
        <v>0</v>
      </c>
    </row>
    <row r="305" spans="1:4" ht="12.75" customHeight="1" x14ac:dyDescent="0.25">
      <c r="A305" s="363"/>
      <c r="B305" s="378"/>
      <c r="C305" s="403"/>
      <c r="D305" s="392"/>
    </row>
    <row r="306" spans="1:4" ht="12.75" customHeight="1" thickBot="1" x14ac:dyDescent="0.3">
      <c r="A306" s="369" t="s">
        <v>535</v>
      </c>
      <c r="B306" s="369"/>
      <c r="C306" s="406"/>
      <c r="D306" s="369"/>
    </row>
    <row r="307" spans="1:4" ht="12.75" customHeight="1" thickBot="1" x14ac:dyDescent="0.3">
      <c r="A307" s="364" t="s">
        <v>511</v>
      </c>
      <c r="B307" s="361" t="s">
        <v>512</v>
      </c>
      <c r="C307" s="399" t="s">
        <v>513</v>
      </c>
      <c r="D307" s="389" t="s">
        <v>514</v>
      </c>
    </row>
    <row r="308" spans="1:4" ht="12.75" customHeight="1" x14ac:dyDescent="0.25">
      <c r="A308" s="365"/>
      <c r="B308" s="375" t="s">
        <v>515</v>
      </c>
      <c r="C308" s="412"/>
      <c r="D308" s="390"/>
    </row>
    <row r="309" spans="1:4" ht="12.75" customHeight="1" x14ac:dyDescent="0.25">
      <c r="A309" s="355">
        <v>6</v>
      </c>
      <c r="B309" s="376" t="s">
        <v>516</v>
      </c>
      <c r="C309" s="353">
        <v>0</v>
      </c>
      <c r="D309" s="386">
        <f t="shared" ref="D309:D351" si="11">C309*A309</f>
        <v>0</v>
      </c>
    </row>
    <row r="310" spans="1:4" ht="12.75" customHeight="1" x14ac:dyDescent="0.25">
      <c r="A310" s="355">
        <v>1</v>
      </c>
      <c r="B310" s="376" t="s">
        <v>537</v>
      </c>
      <c r="C310" s="353">
        <v>0</v>
      </c>
      <c r="D310" s="386">
        <f t="shared" si="11"/>
        <v>0</v>
      </c>
    </row>
    <row r="311" spans="1:4" ht="12.75" customHeight="1" x14ac:dyDescent="0.25">
      <c r="A311" s="355">
        <v>1</v>
      </c>
      <c r="B311" s="376" t="s">
        <v>538</v>
      </c>
      <c r="C311" s="353">
        <v>0</v>
      </c>
      <c r="D311" s="386">
        <f t="shared" si="11"/>
        <v>0</v>
      </c>
    </row>
    <row r="312" spans="1:4" ht="12.75" customHeight="1" x14ac:dyDescent="0.25">
      <c r="A312" s="355">
        <v>1</v>
      </c>
      <c r="B312" s="377" t="s">
        <v>539</v>
      </c>
      <c r="C312" s="353">
        <v>0</v>
      </c>
      <c r="D312" s="386">
        <f t="shared" si="11"/>
        <v>0</v>
      </c>
    </row>
    <row r="313" spans="1:4" ht="12.75" customHeight="1" x14ac:dyDescent="0.25">
      <c r="A313" s="355">
        <v>1</v>
      </c>
      <c r="B313" s="376" t="s">
        <v>609</v>
      </c>
      <c r="C313" s="353">
        <v>0</v>
      </c>
      <c r="D313" s="386">
        <f t="shared" si="11"/>
        <v>0</v>
      </c>
    </row>
    <row r="314" spans="1:4" ht="12.75" customHeight="1" x14ac:dyDescent="0.25">
      <c r="A314" s="355">
        <v>1</v>
      </c>
      <c r="B314" s="376" t="s">
        <v>610</v>
      </c>
      <c r="C314" s="353">
        <v>0</v>
      </c>
      <c r="D314" s="386">
        <f t="shared" si="11"/>
        <v>0</v>
      </c>
    </row>
    <row r="315" spans="1:4" ht="12.75" customHeight="1" x14ac:dyDescent="0.25">
      <c r="A315" s="355">
        <v>2</v>
      </c>
      <c r="B315" s="376" t="s">
        <v>546</v>
      </c>
      <c r="C315" s="353">
        <v>0</v>
      </c>
      <c r="D315" s="386">
        <f t="shared" si="11"/>
        <v>0</v>
      </c>
    </row>
    <row r="316" spans="1:4" ht="12.75" customHeight="1" x14ac:dyDescent="0.25">
      <c r="A316" s="355">
        <v>1</v>
      </c>
      <c r="B316" s="376" t="s">
        <v>547</v>
      </c>
      <c r="C316" s="353">
        <v>0</v>
      </c>
      <c r="D316" s="386">
        <f t="shared" si="11"/>
        <v>0</v>
      </c>
    </row>
    <row r="317" spans="1:4" ht="12.75" customHeight="1" x14ac:dyDescent="0.25">
      <c r="A317" s="355">
        <v>1</v>
      </c>
      <c r="B317" s="376" t="s">
        <v>614</v>
      </c>
      <c r="C317" s="353">
        <v>0</v>
      </c>
      <c r="D317" s="386">
        <f t="shared" si="11"/>
        <v>0</v>
      </c>
    </row>
    <row r="318" spans="1:4" ht="12.75" customHeight="1" x14ac:dyDescent="0.25">
      <c r="A318" s="355">
        <v>1</v>
      </c>
      <c r="B318" s="376" t="s">
        <v>549</v>
      </c>
      <c r="C318" s="353">
        <v>0</v>
      </c>
      <c r="D318" s="386">
        <f t="shared" si="11"/>
        <v>0</v>
      </c>
    </row>
    <row r="319" spans="1:4" ht="12.75" customHeight="1" x14ac:dyDescent="0.25">
      <c r="A319" s="355">
        <v>1</v>
      </c>
      <c r="B319" s="376" t="s">
        <v>550</v>
      </c>
      <c r="C319" s="353">
        <v>0</v>
      </c>
      <c r="D319" s="386">
        <f t="shared" si="11"/>
        <v>0</v>
      </c>
    </row>
    <row r="320" spans="1:4" ht="12.75" customHeight="1" x14ac:dyDescent="0.25">
      <c r="A320" s="355">
        <v>1</v>
      </c>
      <c r="B320" s="376" t="s">
        <v>561</v>
      </c>
      <c r="C320" s="353">
        <v>0</v>
      </c>
      <c r="D320" s="386">
        <f t="shared" si="11"/>
        <v>0</v>
      </c>
    </row>
    <row r="321" spans="1:4" ht="12.75" customHeight="1" x14ac:dyDescent="0.25">
      <c r="A321" s="355">
        <v>3</v>
      </c>
      <c r="B321" s="376" t="s">
        <v>617</v>
      </c>
      <c r="C321" s="353">
        <v>0</v>
      </c>
      <c r="D321" s="386">
        <f t="shared" si="11"/>
        <v>0</v>
      </c>
    </row>
    <row r="322" spans="1:4" ht="12.75" customHeight="1" x14ac:dyDescent="0.25">
      <c r="A322" s="355">
        <v>3</v>
      </c>
      <c r="B322" s="376" t="s">
        <v>564</v>
      </c>
      <c r="C322" s="353">
        <v>0</v>
      </c>
      <c r="D322" s="386">
        <f t="shared" si="11"/>
        <v>0</v>
      </c>
    </row>
    <row r="323" spans="1:4" ht="12.75" customHeight="1" x14ac:dyDescent="0.25">
      <c r="A323" s="355">
        <v>2</v>
      </c>
      <c r="B323" s="376" t="s">
        <v>565</v>
      </c>
      <c r="C323" s="353">
        <v>0</v>
      </c>
      <c r="D323" s="386">
        <f t="shared" si="11"/>
        <v>0</v>
      </c>
    </row>
    <row r="324" spans="1:4" ht="12.75" customHeight="1" x14ac:dyDescent="0.25">
      <c r="A324" s="355">
        <v>3</v>
      </c>
      <c r="B324" s="376" t="s">
        <v>566</v>
      </c>
      <c r="C324" s="353">
        <v>0</v>
      </c>
      <c r="D324" s="386">
        <f t="shared" si="11"/>
        <v>0</v>
      </c>
    </row>
    <row r="325" spans="1:4" ht="12.75" customHeight="1" x14ac:dyDescent="0.25">
      <c r="A325" s="355">
        <v>3</v>
      </c>
      <c r="B325" s="376" t="s">
        <v>567</v>
      </c>
      <c r="C325" s="353">
        <v>0</v>
      </c>
      <c r="D325" s="386">
        <f t="shared" si="11"/>
        <v>0</v>
      </c>
    </row>
    <row r="326" spans="1:4" ht="12.75" customHeight="1" x14ac:dyDescent="0.25">
      <c r="A326" s="355">
        <v>2</v>
      </c>
      <c r="B326" s="376" t="s">
        <v>600</v>
      </c>
      <c r="C326" s="353">
        <v>0</v>
      </c>
      <c r="D326" s="386">
        <f t="shared" si="11"/>
        <v>0</v>
      </c>
    </row>
    <row r="327" spans="1:4" ht="12.75" customHeight="1" x14ac:dyDescent="0.25">
      <c r="A327" s="355">
        <v>2</v>
      </c>
      <c r="B327" s="376" t="s">
        <v>601</v>
      </c>
      <c r="C327" s="353">
        <v>0</v>
      </c>
      <c r="D327" s="386">
        <f t="shared" si="11"/>
        <v>0</v>
      </c>
    </row>
    <row r="328" spans="1:4" ht="12.75" customHeight="1" x14ac:dyDescent="0.25">
      <c r="A328" s="355"/>
      <c r="B328" s="376"/>
      <c r="C328" s="353"/>
      <c r="D328" s="386"/>
    </row>
    <row r="329" spans="1:4" ht="12.75" customHeight="1" x14ac:dyDescent="0.25">
      <c r="A329" s="374"/>
      <c r="B329" s="382" t="s">
        <v>517</v>
      </c>
      <c r="C329" s="411"/>
      <c r="D329" s="386">
        <f>SUM(D309:D328)</f>
        <v>0</v>
      </c>
    </row>
    <row r="330" spans="1:4" ht="12.75" customHeight="1" x14ac:dyDescent="0.25">
      <c r="A330" s="365"/>
      <c r="B330" s="375" t="s">
        <v>518</v>
      </c>
      <c r="C330" s="400"/>
      <c r="D330" s="386"/>
    </row>
    <row r="331" spans="1:4" ht="12.75" customHeight="1" x14ac:dyDescent="0.25">
      <c r="A331" s="355">
        <v>1</v>
      </c>
      <c r="B331" s="376" t="s">
        <v>540</v>
      </c>
      <c r="C331" s="353">
        <v>0</v>
      </c>
      <c r="D331" s="386">
        <f t="shared" si="11"/>
        <v>0</v>
      </c>
    </row>
    <row r="332" spans="1:4" ht="12.75" customHeight="1" x14ac:dyDescent="0.25">
      <c r="A332" s="355">
        <v>1</v>
      </c>
      <c r="B332" s="376" t="s">
        <v>541</v>
      </c>
      <c r="C332" s="353">
        <v>0</v>
      </c>
      <c r="D332" s="386">
        <f t="shared" si="11"/>
        <v>0</v>
      </c>
    </row>
    <row r="333" spans="1:4" ht="12.75" customHeight="1" x14ac:dyDescent="0.25">
      <c r="A333" s="355">
        <v>1</v>
      </c>
      <c r="B333" s="376" t="s">
        <v>542</v>
      </c>
      <c r="C333" s="353">
        <v>0</v>
      </c>
      <c r="D333" s="386">
        <f t="shared" si="11"/>
        <v>0</v>
      </c>
    </row>
    <row r="334" spans="1:4" ht="12.75" customHeight="1" x14ac:dyDescent="0.25">
      <c r="A334" s="355">
        <v>1</v>
      </c>
      <c r="B334" s="376" t="s">
        <v>551</v>
      </c>
      <c r="C334" s="353">
        <v>0</v>
      </c>
      <c r="D334" s="386">
        <f t="shared" si="11"/>
        <v>0</v>
      </c>
    </row>
    <row r="335" spans="1:4" ht="12.75" customHeight="1" x14ac:dyDescent="0.25">
      <c r="A335" s="355">
        <v>1</v>
      </c>
      <c r="B335" s="376" t="s">
        <v>552</v>
      </c>
      <c r="C335" s="353">
        <v>0</v>
      </c>
      <c r="D335" s="386">
        <f t="shared" si="11"/>
        <v>0</v>
      </c>
    </row>
    <row r="336" spans="1:4" ht="12.75" customHeight="1" x14ac:dyDescent="0.25">
      <c r="A336" s="355">
        <v>1</v>
      </c>
      <c r="B336" s="376" t="s">
        <v>553</v>
      </c>
      <c r="C336" s="353">
        <v>0</v>
      </c>
      <c r="D336" s="386">
        <f t="shared" si="11"/>
        <v>0</v>
      </c>
    </row>
    <row r="337" spans="1:4" ht="12.75" customHeight="1" x14ac:dyDescent="0.25">
      <c r="A337" s="355">
        <v>1</v>
      </c>
      <c r="B337" s="376" t="s">
        <v>554</v>
      </c>
      <c r="C337" s="353">
        <v>0</v>
      </c>
      <c r="D337" s="386">
        <f t="shared" si="11"/>
        <v>0</v>
      </c>
    </row>
    <row r="338" spans="1:4" ht="12.75" customHeight="1" x14ac:dyDescent="0.25">
      <c r="A338" s="355">
        <v>1</v>
      </c>
      <c r="B338" s="376" t="s">
        <v>555</v>
      </c>
      <c r="C338" s="353">
        <v>0</v>
      </c>
      <c r="D338" s="386">
        <f t="shared" si="11"/>
        <v>0</v>
      </c>
    </row>
    <row r="339" spans="1:4" ht="12.75" customHeight="1" x14ac:dyDescent="0.25">
      <c r="A339" s="355">
        <v>1</v>
      </c>
      <c r="B339" s="376" t="s">
        <v>560</v>
      </c>
      <c r="C339" s="353">
        <v>0</v>
      </c>
      <c r="D339" s="386">
        <f t="shared" si="11"/>
        <v>0</v>
      </c>
    </row>
    <row r="340" spans="1:4" ht="12.75" customHeight="1" x14ac:dyDescent="0.25">
      <c r="A340" s="355">
        <v>1</v>
      </c>
      <c r="B340" s="376" t="s">
        <v>556</v>
      </c>
      <c r="C340" s="353">
        <v>0</v>
      </c>
      <c r="D340" s="386">
        <f t="shared" si="11"/>
        <v>0</v>
      </c>
    </row>
    <row r="341" spans="1:4" ht="12.75" customHeight="1" x14ac:dyDescent="0.25">
      <c r="A341" s="355">
        <v>1</v>
      </c>
      <c r="B341" s="376" t="s">
        <v>599</v>
      </c>
      <c r="C341" s="353">
        <v>0</v>
      </c>
      <c r="D341" s="386">
        <f t="shared" si="11"/>
        <v>0</v>
      </c>
    </row>
    <row r="342" spans="1:4" ht="12.75" customHeight="1" x14ac:dyDescent="0.25">
      <c r="A342" s="355">
        <v>1</v>
      </c>
      <c r="B342" s="376" t="s">
        <v>568</v>
      </c>
      <c r="C342" s="353">
        <v>0</v>
      </c>
      <c r="D342" s="386">
        <f t="shared" si="11"/>
        <v>0</v>
      </c>
    </row>
    <row r="343" spans="1:4" ht="12.75" customHeight="1" x14ac:dyDescent="0.25">
      <c r="A343" s="355">
        <v>1</v>
      </c>
      <c r="B343" s="376" t="s">
        <v>569</v>
      </c>
      <c r="C343" s="353">
        <v>0</v>
      </c>
      <c r="D343" s="386">
        <f t="shared" si="11"/>
        <v>0</v>
      </c>
    </row>
    <row r="344" spans="1:4" ht="12.75" customHeight="1" x14ac:dyDescent="0.25">
      <c r="A344" s="355">
        <v>1</v>
      </c>
      <c r="B344" s="376" t="s">
        <v>570</v>
      </c>
      <c r="C344" s="353">
        <v>0</v>
      </c>
      <c r="D344" s="386">
        <f t="shared" si="11"/>
        <v>0</v>
      </c>
    </row>
    <row r="345" spans="1:4" ht="12.75" customHeight="1" x14ac:dyDescent="0.25">
      <c r="A345" s="355">
        <v>1</v>
      </c>
      <c r="B345" s="376" t="s">
        <v>571</v>
      </c>
      <c r="C345" s="353">
        <v>0</v>
      </c>
      <c r="D345" s="386">
        <f t="shared" si="11"/>
        <v>0</v>
      </c>
    </row>
    <row r="346" spans="1:4" ht="12.75" customHeight="1" x14ac:dyDescent="0.25">
      <c r="A346" s="355">
        <v>1</v>
      </c>
      <c r="B346" s="376" t="s">
        <v>602</v>
      </c>
      <c r="C346" s="353">
        <v>0</v>
      </c>
      <c r="D346" s="386">
        <f t="shared" si="11"/>
        <v>0</v>
      </c>
    </row>
    <row r="347" spans="1:4" ht="12.75" customHeight="1" x14ac:dyDescent="0.25">
      <c r="A347" s="355">
        <v>1</v>
      </c>
      <c r="B347" s="376" t="s">
        <v>603</v>
      </c>
      <c r="C347" s="353">
        <v>0</v>
      </c>
      <c r="D347" s="386">
        <f t="shared" si="11"/>
        <v>0</v>
      </c>
    </row>
    <row r="348" spans="1:4" ht="12.75" customHeight="1" x14ac:dyDescent="0.25">
      <c r="A348" s="355">
        <v>1</v>
      </c>
      <c r="B348" s="376" t="s">
        <v>604</v>
      </c>
      <c r="C348" s="353">
        <v>0</v>
      </c>
      <c r="D348" s="386">
        <f t="shared" si="11"/>
        <v>0</v>
      </c>
    </row>
    <row r="349" spans="1:4" ht="12.75" customHeight="1" x14ac:dyDescent="0.25">
      <c r="A349" s="355">
        <v>1</v>
      </c>
      <c r="B349" s="376" t="s">
        <v>615</v>
      </c>
      <c r="C349" s="353">
        <v>0</v>
      </c>
      <c r="D349" s="386">
        <f t="shared" si="11"/>
        <v>0</v>
      </c>
    </row>
    <row r="350" spans="1:4" ht="12.75" customHeight="1" x14ac:dyDescent="0.25">
      <c r="A350" s="355">
        <v>1</v>
      </c>
      <c r="B350" s="376" t="s">
        <v>616</v>
      </c>
      <c r="C350" s="353">
        <v>0</v>
      </c>
      <c r="D350" s="386">
        <f t="shared" si="11"/>
        <v>0</v>
      </c>
    </row>
    <row r="351" spans="1:4" ht="12.75" customHeight="1" x14ac:dyDescent="0.25">
      <c r="A351" s="355">
        <v>1</v>
      </c>
      <c r="B351" s="376" t="s">
        <v>618</v>
      </c>
      <c r="C351" s="353">
        <v>0</v>
      </c>
      <c r="D351" s="386">
        <f t="shared" si="11"/>
        <v>0</v>
      </c>
    </row>
    <row r="352" spans="1:4" ht="12.75" customHeight="1" x14ac:dyDescent="0.25">
      <c r="A352" s="355"/>
      <c r="B352" s="376"/>
      <c r="C352" s="353"/>
      <c r="D352" s="386"/>
    </row>
    <row r="353" spans="1:4" ht="12.75" customHeight="1" thickBot="1" x14ac:dyDescent="0.3">
      <c r="A353" s="374"/>
      <c r="B353" s="382" t="s">
        <v>519</v>
      </c>
      <c r="C353" s="413"/>
      <c r="D353" s="386">
        <f>SUM(D331:D352)</f>
        <v>0</v>
      </c>
    </row>
    <row r="354" spans="1:4" ht="12.75" customHeight="1" thickBot="1" x14ac:dyDescent="0.3">
      <c r="A354" s="364"/>
      <c r="B354" s="379" t="s">
        <v>520</v>
      </c>
      <c r="C354" s="399"/>
      <c r="D354" s="391">
        <f>D353+D329</f>
        <v>0</v>
      </c>
    </row>
    <row r="355" spans="1:4" ht="12.75" customHeight="1" x14ac:dyDescent="0.25">
      <c r="A355" s="356"/>
      <c r="B355" s="356"/>
      <c r="C355" s="398"/>
      <c r="D355" s="383"/>
    </row>
    <row r="356" spans="1:4" ht="12.75" customHeight="1" thickBot="1" x14ac:dyDescent="0.3">
      <c r="A356" s="369" t="s">
        <v>544</v>
      </c>
      <c r="B356" s="369"/>
      <c r="C356" s="406"/>
      <c r="D356" s="369"/>
    </row>
    <row r="357" spans="1:4" ht="12.75" customHeight="1" thickBot="1" x14ac:dyDescent="0.3">
      <c r="A357" s="364" t="s">
        <v>511</v>
      </c>
      <c r="B357" s="361" t="s">
        <v>512</v>
      </c>
      <c r="C357" s="399" t="s">
        <v>513</v>
      </c>
      <c r="D357" s="389" t="s">
        <v>514</v>
      </c>
    </row>
    <row r="358" spans="1:4" ht="12.75" customHeight="1" x14ac:dyDescent="0.25">
      <c r="A358" s="365"/>
      <c r="B358" s="375" t="s">
        <v>515</v>
      </c>
      <c r="C358" s="412"/>
      <c r="D358" s="390"/>
    </row>
    <row r="359" spans="1:4" ht="12.75" customHeight="1" x14ac:dyDescent="0.25">
      <c r="A359" s="355">
        <v>6</v>
      </c>
      <c r="B359" s="376" t="s">
        <v>516</v>
      </c>
      <c r="C359" s="353">
        <v>0</v>
      </c>
      <c r="D359" s="386">
        <f t="shared" ref="D359:D364" si="12">C359*A359</f>
        <v>0</v>
      </c>
    </row>
    <row r="360" spans="1:4" ht="12.75" customHeight="1" x14ac:dyDescent="0.25">
      <c r="A360" s="355">
        <v>1</v>
      </c>
      <c r="B360" s="376" t="s">
        <v>537</v>
      </c>
      <c r="C360" s="353">
        <v>0</v>
      </c>
      <c r="D360" s="386">
        <f t="shared" si="12"/>
        <v>0</v>
      </c>
    </row>
    <row r="361" spans="1:4" ht="12.75" customHeight="1" x14ac:dyDescent="0.25">
      <c r="A361" s="355">
        <v>1</v>
      </c>
      <c r="B361" s="376" t="s">
        <v>538</v>
      </c>
      <c r="C361" s="353">
        <v>0</v>
      </c>
      <c r="D361" s="386">
        <f t="shared" si="12"/>
        <v>0</v>
      </c>
    </row>
    <row r="362" spans="1:4" ht="12.75" customHeight="1" x14ac:dyDescent="0.25">
      <c r="A362" s="355">
        <v>1</v>
      </c>
      <c r="B362" s="377" t="s">
        <v>539</v>
      </c>
      <c r="C362" s="353">
        <v>0</v>
      </c>
      <c r="D362" s="386">
        <f t="shared" si="12"/>
        <v>0</v>
      </c>
    </row>
    <row r="363" spans="1:4" ht="12.75" customHeight="1" x14ac:dyDescent="0.25">
      <c r="A363" s="355">
        <v>1</v>
      </c>
      <c r="B363" s="376" t="s">
        <v>609</v>
      </c>
      <c r="C363" s="353">
        <v>0</v>
      </c>
      <c r="D363" s="386">
        <f t="shared" si="12"/>
        <v>0</v>
      </c>
    </row>
    <row r="364" spans="1:4" ht="12.75" customHeight="1" x14ac:dyDescent="0.25">
      <c r="A364" s="355">
        <v>1</v>
      </c>
      <c r="B364" s="376" t="s">
        <v>610</v>
      </c>
      <c r="C364" s="353">
        <v>0</v>
      </c>
      <c r="D364" s="386">
        <f t="shared" si="12"/>
        <v>0</v>
      </c>
    </row>
    <row r="365" spans="1:4" ht="12.75" customHeight="1" x14ac:dyDescent="0.25">
      <c r="A365" s="355"/>
      <c r="B365" s="376"/>
      <c r="C365" s="353"/>
      <c r="D365" s="386"/>
    </row>
    <row r="366" spans="1:4" ht="12.75" customHeight="1" x14ac:dyDescent="0.25">
      <c r="A366" s="374"/>
      <c r="B366" s="382" t="s">
        <v>517</v>
      </c>
      <c r="C366" s="411"/>
      <c r="D366" s="386">
        <f>SUM(D359:D365)</f>
        <v>0</v>
      </c>
    </row>
    <row r="367" spans="1:4" ht="12.75" customHeight="1" x14ac:dyDescent="0.25">
      <c r="A367" s="365"/>
      <c r="B367" s="375" t="s">
        <v>518</v>
      </c>
      <c r="C367" s="400"/>
      <c r="D367" s="386"/>
    </row>
    <row r="368" spans="1:4" ht="12.75" customHeight="1" x14ac:dyDescent="0.25">
      <c r="A368" s="355">
        <v>1</v>
      </c>
      <c r="B368" s="376" t="s">
        <v>540</v>
      </c>
      <c r="C368" s="353">
        <v>0</v>
      </c>
      <c r="D368" s="386">
        <f t="shared" ref="D368:D372" si="13">C368*A368</f>
        <v>0</v>
      </c>
    </row>
    <row r="369" spans="1:4" ht="12.75" customHeight="1" x14ac:dyDescent="0.25">
      <c r="A369" s="355">
        <v>1</v>
      </c>
      <c r="B369" s="376" t="s">
        <v>541</v>
      </c>
      <c r="C369" s="353">
        <v>0</v>
      </c>
      <c r="D369" s="386">
        <f t="shared" si="13"/>
        <v>0</v>
      </c>
    </row>
    <row r="370" spans="1:4" ht="12.75" customHeight="1" x14ac:dyDescent="0.25">
      <c r="A370" s="355">
        <v>1</v>
      </c>
      <c r="B370" s="376" t="s">
        <v>542</v>
      </c>
      <c r="C370" s="353">
        <v>0</v>
      </c>
      <c r="D370" s="386">
        <f t="shared" si="13"/>
        <v>0</v>
      </c>
    </row>
    <row r="371" spans="1:4" ht="12.75" customHeight="1" x14ac:dyDescent="0.25">
      <c r="A371" s="355">
        <v>1</v>
      </c>
      <c r="B371" s="376" t="s">
        <v>658</v>
      </c>
      <c r="C371" s="353">
        <v>0</v>
      </c>
      <c r="D371" s="386">
        <f t="shared" si="13"/>
        <v>0</v>
      </c>
    </row>
    <row r="372" spans="1:4" ht="12.75" customHeight="1" x14ac:dyDescent="0.25">
      <c r="A372" s="355">
        <v>1</v>
      </c>
      <c r="B372" s="376" t="s">
        <v>659</v>
      </c>
      <c r="C372" s="353">
        <v>0</v>
      </c>
      <c r="D372" s="386">
        <f t="shared" si="13"/>
        <v>0</v>
      </c>
    </row>
    <row r="373" spans="1:4" ht="12.75" customHeight="1" x14ac:dyDescent="0.25">
      <c r="A373" s="355"/>
      <c r="B373" s="376"/>
      <c r="C373" s="353"/>
      <c r="D373" s="386"/>
    </row>
    <row r="374" spans="1:4" ht="12.75" customHeight="1" thickBot="1" x14ac:dyDescent="0.3">
      <c r="A374" s="374"/>
      <c r="B374" s="382" t="s">
        <v>519</v>
      </c>
      <c r="C374" s="413"/>
      <c r="D374" s="386">
        <f>SUM(D368:D373)</f>
        <v>0</v>
      </c>
    </row>
    <row r="375" spans="1:4" ht="12.75" customHeight="1" thickBot="1" x14ac:dyDescent="0.3">
      <c r="A375" s="364"/>
      <c r="B375" s="379" t="s">
        <v>520</v>
      </c>
      <c r="C375" s="399"/>
      <c r="D375" s="391">
        <f>D374+D366</f>
        <v>0</v>
      </c>
    </row>
    <row r="376" spans="1:4" ht="12.75" customHeight="1" x14ac:dyDescent="0.25">
      <c r="A376" s="356"/>
      <c r="B376" s="356"/>
      <c r="C376" s="398"/>
      <c r="D376" s="383"/>
    </row>
    <row r="377" spans="1:4" ht="12.75" customHeight="1" thickBot="1" x14ac:dyDescent="0.3">
      <c r="A377" s="369" t="s">
        <v>545</v>
      </c>
      <c r="B377" s="369"/>
      <c r="C377" s="406"/>
      <c r="D377" s="369"/>
    </row>
    <row r="378" spans="1:4" ht="12.75" customHeight="1" thickBot="1" x14ac:dyDescent="0.3">
      <c r="A378" s="364" t="s">
        <v>511</v>
      </c>
      <c r="B378" s="361" t="s">
        <v>512</v>
      </c>
      <c r="C378" s="399" t="s">
        <v>513</v>
      </c>
      <c r="D378" s="389" t="s">
        <v>514</v>
      </c>
    </row>
    <row r="379" spans="1:4" ht="12.75" customHeight="1" x14ac:dyDescent="0.25">
      <c r="A379" s="365"/>
      <c r="B379" s="375" t="s">
        <v>515</v>
      </c>
      <c r="C379" s="412"/>
      <c r="D379" s="390"/>
    </row>
    <row r="380" spans="1:4" ht="12.75" customHeight="1" x14ac:dyDescent="0.25">
      <c r="A380" s="355">
        <v>6</v>
      </c>
      <c r="B380" s="376" t="s">
        <v>516</v>
      </c>
      <c r="C380" s="353">
        <v>0</v>
      </c>
      <c r="D380" s="386">
        <f t="shared" ref="D380:D395" si="14">C380*A380</f>
        <v>0</v>
      </c>
    </row>
    <row r="381" spans="1:4" ht="12.75" customHeight="1" x14ac:dyDescent="0.25">
      <c r="A381" s="355">
        <v>1</v>
      </c>
      <c r="B381" s="376" t="s">
        <v>537</v>
      </c>
      <c r="C381" s="353">
        <v>0</v>
      </c>
      <c r="D381" s="386">
        <f t="shared" si="14"/>
        <v>0</v>
      </c>
    </row>
    <row r="382" spans="1:4" ht="12.75" customHeight="1" x14ac:dyDescent="0.25">
      <c r="A382" s="355">
        <v>1</v>
      </c>
      <c r="B382" s="376" t="s">
        <v>538</v>
      </c>
      <c r="C382" s="353">
        <v>0</v>
      </c>
      <c r="D382" s="386">
        <f t="shared" si="14"/>
        <v>0</v>
      </c>
    </row>
    <row r="383" spans="1:4" ht="12.75" customHeight="1" x14ac:dyDescent="0.25">
      <c r="A383" s="355">
        <v>1</v>
      </c>
      <c r="B383" s="377" t="s">
        <v>539</v>
      </c>
      <c r="C383" s="353">
        <v>0</v>
      </c>
      <c r="D383" s="386">
        <f t="shared" si="14"/>
        <v>0</v>
      </c>
    </row>
    <row r="384" spans="1:4" ht="12.75" customHeight="1" x14ac:dyDescent="0.25">
      <c r="A384" s="355">
        <v>1</v>
      </c>
      <c r="B384" s="376" t="s">
        <v>609</v>
      </c>
      <c r="C384" s="353">
        <v>0</v>
      </c>
      <c r="D384" s="386">
        <f t="shared" si="14"/>
        <v>0</v>
      </c>
    </row>
    <row r="385" spans="1:4" ht="12.75" customHeight="1" x14ac:dyDescent="0.25">
      <c r="A385" s="355">
        <v>1</v>
      </c>
      <c r="B385" s="376" t="s">
        <v>610</v>
      </c>
      <c r="C385" s="353">
        <v>0</v>
      </c>
      <c r="D385" s="386">
        <f t="shared" si="14"/>
        <v>0</v>
      </c>
    </row>
    <row r="386" spans="1:4" ht="12.75" customHeight="1" x14ac:dyDescent="0.25">
      <c r="A386" s="355">
        <v>2</v>
      </c>
      <c r="B386" s="376" t="s">
        <v>546</v>
      </c>
      <c r="C386" s="353">
        <v>0</v>
      </c>
      <c r="D386" s="386">
        <f t="shared" si="14"/>
        <v>0</v>
      </c>
    </row>
    <row r="387" spans="1:4" ht="12.75" customHeight="1" x14ac:dyDescent="0.25">
      <c r="A387" s="355">
        <v>1</v>
      </c>
      <c r="B387" s="376" t="s">
        <v>547</v>
      </c>
      <c r="C387" s="353">
        <v>0</v>
      </c>
      <c r="D387" s="386">
        <f t="shared" si="14"/>
        <v>0</v>
      </c>
    </row>
    <row r="388" spans="1:4" ht="12.75" customHeight="1" x14ac:dyDescent="0.25">
      <c r="A388" s="355">
        <v>1</v>
      </c>
      <c r="B388" s="376" t="s">
        <v>548</v>
      </c>
      <c r="C388" s="353">
        <v>0</v>
      </c>
      <c r="D388" s="386">
        <f t="shared" si="14"/>
        <v>0</v>
      </c>
    </row>
    <row r="389" spans="1:4" ht="12.75" customHeight="1" x14ac:dyDescent="0.25">
      <c r="A389" s="355">
        <v>1</v>
      </c>
      <c r="B389" s="376" t="s">
        <v>549</v>
      </c>
      <c r="C389" s="353">
        <v>0</v>
      </c>
      <c r="D389" s="386">
        <f t="shared" si="14"/>
        <v>0</v>
      </c>
    </row>
    <row r="390" spans="1:4" ht="12.75" customHeight="1" x14ac:dyDescent="0.25">
      <c r="A390" s="355">
        <v>1</v>
      </c>
      <c r="B390" s="376" t="s">
        <v>550</v>
      </c>
      <c r="C390" s="353">
        <v>0</v>
      </c>
      <c r="D390" s="386">
        <f t="shared" si="14"/>
        <v>0</v>
      </c>
    </row>
    <row r="391" spans="1:4" ht="12.75" customHeight="1" x14ac:dyDescent="0.25">
      <c r="A391" s="355">
        <v>1</v>
      </c>
      <c r="B391" s="376" t="s">
        <v>561</v>
      </c>
      <c r="C391" s="353">
        <v>0</v>
      </c>
      <c r="D391" s="386">
        <f t="shared" si="14"/>
        <v>0</v>
      </c>
    </row>
    <row r="392" spans="1:4" ht="12.75" customHeight="1" x14ac:dyDescent="0.25">
      <c r="A392" s="355">
        <v>1</v>
      </c>
      <c r="B392" s="376" t="s">
        <v>557</v>
      </c>
      <c r="C392" s="353">
        <v>0</v>
      </c>
      <c r="D392" s="386">
        <f t="shared" si="14"/>
        <v>0</v>
      </c>
    </row>
    <row r="393" spans="1:4" ht="12.75" customHeight="1" x14ac:dyDescent="0.25">
      <c r="A393" s="355">
        <v>1</v>
      </c>
      <c r="B393" s="376" t="s">
        <v>533</v>
      </c>
      <c r="C393" s="353">
        <v>0</v>
      </c>
      <c r="D393" s="386">
        <f t="shared" si="14"/>
        <v>0</v>
      </c>
    </row>
    <row r="394" spans="1:4" ht="12.75" customHeight="1" x14ac:dyDescent="0.25">
      <c r="A394" s="355">
        <v>1</v>
      </c>
      <c r="B394" s="376" t="s">
        <v>558</v>
      </c>
      <c r="C394" s="353">
        <v>0</v>
      </c>
      <c r="D394" s="386">
        <f t="shared" si="14"/>
        <v>0</v>
      </c>
    </row>
    <row r="395" spans="1:4" ht="12.75" customHeight="1" x14ac:dyDescent="0.25">
      <c r="A395" s="355">
        <v>1</v>
      </c>
      <c r="B395" s="376" t="s">
        <v>572</v>
      </c>
      <c r="C395" s="353">
        <v>0</v>
      </c>
      <c r="D395" s="386">
        <f t="shared" si="14"/>
        <v>0</v>
      </c>
    </row>
    <row r="396" spans="1:4" ht="12.75" customHeight="1" x14ac:dyDescent="0.25">
      <c r="A396" s="355"/>
      <c r="B396" s="376"/>
      <c r="C396" s="353"/>
      <c r="D396" s="386"/>
    </row>
    <row r="397" spans="1:4" ht="12.75" customHeight="1" x14ac:dyDescent="0.25">
      <c r="A397" s="374"/>
      <c r="B397" s="382" t="s">
        <v>517</v>
      </c>
      <c r="C397" s="411"/>
      <c r="D397" s="386">
        <f>SUM(D380:D396)</f>
        <v>0</v>
      </c>
    </row>
    <row r="398" spans="1:4" ht="12.75" customHeight="1" x14ac:dyDescent="0.25">
      <c r="A398" s="365"/>
      <c r="B398" s="375" t="s">
        <v>518</v>
      </c>
      <c r="C398" s="400"/>
      <c r="D398" s="386"/>
    </row>
    <row r="399" spans="1:4" ht="12.75" customHeight="1" x14ac:dyDescent="0.25">
      <c r="A399" s="355">
        <v>1</v>
      </c>
      <c r="B399" s="376" t="s">
        <v>540</v>
      </c>
      <c r="C399" s="353">
        <v>0</v>
      </c>
      <c r="D399" s="386">
        <f t="shared" ref="D399:D413" si="15">C399*A399</f>
        <v>0</v>
      </c>
    </row>
    <row r="400" spans="1:4" ht="12.75" customHeight="1" x14ac:dyDescent="0.25">
      <c r="A400" s="355">
        <v>1</v>
      </c>
      <c r="B400" s="376" t="s">
        <v>541</v>
      </c>
      <c r="C400" s="353">
        <v>0</v>
      </c>
      <c r="D400" s="386">
        <f t="shared" si="15"/>
        <v>0</v>
      </c>
    </row>
    <row r="401" spans="1:4" ht="12.75" customHeight="1" x14ac:dyDescent="0.25">
      <c r="A401" s="355">
        <v>1</v>
      </c>
      <c r="B401" s="376" t="s">
        <v>542</v>
      </c>
      <c r="C401" s="353">
        <v>0</v>
      </c>
      <c r="D401" s="386">
        <f t="shared" si="15"/>
        <v>0</v>
      </c>
    </row>
    <row r="402" spans="1:4" ht="12.75" customHeight="1" x14ac:dyDescent="0.25">
      <c r="A402" s="355">
        <v>1</v>
      </c>
      <c r="B402" s="376" t="s">
        <v>551</v>
      </c>
      <c r="C402" s="353">
        <v>0</v>
      </c>
      <c r="D402" s="386">
        <f t="shared" si="15"/>
        <v>0</v>
      </c>
    </row>
    <row r="403" spans="1:4" ht="12.75" customHeight="1" x14ac:dyDescent="0.25">
      <c r="A403" s="355">
        <v>1</v>
      </c>
      <c r="B403" s="376" t="s">
        <v>552</v>
      </c>
      <c r="C403" s="353">
        <v>0</v>
      </c>
      <c r="D403" s="386">
        <f t="shared" si="15"/>
        <v>0</v>
      </c>
    </row>
    <row r="404" spans="1:4" ht="12.75" customHeight="1" x14ac:dyDescent="0.25">
      <c r="A404" s="355">
        <v>1</v>
      </c>
      <c r="B404" s="376" t="s">
        <v>553</v>
      </c>
      <c r="C404" s="353">
        <v>0</v>
      </c>
      <c r="D404" s="386">
        <f t="shared" si="15"/>
        <v>0</v>
      </c>
    </row>
    <row r="405" spans="1:4" ht="12.75" customHeight="1" x14ac:dyDescent="0.25">
      <c r="A405" s="355">
        <v>1</v>
      </c>
      <c r="B405" s="376" t="s">
        <v>554</v>
      </c>
      <c r="C405" s="353">
        <v>0</v>
      </c>
      <c r="D405" s="386">
        <f t="shared" si="15"/>
        <v>0</v>
      </c>
    </row>
    <row r="406" spans="1:4" ht="12.75" customHeight="1" x14ac:dyDescent="0.25">
      <c r="A406" s="355">
        <v>1</v>
      </c>
      <c r="B406" s="376" t="s">
        <v>555</v>
      </c>
      <c r="C406" s="353">
        <v>0</v>
      </c>
      <c r="D406" s="386">
        <f t="shared" si="15"/>
        <v>0</v>
      </c>
    </row>
    <row r="407" spans="1:4" ht="12.75" customHeight="1" x14ac:dyDescent="0.25">
      <c r="A407" s="355">
        <v>1</v>
      </c>
      <c r="B407" s="376" t="s">
        <v>560</v>
      </c>
      <c r="C407" s="353">
        <v>0</v>
      </c>
      <c r="D407" s="386">
        <f t="shared" si="15"/>
        <v>0</v>
      </c>
    </row>
    <row r="408" spans="1:4" ht="12.75" customHeight="1" x14ac:dyDescent="0.25">
      <c r="A408" s="355">
        <v>1</v>
      </c>
      <c r="B408" s="376" t="s">
        <v>556</v>
      </c>
      <c r="C408" s="353">
        <v>0</v>
      </c>
      <c r="D408" s="386">
        <f t="shared" si="15"/>
        <v>0</v>
      </c>
    </row>
    <row r="409" spans="1:4" ht="12.75" customHeight="1" x14ac:dyDescent="0.25">
      <c r="A409" s="355">
        <v>1</v>
      </c>
      <c r="B409" s="376" t="s">
        <v>562</v>
      </c>
      <c r="C409" s="353">
        <v>0</v>
      </c>
      <c r="D409" s="386">
        <f t="shared" si="15"/>
        <v>0</v>
      </c>
    </row>
    <row r="410" spans="1:4" ht="12.75" customHeight="1" x14ac:dyDescent="0.25">
      <c r="A410" s="355">
        <v>1</v>
      </c>
      <c r="B410" s="376" t="s">
        <v>563</v>
      </c>
      <c r="C410" s="353">
        <v>0</v>
      </c>
      <c r="D410" s="386">
        <f t="shared" si="15"/>
        <v>0</v>
      </c>
    </row>
    <row r="411" spans="1:4" ht="12.75" customHeight="1" x14ac:dyDescent="0.25">
      <c r="A411" s="355">
        <v>1</v>
      </c>
      <c r="B411" s="376" t="s">
        <v>573</v>
      </c>
      <c r="C411" s="353">
        <v>0</v>
      </c>
      <c r="D411" s="386">
        <f t="shared" si="15"/>
        <v>0</v>
      </c>
    </row>
    <row r="412" spans="1:4" ht="12.75" customHeight="1" x14ac:dyDescent="0.25">
      <c r="A412" s="355">
        <v>1</v>
      </c>
      <c r="B412" s="376" t="s">
        <v>574</v>
      </c>
      <c r="C412" s="353">
        <v>0</v>
      </c>
      <c r="D412" s="386">
        <f t="shared" si="15"/>
        <v>0</v>
      </c>
    </row>
    <row r="413" spans="1:4" ht="12.75" customHeight="1" x14ac:dyDescent="0.25">
      <c r="A413" s="355">
        <v>1</v>
      </c>
      <c r="B413" s="376" t="s">
        <v>618</v>
      </c>
      <c r="C413" s="353">
        <v>0</v>
      </c>
      <c r="D413" s="386">
        <f t="shared" si="15"/>
        <v>0</v>
      </c>
    </row>
    <row r="414" spans="1:4" ht="12.75" customHeight="1" x14ac:dyDescent="0.25">
      <c r="A414" s="355"/>
      <c r="B414" s="376"/>
      <c r="C414" s="353"/>
      <c r="D414" s="386"/>
    </row>
    <row r="415" spans="1:4" ht="12.75" customHeight="1" thickBot="1" x14ac:dyDescent="0.3">
      <c r="A415" s="374"/>
      <c r="B415" s="382" t="s">
        <v>519</v>
      </c>
      <c r="C415" s="413"/>
      <c r="D415" s="386">
        <f>SUM(D399:D413)</f>
        <v>0</v>
      </c>
    </row>
    <row r="416" spans="1:4" ht="12.75" customHeight="1" thickBot="1" x14ac:dyDescent="0.3">
      <c r="A416" s="364"/>
      <c r="B416" s="379" t="s">
        <v>520</v>
      </c>
      <c r="C416" s="399"/>
      <c r="D416" s="391">
        <f>D415+D397</f>
        <v>0</v>
      </c>
    </row>
    <row r="417" spans="1:4" ht="12.75" customHeight="1" x14ac:dyDescent="0.25">
      <c r="A417" s="356"/>
      <c r="B417" s="356"/>
      <c r="C417" s="398"/>
      <c r="D417" s="383"/>
    </row>
    <row r="418" spans="1:4" ht="12.75" customHeight="1" x14ac:dyDescent="0.25">
      <c r="D418" s="358"/>
    </row>
    <row r="419" spans="1:4" ht="12.75" customHeight="1" x14ac:dyDescent="0.25">
      <c r="A419" s="356" t="s">
        <v>802</v>
      </c>
      <c r="B419" s="356"/>
      <c r="C419" s="354"/>
      <c r="D419" s="351">
        <f>D416+D375+D354+D304+D279+D234+D211+D155+D128+D82+D60+D25</f>
        <v>0</v>
      </c>
    </row>
    <row r="423" spans="1:4" ht="12.75" customHeight="1" x14ac:dyDescent="0.25">
      <c r="C423" s="414"/>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7"/>
  <sheetViews>
    <sheetView zoomScale="120" zoomScaleNormal="120" workbookViewId="0">
      <pane xSplit="1" ySplit="3" topLeftCell="B193" activePane="bottomRight" state="frozen"/>
      <selection pane="topRight" activeCell="B1" sqref="B1"/>
      <selection pane="bottomLeft" activeCell="A4" sqref="A4"/>
      <selection pane="bottomRight" activeCell="A214" sqref="A214"/>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798</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4"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1</v>
      </c>
      <c r="B13" s="376" t="s">
        <v>610</v>
      </c>
      <c r="C13" s="353">
        <v>0</v>
      </c>
      <c r="D13" s="386">
        <f t="shared" si="0"/>
        <v>0</v>
      </c>
    </row>
    <row r="14" spans="1:6" ht="12.75" customHeight="1" x14ac:dyDescent="0.25">
      <c r="A14" s="355">
        <v>2</v>
      </c>
      <c r="B14" s="377" t="s">
        <v>525</v>
      </c>
      <c r="C14" s="353">
        <v>0</v>
      </c>
      <c r="D14" s="386">
        <f t="shared" si="0"/>
        <v>0</v>
      </c>
    </row>
    <row r="15" spans="1:6" ht="12.75" customHeight="1" x14ac:dyDescent="0.25">
      <c r="A15" s="355"/>
      <c r="B15" s="377"/>
      <c r="C15" s="353"/>
      <c r="D15" s="386"/>
    </row>
    <row r="16" spans="1:6" ht="12.75" customHeight="1" x14ac:dyDescent="0.25">
      <c r="A16" s="355"/>
      <c r="B16" s="378" t="s">
        <v>517</v>
      </c>
      <c r="C16" s="401"/>
      <c r="D16" s="386">
        <f>SUM(D8:D14)</f>
        <v>0</v>
      </c>
    </row>
    <row r="17" spans="1:4" ht="12.75" customHeight="1" x14ac:dyDescent="0.25">
      <c r="A17" s="365"/>
      <c r="B17" s="375" t="s">
        <v>518</v>
      </c>
      <c r="C17" s="400"/>
      <c r="D17" s="386"/>
    </row>
    <row r="18" spans="1:4" ht="12.75" customHeight="1" x14ac:dyDescent="0.25">
      <c r="A18" s="355">
        <v>1</v>
      </c>
      <c r="B18" s="376" t="s">
        <v>540</v>
      </c>
      <c r="C18" s="353">
        <v>0</v>
      </c>
      <c r="D18" s="386">
        <f t="shared" ref="D18:D22" si="1">C18*A18</f>
        <v>0</v>
      </c>
    </row>
    <row r="19" spans="1:4" ht="12.75" customHeight="1" x14ac:dyDescent="0.25">
      <c r="A19" s="355">
        <v>1</v>
      </c>
      <c r="B19" s="376" t="s">
        <v>541</v>
      </c>
      <c r="C19" s="353">
        <v>0</v>
      </c>
      <c r="D19" s="386">
        <f t="shared" si="1"/>
        <v>0</v>
      </c>
    </row>
    <row r="20" spans="1:4" ht="12.75" customHeight="1" x14ac:dyDescent="0.25">
      <c r="A20" s="355">
        <v>1</v>
      </c>
      <c r="B20" s="376" t="s">
        <v>542</v>
      </c>
      <c r="C20" s="353">
        <v>0</v>
      </c>
      <c r="D20" s="386">
        <f t="shared" si="1"/>
        <v>0</v>
      </c>
    </row>
    <row r="21" spans="1:4" ht="12.75" customHeight="1" x14ac:dyDescent="0.25">
      <c r="A21" s="355">
        <v>1</v>
      </c>
      <c r="B21" s="376" t="s">
        <v>543</v>
      </c>
      <c r="C21" s="353">
        <v>0</v>
      </c>
      <c r="D21" s="386">
        <f t="shared" si="1"/>
        <v>0</v>
      </c>
    </row>
    <row r="22" spans="1:4" ht="12.75" customHeight="1" x14ac:dyDescent="0.25">
      <c r="A22" s="355">
        <v>1</v>
      </c>
      <c r="B22" s="376" t="s">
        <v>655</v>
      </c>
      <c r="C22" s="353">
        <v>0</v>
      </c>
      <c r="D22" s="386">
        <f t="shared" si="1"/>
        <v>0</v>
      </c>
    </row>
    <row r="23" spans="1:4" ht="12.75" customHeight="1" x14ac:dyDescent="0.25">
      <c r="A23" s="355"/>
      <c r="B23" s="376"/>
      <c r="C23" s="353"/>
      <c r="D23" s="386"/>
    </row>
    <row r="24" spans="1:4" ht="12.75" customHeight="1" thickBot="1" x14ac:dyDescent="0.3">
      <c r="A24" s="366"/>
      <c r="B24" s="378" t="s">
        <v>519</v>
      </c>
      <c r="C24" s="401"/>
      <c r="D24" s="386">
        <f>SUM(D18:D22)</f>
        <v>0</v>
      </c>
    </row>
    <row r="25" spans="1:4" ht="12.75" customHeight="1" thickBot="1" x14ac:dyDescent="0.3">
      <c r="A25" s="364"/>
      <c r="B25" s="379" t="s">
        <v>520</v>
      </c>
      <c r="C25" s="399"/>
      <c r="D25" s="387">
        <f>D16+D24</f>
        <v>0</v>
      </c>
    </row>
    <row r="26" spans="1:4" ht="12.75" customHeight="1" x14ac:dyDescent="0.25">
      <c r="A26" s="367"/>
      <c r="B26" s="367"/>
      <c r="C26" s="402"/>
      <c r="D26" s="388"/>
    </row>
    <row r="27" spans="1:4" ht="12.75" customHeight="1" thickBot="1" x14ac:dyDescent="0.3">
      <c r="A27" s="360" t="s">
        <v>521</v>
      </c>
      <c r="B27" s="360"/>
      <c r="C27" s="359"/>
      <c r="D27" s="360"/>
    </row>
    <row r="28" spans="1:4" ht="12.75" customHeight="1" thickBot="1" x14ac:dyDescent="0.3">
      <c r="A28" s="364" t="s">
        <v>511</v>
      </c>
      <c r="B28" s="361" t="s">
        <v>512</v>
      </c>
      <c r="C28" s="399" t="s">
        <v>513</v>
      </c>
      <c r="D28" s="389" t="s">
        <v>514</v>
      </c>
    </row>
    <row r="29" spans="1:4" ht="12.75" customHeight="1" x14ac:dyDescent="0.25">
      <c r="A29" s="365"/>
      <c r="B29" s="375" t="s">
        <v>515</v>
      </c>
      <c r="C29" s="400"/>
      <c r="D29" s="390"/>
    </row>
    <row r="30" spans="1:4" ht="12.75" customHeight="1" x14ac:dyDescent="0.25">
      <c r="A30" s="355">
        <v>6</v>
      </c>
      <c r="B30" s="376" t="s">
        <v>516</v>
      </c>
      <c r="C30" s="353">
        <v>0</v>
      </c>
      <c r="D30" s="386">
        <f t="shared" ref="D30:D57" si="2">C30*A30</f>
        <v>0</v>
      </c>
    </row>
    <row r="31" spans="1:4" ht="12.75" customHeight="1" x14ac:dyDescent="0.25">
      <c r="A31" s="355">
        <v>1</v>
      </c>
      <c r="B31" s="376" t="s">
        <v>537</v>
      </c>
      <c r="C31" s="353">
        <v>0</v>
      </c>
      <c r="D31" s="386">
        <f t="shared" si="2"/>
        <v>0</v>
      </c>
    </row>
    <row r="32" spans="1:4" ht="12.75" customHeight="1" x14ac:dyDescent="0.25">
      <c r="A32" s="355">
        <v>1</v>
      </c>
      <c r="B32" s="376" t="s">
        <v>538</v>
      </c>
      <c r="C32" s="353">
        <v>0</v>
      </c>
      <c r="D32" s="386">
        <f t="shared" si="2"/>
        <v>0</v>
      </c>
    </row>
    <row r="33" spans="1:4" ht="12.75" customHeight="1" x14ac:dyDescent="0.25">
      <c r="A33" s="355">
        <v>1</v>
      </c>
      <c r="B33" s="377" t="s">
        <v>539</v>
      </c>
      <c r="C33" s="353">
        <v>0</v>
      </c>
      <c r="D33" s="386">
        <f t="shared" si="2"/>
        <v>0</v>
      </c>
    </row>
    <row r="34" spans="1:4" ht="12.75" customHeight="1" x14ac:dyDescent="0.25">
      <c r="A34" s="355">
        <v>1</v>
      </c>
      <c r="B34" s="376" t="s">
        <v>609</v>
      </c>
      <c r="C34" s="353">
        <v>0</v>
      </c>
      <c r="D34" s="386">
        <f t="shared" si="2"/>
        <v>0</v>
      </c>
    </row>
    <row r="35" spans="1:4" ht="12.75" customHeight="1" x14ac:dyDescent="0.25">
      <c r="A35" s="355">
        <v>1</v>
      </c>
      <c r="B35" s="376" t="s">
        <v>610</v>
      </c>
      <c r="C35" s="353">
        <v>0</v>
      </c>
      <c r="D35" s="386">
        <f t="shared" si="2"/>
        <v>0</v>
      </c>
    </row>
    <row r="36" spans="1:4" ht="12.75" customHeight="1" x14ac:dyDescent="0.25">
      <c r="A36" s="355">
        <v>2</v>
      </c>
      <c r="B36" s="376" t="s">
        <v>546</v>
      </c>
      <c r="C36" s="353">
        <v>0</v>
      </c>
      <c r="D36" s="386">
        <f t="shared" si="2"/>
        <v>0</v>
      </c>
    </row>
    <row r="37" spans="1:4" ht="12.75" customHeight="1" x14ac:dyDescent="0.25">
      <c r="A37" s="355">
        <v>1</v>
      </c>
      <c r="B37" s="376" t="s">
        <v>547</v>
      </c>
      <c r="C37" s="353">
        <v>0</v>
      </c>
      <c r="D37" s="386">
        <f t="shared" si="2"/>
        <v>0</v>
      </c>
    </row>
    <row r="38" spans="1:4" ht="12.75" customHeight="1" x14ac:dyDescent="0.25">
      <c r="A38" s="355">
        <v>1</v>
      </c>
      <c r="B38" s="376" t="s">
        <v>548</v>
      </c>
      <c r="C38" s="353">
        <v>0</v>
      </c>
      <c r="D38" s="386">
        <f t="shared" si="2"/>
        <v>0</v>
      </c>
    </row>
    <row r="39" spans="1:4" ht="12.75" customHeight="1" x14ac:dyDescent="0.25">
      <c r="A39" s="355">
        <v>1</v>
      </c>
      <c r="B39" s="376" t="s">
        <v>549</v>
      </c>
      <c r="C39" s="353">
        <v>0</v>
      </c>
      <c r="D39" s="386">
        <f t="shared" si="2"/>
        <v>0</v>
      </c>
    </row>
    <row r="40" spans="1:4" ht="12.75" customHeight="1" x14ac:dyDescent="0.25">
      <c r="A40" s="355">
        <v>1</v>
      </c>
      <c r="B40" s="376" t="s">
        <v>550</v>
      </c>
      <c r="C40" s="353">
        <v>0</v>
      </c>
      <c r="D40" s="386">
        <f t="shared" si="2"/>
        <v>0</v>
      </c>
    </row>
    <row r="41" spans="1:4" ht="12.75" customHeight="1" x14ac:dyDescent="0.25">
      <c r="A41" s="355">
        <v>1</v>
      </c>
      <c r="B41" s="376" t="s">
        <v>561</v>
      </c>
      <c r="C41" s="353">
        <v>0</v>
      </c>
      <c r="D41" s="386">
        <f t="shared" si="2"/>
        <v>0</v>
      </c>
    </row>
    <row r="42" spans="1:4" ht="12.75" customHeight="1" x14ac:dyDescent="0.25">
      <c r="A42" s="355"/>
      <c r="B42" s="376"/>
      <c r="C42" s="353"/>
      <c r="D42" s="386"/>
    </row>
    <row r="43" spans="1:4" ht="12.75" customHeight="1" x14ac:dyDescent="0.25">
      <c r="A43" s="366"/>
      <c r="B43" s="378" t="s">
        <v>517</v>
      </c>
      <c r="C43" s="401"/>
      <c r="D43" s="386">
        <f>SUM(D30:D41)</f>
        <v>0</v>
      </c>
    </row>
    <row r="44" spans="1:4" ht="12.75" customHeight="1" x14ac:dyDescent="0.25">
      <c r="A44" s="365"/>
      <c r="B44" s="375" t="s">
        <v>518</v>
      </c>
      <c r="C44" s="400"/>
      <c r="D44" s="386"/>
    </row>
    <row r="45" spans="1:4" ht="12.75" customHeight="1" x14ac:dyDescent="0.25">
      <c r="A45" s="355">
        <v>1</v>
      </c>
      <c r="B45" s="376" t="s">
        <v>540</v>
      </c>
      <c r="C45" s="353">
        <v>0</v>
      </c>
      <c r="D45" s="386">
        <f t="shared" si="2"/>
        <v>0</v>
      </c>
    </row>
    <row r="46" spans="1:4" ht="12.75" customHeight="1" x14ac:dyDescent="0.25">
      <c r="A46" s="355">
        <v>1</v>
      </c>
      <c r="B46" s="376" t="s">
        <v>541</v>
      </c>
      <c r="C46" s="353">
        <v>0</v>
      </c>
      <c r="D46" s="386">
        <f t="shared" si="2"/>
        <v>0</v>
      </c>
    </row>
    <row r="47" spans="1:4" ht="12.75" customHeight="1" x14ac:dyDescent="0.25">
      <c r="A47" s="355">
        <v>1</v>
      </c>
      <c r="B47" s="376" t="s">
        <v>542</v>
      </c>
      <c r="C47" s="353">
        <v>0</v>
      </c>
      <c r="D47" s="386">
        <f t="shared" si="2"/>
        <v>0</v>
      </c>
    </row>
    <row r="48" spans="1:4" ht="12.75" customHeight="1" x14ac:dyDescent="0.25">
      <c r="A48" s="355">
        <v>1</v>
      </c>
      <c r="B48" s="376" t="s">
        <v>551</v>
      </c>
      <c r="C48" s="353">
        <v>0</v>
      </c>
      <c r="D48" s="386">
        <f t="shared" si="2"/>
        <v>0</v>
      </c>
    </row>
    <row r="49" spans="1:4" ht="12.75" customHeight="1" x14ac:dyDescent="0.25">
      <c r="A49" s="355">
        <v>1</v>
      </c>
      <c r="B49" s="376" t="s">
        <v>552</v>
      </c>
      <c r="C49" s="353">
        <v>0</v>
      </c>
      <c r="D49" s="386">
        <f t="shared" si="2"/>
        <v>0</v>
      </c>
    </row>
    <row r="50" spans="1:4" ht="12.75" customHeight="1" x14ac:dyDescent="0.25">
      <c r="A50" s="355">
        <v>1</v>
      </c>
      <c r="B50" s="376" t="s">
        <v>553</v>
      </c>
      <c r="C50" s="353">
        <v>0</v>
      </c>
      <c r="D50" s="386">
        <f t="shared" si="2"/>
        <v>0</v>
      </c>
    </row>
    <row r="51" spans="1:4" ht="12.75" customHeight="1" x14ac:dyDescent="0.25">
      <c r="A51" s="355">
        <v>1</v>
      </c>
      <c r="B51" s="376" t="s">
        <v>554</v>
      </c>
      <c r="C51" s="353">
        <v>0</v>
      </c>
      <c r="D51" s="386">
        <f t="shared" si="2"/>
        <v>0</v>
      </c>
    </row>
    <row r="52" spans="1:4" ht="12.75" customHeight="1" x14ac:dyDescent="0.25">
      <c r="A52" s="355">
        <v>1</v>
      </c>
      <c r="B52" s="376" t="s">
        <v>555</v>
      </c>
      <c r="C52" s="353">
        <v>0</v>
      </c>
      <c r="D52" s="386">
        <f t="shared" si="2"/>
        <v>0</v>
      </c>
    </row>
    <row r="53" spans="1:4" ht="12.75" customHeight="1" x14ac:dyDescent="0.25">
      <c r="A53" s="355">
        <v>1</v>
      </c>
      <c r="B53" s="376" t="s">
        <v>560</v>
      </c>
      <c r="C53" s="353">
        <v>0</v>
      </c>
      <c r="D53" s="386">
        <f t="shared" si="2"/>
        <v>0</v>
      </c>
    </row>
    <row r="54" spans="1:4" ht="12.75" customHeight="1" x14ac:dyDescent="0.25">
      <c r="A54" s="355">
        <v>1</v>
      </c>
      <c r="B54" s="376" t="s">
        <v>556</v>
      </c>
      <c r="C54" s="353">
        <v>0</v>
      </c>
      <c r="D54" s="386">
        <f t="shared" si="2"/>
        <v>0</v>
      </c>
    </row>
    <row r="55" spans="1:4" ht="12.75" customHeight="1" x14ac:dyDescent="0.25">
      <c r="A55" s="355">
        <v>1</v>
      </c>
      <c r="B55" s="376" t="s">
        <v>615</v>
      </c>
      <c r="C55" s="353">
        <v>0</v>
      </c>
      <c r="D55" s="386">
        <f t="shared" si="2"/>
        <v>0</v>
      </c>
    </row>
    <row r="56" spans="1:4" ht="12.75" customHeight="1" x14ac:dyDescent="0.25">
      <c r="A56" s="355">
        <v>1</v>
      </c>
      <c r="B56" s="376" t="s">
        <v>616</v>
      </c>
      <c r="C56" s="353">
        <v>0</v>
      </c>
      <c r="D56" s="386">
        <f t="shared" si="2"/>
        <v>0</v>
      </c>
    </row>
    <row r="57" spans="1:4" ht="12.75" customHeight="1" x14ac:dyDescent="0.25">
      <c r="A57" s="355">
        <v>1</v>
      </c>
      <c r="B57" s="376" t="s">
        <v>618</v>
      </c>
      <c r="C57" s="353">
        <v>0</v>
      </c>
      <c r="D57" s="386">
        <f t="shared" si="2"/>
        <v>0</v>
      </c>
    </row>
    <row r="58" spans="1:4" ht="12.75" customHeight="1" x14ac:dyDescent="0.25">
      <c r="A58" s="355"/>
      <c r="B58" s="376"/>
      <c r="C58" s="353"/>
      <c r="D58" s="386"/>
    </row>
    <row r="59" spans="1:4" ht="12.75" customHeight="1" thickBot="1" x14ac:dyDescent="0.3">
      <c r="A59" s="366"/>
      <c r="B59" s="378" t="s">
        <v>519</v>
      </c>
      <c r="C59" s="401"/>
      <c r="D59" s="386">
        <f>SUM(D45:D58)</f>
        <v>0</v>
      </c>
    </row>
    <row r="60" spans="1:4" ht="12.75" customHeight="1" thickBot="1" x14ac:dyDescent="0.3">
      <c r="A60" s="364"/>
      <c r="B60" s="379" t="s">
        <v>520</v>
      </c>
      <c r="C60" s="399"/>
      <c r="D60" s="391">
        <f>D59+D43</f>
        <v>0</v>
      </c>
    </row>
    <row r="61" spans="1:4" ht="12.75" customHeight="1" x14ac:dyDescent="0.25">
      <c r="A61" s="363"/>
      <c r="B61" s="378"/>
      <c r="C61" s="403"/>
      <c r="D61" s="392"/>
    </row>
    <row r="62" spans="1:4" ht="12.75" customHeight="1" thickBot="1" x14ac:dyDescent="0.3">
      <c r="A62" s="368" t="s">
        <v>524</v>
      </c>
      <c r="B62" s="368"/>
      <c r="C62" s="404"/>
      <c r="D62" s="368"/>
    </row>
    <row r="63" spans="1:4" ht="12.75" customHeight="1" thickBot="1" x14ac:dyDescent="0.3">
      <c r="A63" s="364" t="s">
        <v>511</v>
      </c>
      <c r="B63" s="361" t="s">
        <v>512</v>
      </c>
      <c r="C63" s="399" t="s">
        <v>513</v>
      </c>
      <c r="D63" s="389" t="s">
        <v>514</v>
      </c>
    </row>
    <row r="64" spans="1:4" ht="12.75" customHeight="1" x14ac:dyDescent="0.25">
      <c r="A64" s="365"/>
      <c r="B64" s="375" t="s">
        <v>515</v>
      </c>
      <c r="C64" s="400"/>
      <c r="D64" s="393"/>
    </row>
    <row r="65" spans="1:4" ht="12.75" customHeight="1" x14ac:dyDescent="0.25">
      <c r="A65" s="355">
        <v>6</v>
      </c>
      <c r="B65" s="376" t="s">
        <v>516</v>
      </c>
      <c r="C65" s="353">
        <v>0</v>
      </c>
      <c r="D65" s="386">
        <f t="shared" ref="D65:D79" si="3">C65*A65</f>
        <v>0</v>
      </c>
    </row>
    <row r="66" spans="1:4" ht="12.75" customHeight="1" x14ac:dyDescent="0.25">
      <c r="A66" s="355">
        <v>1</v>
      </c>
      <c r="B66" s="376" t="s">
        <v>537</v>
      </c>
      <c r="C66" s="353">
        <v>0</v>
      </c>
      <c r="D66" s="386">
        <f t="shared" si="3"/>
        <v>0</v>
      </c>
    </row>
    <row r="67" spans="1:4" ht="12.75" customHeight="1" x14ac:dyDescent="0.25">
      <c r="A67" s="355">
        <v>1</v>
      </c>
      <c r="B67" s="376" t="s">
        <v>538</v>
      </c>
      <c r="C67" s="353">
        <v>0</v>
      </c>
      <c r="D67" s="386">
        <f t="shared" si="3"/>
        <v>0</v>
      </c>
    </row>
    <row r="68" spans="1:4" ht="12.75" customHeight="1" x14ac:dyDescent="0.25">
      <c r="A68" s="355">
        <v>1</v>
      </c>
      <c r="B68" s="377" t="s">
        <v>539</v>
      </c>
      <c r="C68" s="353">
        <v>0</v>
      </c>
      <c r="D68" s="386">
        <f t="shared" si="3"/>
        <v>0</v>
      </c>
    </row>
    <row r="69" spans="1:4" ht="12.75" customHeight="1" x14ac:dyDescent="0.25">
      <c r="A69" s="355">
        <v>1</v>
      </c>
      <c r="B69" s="376" t="s">
        <v>609</v>
      </c>
      <c r="C69" s="353">
        <v>0</v>
      </c>
      <c r="D69" s="386">
        <f t="shared" si="3"/>
        <v>0</v>
      </c>
    </row>
    <row r="70" spans="1:4" ht="12.75" customHeight="1" x14ac:dyDescent="0.25">
      <c r="A70" s="355">
        <v>1</v>
      </c>
      <c r="B70" s="376" t="s">
        <v>610</v>
      </c>
      <c r="C70" s="353">
        <v>0</v>
      </c>
      <c r="D70" s="386">
        <f t="shared" si="3"/>
        <v>0</v>
      </c>
    </row>
    <row r="71" spans="1:4" ht="12.75" customHeight="1" x14ac:dyDescent="0.25">
      <c r="A71" s="355">
        <v>1</v>
      </c>
      <c r="B71" s="376" t="s">
        <v>606</v>
      </c>
      <c r="C71" s="353">
        <v>0</v>
      </c>
      <c r="D71" s="386">
        <f t="shared" si="3"/>
        <v>0</v>
      </c>
    </row>
    <row r="72" spans="1:4" ht="12.75" customHeight="1" x14ac:dyDescent="0.25">
      <c r="A72" s="355">
        <v>1</v>
      </c>
      <c r="B72" s="376" t="s">
        <v>607</v>
      </c>
      <c r="C72" s="353">
        <v>0</v>
      </c>
      <c r="D72" s="386">
        <f t="shared" si="3"/>
        <v>0</v>
      </c>
    </row>
    <row r="73" spans="1:4" ht="12.75" customHeight="1" x14ac:dyDescent="0.25">
      <c r="A73" s="355"/>
      <c r="B73" s="380"/>
      <c r="C73" s="353"/>
      <c r="D73" s="386"/>
    </row>
    <row r="74" spans="1:4" ht="12.75" customHeight="1" x14ac:dyDescent="0.25">
      <c r="A74" s="366"/>
      <c r="B74" s="378" t="s">
        <v>517</v>
      </c>
      <c r="C74" s="405"/>
      <c r="D74" s="386">
        <f>SUM(D65:D73)</f>
        <v>0</v>
      </c>
    </row>
    <row r="75" spans="1:4" ht="12.75" customHeight="1" x14ac:dyDescent="0.25">
      <c r="A75" s="365"/>
      <c r="B75" s="375" t="s">
        <v>518</v>
      </c>
      <c r="C75" s="400"/>
      <c r="D75" s="386"/>
    </row>
    <row r="76" spans="1:4" ht="12.75" customHeight="1" x14ac:dyDescent="0.25">
      <c r="A76" s="355">
        <v>1</v>
      </c>
      <c r="B76" s="376" t="s">
        <v>540</v>
      </c>
      <c r="C76" s="353">
        <v>0</v>
      </c>
      <c r="D76" s="386">
        <f t="shared" si="3"/>
        <v>0</v>
      </c>
    </row>
    <row r="77" spans="1:4" ht="12.75" customHeight="1" x14ac:dyDescent="0.25">
      <c r="A77" s="355">
        <v>1</v>
      </c>
      <c r="B77" s="376" t="s">
        <v>541</v>
      </c>
      <c r="C77" s="353">
        <v>0</v>
      </c>
      <c r="D77" s="386">
        <f t="shared" si="3"/>
        <v>0</v>
      </c>
    </row>
    <row r="78" spans="1:4" ht="12.75" customHeight="1" x14ac:dyDescent="0.25">
      <c r="A78" s="355">
        <v>1</v>
      </c>
      <c r="B78" s="376" t="s">
        <v>542</v>
      </c>
      <c r="C78" s="353">
        <v>0</v>
      </c>
      <c r="D78" s="386">
        <f t="shared" si="3"/>
        <v>0</v>
      </c>
    </row>
    <row r="79" spans="1:4" ht="12.75" customHeight="1" x14ac:dyDescent="0.25">
      <c r="A79" s="355">
        <v>1</v>
      </c>
      <c r="B79" s="376" t="s">
        <v>608</v>
      </c>
      <c r="C79" s="353">
        <v>0</v>
      </c>
      <c r="D79" s="386">
        <f t="shared" si="3"/>
        <v>0</v>
      </c>
    </row>
    <row r="80" spans="1:4" ht="12.75" customHeight="1" x14ac:dyDescent="0.25">
      <c r="A80" s="355"/>
      <c r="B80" s="376"/>
      <c r="C80" s="353"/>
      <c r="D80" s="386"/>
    </row>
    <row r="81" spans="1:4" ht="12.75" customHeight="1" thickBot="1" x14ac:dyDescent="0.3">
      <c r="A81" s="366"/>
      <c r="B81" s="378" t="s">
        <v>519</v>
      </c>
      <c r="C81" s="401"/>
      <c r="D81" s="386">
        <f>SUM(D76:D80)</f>
        <v>0</v>
      </c>
    </row>
    <row r="82" spans="1:4" ht="12.75" customHeight="1" thickBot="1" x14ac:dyDescent="0.3">
      <c r="A82" s="364"/>
      <c r="B82" s="379" t="s">
        <v>520</v>
      </c>
      <c r="C82" s="399"/>
      <c r="D82" s="387">
        <f>D81+D74</f>
        <v>0</v>
      </c>
    </row>
    <row r="83" spans="1:4" ht="12.75" customHeight="1" x14ac:dyDescent="0.25">
      <c r="A83" s="367"/>
      <c r="B83" s="367"/>
      <c r="C83" s="402"/>
      <c r="D83" s="388"/>
    </row>
    <row r="84" spans="1:4" ht="12.75" customHeight="1" thickBot="1" x14ac:dyDescent="0.3">
      <c r="A84" s="369" t="s">
        <v>526</v>
      </c>
      <c r="B84" s="369"/>
      <c r="C84" s="406"/>
      <c r="D84" s="369"/>
    </row>
    <row r="85" spans="1:4" ht="12.75" customHeight="1" thickBot="1" x14ac:dyDescent="0.3">
      <c r="A85" s="364" t="s">
        <v>511</v>
      </c>
      <c r="B85" s="361" t="s">
        <v>512</v>
      </c>
      <c r="C85" s="399" t="s">
        <v>513</v>
      </c>
      <c r="D85" s="389" t="s">
        <v>514</v>
      </c>
    </row>
    <row r="86" spans="1:4" ht="12.75" customHeight="1" x14ac:dyDescent="0.25">
      <c r="A86" s="365"/>
      <c r="B86" s="375" t="s">
        <v>515</v>
      </c>
      <c r="C86" s="400"/>
      <c r="D86" s="390"/>
    </row>
    <row r="87" spans="1:4" ht="12.75" customHeight="1" x14ac:dyDescent="0.25">
      <c r="A87" s="355">
        <v>6</v>
      </c>
      <c r="B87" s="376" t="s">
        <v>516</v>
      </c>
      <c r="C87" s="353">
        <v>0</v>
      </c>
      <c r="D87" s="386">
        <f t="shared" ref="D87:D125" si="4">C87*A87</f>
        <v>0</v>
      </c>
    </row>
    <row r="88" spans="1:4" ht="12.75" customHeight="1" x14ac:dyDescent="0.25">
      <c r="A88" s="355">
        <v>1</v>
      </c>
      <c r="B88" s="376" t="s">
        <v>537</v>
      </c>
      <c r="C88" s="353">
        <v>0</v>
      </c>
      <c r="D88" s="386">
        <f t="shared" si="4"/>
        <v>0</v>
      </c>
    </row>
    <row r="89" spans="1:4" ht="12.75" customHeight="1" x14ac:dyDescent="0.25">
      <c r="A89" s="355">
        <v>1</v>
      </c>
      <c r="B89" s="376" t="s">
        <v>538</v>
      </c>
      <c r="C89" s="353">
        <v>0</v>
      </c>
      <c r="D89" s="386">
        <f t="shared" si="4"/>
        <v>0</v>
      </c>
    </row>
    <row r="90" spans="1:4" ht="12.75" customHeight="1" x14ac:dyDescent="0.25">
      <c r="A90" s="355">
        <v>1</v>
      </c>
      <c r="B90" s="377" t="s">
        <v>539</v>
      </c>
      <c r="C90" s="353">
        <v>0</v>
      </c>
      <c r="D90" s="386">
        <f t="shared" si="4"/>
        <v>0</v>
      </c>
    </row>
    <row r="91" spans="1:4" ht="12.75" customHeight="1" x14ac:dyDescent="0.25">
      <c r="A91" s="355">
        <v>1</v>
      </c>
      <c r="B91" s="376" t="s">
        <v>609</v>
      </c>
      <c r="C91" s="353">
        <v>0</v>
      </c>
      <c r="D91" s="386">
        <f t="shared" si="4"/>
        <v>0</v>
      </c>
    </row>
    <row r="92" spans="1:4" ht="12.75" customHeight="1" x14ac:dyDescent="0.25">
      <c r="A92" s="355">
        <v>1</v>
      </c>
      <c r="B92" s="376" t="s">
        <v>610</v>
      </c>
      <c r="C92" s="353">
        <v>0</v>
      </c>
      <c r="D92" s="386">
        <f t="shared" si="4"/>
        <v>0</v>
      </c>
    </row>
    <row r="93" spans="1:4" ht="12.75" customHeight="1" x14ac:dyDescent="0.25">
      <c r="A93" s="355">
        <v>2</v>
      </c>
      <c r="B93" s="376" t="s">
        <v>546</v>
      </c>
      <c r="C93" s="353">
        <v>0</v>
      </c>
      <c r="D93" s="386">
        <f t="shared" si="4"/>
        <v>0</v>
      </c>
    </row>
    <row r="94" spans="1:4" ht="12.75" customHeight="1" x14ac:dyDescent="0.25">
      <c r="A94" s="355">
        <v>1</v>
      </c>
      <c r="B94" s="376" t="s">
        <v>547</v>
      </c>
      <c r="C94" s="353">
        <v>0</v>
      </c>
      <c r="D94" s="386">
        <f t="shared" si="4"/>
        <v>0</v>
      </c>
    </row>
    <row r="95" spans="1:4" ht="12.75" customHeight="1" x14ac:dyDescent="0.25">
      <c r="A95" s="355">
        <v>1</v>
      </c>
      <c r="B95" s="376" t="s">
        <v>548</v>
      </c>
      <c r="C95" s="353">
        <v>0</v>
      </c>
      <c r="D95" s="386">
        <f t="shared" si="4"/>
        <v>0</v>
      </c>
    </row>
    <row r="96" spans="1:4" ht="12.75" customHeight="1" x14ac:dyDescent="0.25">
      <c r="A96" s="355">
        <v>1</v>
      </c>
      <c r="B96" s="376" t="s">
        <v>549</v>
      </c>
      <c r="C96" s="353">
        <v>0</v>
      </c>
      <c r="D96" s="386">
        <f t="shared" si="4"/>
        <v>0</v>
      </c>
    </row>
    <row r="97" spans="1:4" ht="12.75" customHeight="1" x14ac:dyDescent="0.25">
      <c r="A97" s="355">
        <v>1</v>
      </c>
      <c r="B97" s="376" t="s">
        <v>550</v>
      </c>
      <c r="C97" s="353">
        <v>0</v>
      </c>
      <c r="D97" s="386">
        <f t="shared" si="4"/>
        <v>0</v>
      </c>
    </row>
    <row r="98" spans="1:4" ht="12.75" customHeight="1" x14ac:dyDescent="0.25">
      <c r="A98" s="355">
        <v>1</v>
      </c>
      <c r="B98" s="376" t="s">
        <v>561</v>
      </c>
      <c r="C98" s="353">
        <v>0</v>
      </c>
      <c r="D98" s="386">
        <f t="shared" si="4"/>
        <v>0</v>
      </c>
    </row>
    <row r="99" spans="1:4" ht="12.75" customHeight="1" x14ac:dyDescent="0.25">
      <c r="A99" s="355">
        <v>1</v>
      </c>
      <c r="B99" s="376" t="s">
        <v>557</v>
      </c>
      <c r="C99" s="353">
        <v>0</v>
      </c>
      <c r="D99" s="386">
        <f t="shared" si="4"/>
        <v>0</v>
      </c>
    </row>
    <row r="100" spans="1:4" ht="12.75" customHeight="1" x14ac:dyDescent="0.25">
      <c r="A100" s="355">
        <v>1</v>
      </c>
      <c r="B100" s="376" t="s">
        <v>533</v>
      </c>
      <c r="C100" s="353">
        <v>0</v>
      </c>
      <c r="D100" s="386">
        <f t="shared" si="4"/>
        <v>0</v>
      </c>
    </row>
    <row r="101" spans="1:4" ht="12.75" customHeight="1" x14ac:dyDescent="0.25">
      <c r="A101" s="355">
        <v>1</v>
      </c>
      <c r="B101" s="376" t="s">
        <v>558</v>
      </c>
      <c r="C101" s="353">
        <v>0</v>
      </c>
      <c r="D101" s="386">
        <f t="shared" si="4"/>
        <v>0</v>
      </c>
    </row>
    <row r="102" spans="1:4" ht="12.75" customHeight="1" x14ac:dyDescent="0.25">
      <c r="A102" s="355">
        <v>1</v>
      </c>
      <c r="B102" s="376" t="s">
        <v>572</v>
      </c>
      <c r="C102" s="353">
        <v>0</v>
      </c>
      <c r="D102" s="386">
        <f t="shared" si="4"/>
        <v>0</v>
      </c>
    </row>
    <row r="103" spans="1:4" ht="12.75" customHeight="1" x14ac:dyDescent="0.25">
      <c r="A103" s="355">
        <v>2</v>
      </c>
      <c r="B103" s="376" t="s">
        <v>611</v>
      </c>
      <c r="C103" s="353">
        <v>0</v>
      </c>
      <c r="D103" s="386">
        <f t="shared" si="4"/>
        <v>0</v>
      </c>
    </row>
    <row r="104" spans="1:4" ht="12.75" customHeight="1" x14ac:dyDescent="0.25">
      <c r="A104" s="355">
        <v>2</v>
      </c>
      <c r="B104" s="376" t="s">
        <v>612</v>
      </c>
      <c r="C104" s="353">
        <v>0</v>
      </c>
      <c r="D104" s="386">
        <f t="shared" si="4"/>
        <v>0</v>
      </c>
    </row>
    <row r="105" spans="1:4" ht="12.75" customHeight="1" x14ac:dyDescent="0.25">
      <c r="A105" s="355">
        <v>2</v>
      </c>
      <c r="B105" s="376" t="s">
        <v>593</v>
      </c>
      <c r="C105" s="353">
        <v>0</v>
      </c>
      <c r="D105" s="386">
        <f t="shared" si="4"/>
        <v>0</v>
      </c>
    </row>
    <row r="106" spans="1:4" ht="12.75" customHeight="1" x14ac:dyDescent="0.25">
      <c r="A106" s="355"/>
      <c r="B106" s="376"/>
      <c r="C106" s="353"/>
      <c r="D106" s="386"/>
    </row>
    <row r="107" spans="1:4" ht="12.75" customHeight="1" x14ac:dyDescent="0.25">
      <c r="A107" s="366"/>
      <c r="B107" s="378" t="s">
        <v>517</v>
      </c>
      <c r="C107" s="353"/>
      <c r="D107" s="386">
        <f>SUM(D87:D106)</f>
        <v>0</v>
      </c>
    </row>
    <row r="108" spans="1:4" ht="12.75" customHeight="1" x14ac:dyDescent="0.25">
      <c r="A108" s="365"/>
      <c r="B108" s="375" t="s">
        <v>518</v>
      </c>
      <c r="C108" s="353"/>
      <c r="D108" s="386"/>
    </row>
    <row r="109" spans="1:4" ht="12.75" customHeight="1" x14ac:dyDescent="0.25">
      <c r="A109" s="355">
        <v>1</v>
      </c>
      <c r="B109" s="376" t="s">
        <v>540</v>
      </c>
      <c r="C109" s="353">
        <v>0</v>
      </c>
      <c r="D109" s="386">
        <f t="shared" si="4"/>
        <v>0</v>
      </c>
    </row>
    <row r="110" spans="1:4" ht="12.75" customHeight="1" x14ac:dyDescent="0.25">
      <c r="A110" s="355">
        <v>1</v>
      </c>
      <c r="B110" s="376" t="s">
        <v>541</v>
      </c>
      <c r="C110" s="353">
        <v>0</v>
      </c>
      <c r="D110" s="386">
        <f t="shared" si="4"/>
        <v>0</v>
      </c>
    </row>
    <row r="111" spans="1:4" ht="12.75" customHeight="1" x14ac:dyDescent="0.25">
      <c r="A111" s="355">
        <v>1</v>
      </c>
      <c r="B111" s="376" t="s">
        <v>542</v>
      </c>
      <c r="C111" s="353">
        <v>0</v>
      </c>
      <c r="D111" s="386">
        <f t="shared" si="4"/>
        <v>0</v>
      </c>
    </row>
    <row r="112" spans="1:4" ht="12.75" customHeight="1" x14ac:dyDescent="0.25">
      <c r="A112" s="355">
        <v>1</v>
      </c>
      <c r="B112" s="376" t="s">
        <v>613</v>
      </c>
      <c r="C112" s="353">
        <v>0</v>
      </c>
      <c r="D112" s="386">
        <f t="shared" si="4"/>
        <v>0</v>
      </c>
    </row>
    <row r="113" spans="1:4" ht="12.75" customHeight="1" x14ac:dyDescent="0.25">
      <c r="A113" s="355">
        <v>1</v>
      </c>
      <c r="B113" s="376" t="s">
        <v>552</v>
      </c>
      <c r="C113" s="353">
        <v>0</v>
      </c>
      <c r="D113" s="386">
        <f t="shared" si="4"/>
        <v>0</v>
      </c>
    </row>
    <row r="114" spans="1:4" ht="12.75" customHeight="1" x14ac:dyDescent="0.25">
      <c r="A114" s="355">
        <v>1</v>
      </c>
      <c r="B114" s="376" t="s">
        <v>553</v>
      </c>
      <c r="C114" s="353">
        <v>0</v>
      </c>
      <c r="D114" s="386">
        <f t="shared" si="4"/>
        <v>0</v>
      </c>
    </row>
    <row r="115" spans="1:4" ht="12.75" customHeight="1" x14ac:dyDescent="0.25">
      <c r="A115" s="355">
        <v>1</v>
      </c>
      <c r="B115" s="376" t="s">
        <v>554</v>
      </c>
      <c r="C115" s="353">
        <v>0</v>
      </c>
      <c r="D115" s="386">
        <f t="shared" si="4"/>
        <v>0</v>
      </c>
    </row>
    <row r="116" spans="1:4" ht="12.75" customHeight="1" x14ac:dyDescent="0.25">
      <c r="A116" s="355">
        <v>1</v>
      </c>
      <c r="B116" s="376" t="s">
        <v>555</v>
      </c>
      <c r="C116" s="353">
        <v>0</v>
      </c>
      <c r="D116" s="386">
        <f t="shared" si="4"/>
        <v>0</v>
      </c>
    </row>
    <row r="117" spans="1:4" ht="12.75" customHeight="1" x14ac:dyDescent="0.25">
      <c r="A117" s="355">
        <v>1</v>
      </c>
      <c r="B117" s="376" t="s">
        <v>560</v>
      </c>
      <c r="C117" s="353">
        <v>0</v>
      </c>
      <c r="D117" s="386">
        <f t="shared" si="4"/>
        <v>0</v>
      </c>
    </row>
    <row r="118" spans="1:4" ht="12.75" customHeight="1" x14ac:dyDescent="0.25">
      <c r="A118" s="355">
        <v>1</v>
      </c>
      <c r="B118" s="376" t="s">
        <v>556</v>
      </c>
      <c r="C118" s="353">
        <v>0</v>
      </c>
      <c r="D118" s="386">
        <f t="shared" si="4"/>
        <v>0</v>
      </c>
    </row>
    <row r="119" spans="1:4" ht="12.75" customHeight="1" x14ac:dyDescent="0.25">
      <c r="A119" s="355">
        <v>1</v>
      </c>
      <c r="B119" s="376" t="s">
        <v>562</v>
      </c>
      <c r="C119" s="353">
        <v>0</v>
      </c>
      <c r="D119" s="386">
        <f t="shared" si="4"/>
        <v>0</v>
      </c>
    </row>
    <row r="120" spans="1:4" ht="12.75" customHeight="1" x14ac:dyDescent="0.25">
      <c r="A120" s="355">
        <v>1</v>
      </c>
      <c r="B120" s="376" t="s">
        <v>563</v>
      </c>
      <c r="C120" s="353">
        <v>0</v>
      </c>
      <c r="D120" s="386">
        <f t="shared" si="4"/>
        <v>0</v>
      </c>
    </row>
    <row r="121" spans="1:4" ht="12.75" customHeight="1" x14ac:dyDescent="0.25">
      <c r="A121" s="355">
        <v>1</v>
      </c>
      <c r="B121" s="376" t="s">
        <v>573</v>
      </c>
      <c r="C121" s="353">
        <v>0</v>
      </c>
      <c r="D121" s="386">
        <f t="shared" si="4"/>
        <v>0</v>
      </c>
    </row>
    <row r="122" spans="1:4" ht="12.75" customHeight="1" x14ac:dyDescent="0.25">
      <c r="A122" s="355">
        <v>1</v>
      </c>
      <c r="B122" s="376" t="s">
        <v>574</v>
      </c>
      <c r="C122" s="353">
        <v>0</v>
      </c>
      <c r="D122" s="386">
        <f t="shared" si="4"/>
        <v>0</v>
      </c>
    </row>
    <row r="123" spans="1:4" ht="12.75" customHeight="1" x14ac:dyDescent="0.25">
      <c r="A123" s="355">
        <v>1</v>
      </c>
      <c r="B123" s="376" t="s">
        <v>595</v>
      </c>
      <c r="C123" s="353">
        <v>0</v>
      </c>
      <c r="D123" s="386">
        <f t="shared" si="4"/>
        <v>0</v>
      </c>
    </row>
    <row r="124" spans="1:4" ht="12.75" customHeight="1" x14ac:dyDescent="0.25">
      <c r="A124" s="355">
        <v>1</v>
      </c>
      <c r="B124" s="376" t="s">
        <v>594</v>
      </c>
      <c r="C124" s="353">
        <v>0</v>
      </c>
      <c r="D124" s="386">
        <f t="shared" si="4"/>
        <v>0</v>
      </c>
    </row>
    <row r="125" spans="1:4" ht="12.75" customHeight="1" x14ac:dyDescent="0.25">
      <c r="A125" s="355">
        <v>1</v>
      </c>
      <c r="B125" s="376" t="s">
        <v>618</v>
      </c>
      <c r="C125" s="353">
        <v>0</v>
      </c>
      <c r="D125" s="386">
        <f t="shared" si="4"/>
        <v>0</v>
      </c>
    </row>
    <row r="126" spans="1:4" ht="12.75" customHeight="1" x14ac:dyDescent="0.25">
      <c r="A126" s="355"/>
      <c r="B126" s="376"/>
      <c r="C126" s="353"/>
      <c r="D126" s="386"/>
    </row>
    <row r="127" spans="1:4" ht="12.75" customHeight="1" thickBot="1" x14ac:dyDescent="0.3">
      <c r="A127" s="366"/>
      <c r="B127" s="378" t="s">
        <v>519</v>
      </c>
      <c r="C127" s="401"/>
      <c r="D127" s="386">
        <f>SUM(D109:D126)</f>
        <v>0</v>
      </c>
    </row>
    <row r="128" spans="1:4" ht="12.75" customHeight="1" thickBot="1" x14ac:dyDescent="0.3">
      <c r="A128" s="364"/>
      <c r="B128" s="379" t="s">
        <v>520</v>
      </c>
      <c r="C128" s="399"/>
      <c r="D128" s="391">
        <f>D127+D107</f>
        <v>0</v>
      </c>
    </row>
    <row r="129" spans="1:4" ht="12.75" customHeight="1" x14ac:dyDescent="0.25">
      <c r="A129" s="363"/>
      <c r="B129" s="378"/>
      <c r="C129" s="403"/>
      <c r="D129" s="392"/>
    </row>
    <row r="130" spans="1:4" ht="12.75" customHeight="1" thickBot="1" x14ac:dyDescent="0.3">
      <c r="A130" s="369" t="s">
        <v>527</v>
      </c>
      <c r="B130" s="369"/>
      <c r="C130" s="406"/>
      <c r="D130" s="369"/>
    </row>
    <row r="131" spans="1:4" ht="12.75" customHeight="1" thickBot="1" x14ac:dyDescent="0.3">
      <c r="A131" s="364" t="s">
        <v>511</v>
      </c>
      <c r="B131" s="361" t="s">
        <v>512</v>
      </c>
      <c r="C131" s="399" t="s">
        <v>513</v>
      </c>
      <c r="D131" s="384" t="s">
        <v>514</v>
      </c>
    </row>
    <row r="132" spans="1:4" ht="12.75" customHeight="1" x14ac:dyDescent="0.25">
      <c r="A132" s="365"/>
      <c r="B132" s="375" t="s">
        <v>515</v>
      </c>
      <c r="C132" s="400"/>
      <c r="D132" s="385"/>
    </row>
    <row r="133" spans="1:4" ht="12.75" customHeight="1" x14ac:dyDescent="0.25">
      <c r="A133" s="355">
        <v>6</v>
      </c>
      <c r="B133" s="376" t="s">
        <v>516</v>
      </c>
      <c r="C133" s="353">
        <v>0</v>
      </c>
      <c r="D133" s="386">
        <f>(C133*A133)</f>
        <v>0</v>
      </c>
    </row>
    <row r="134" spans="1:4" ht="12.75" customHeight="1" x14ac:dyDescent="0.25">
      <c r="A134" s="355">
        <v>1</v>
      </c>
      <c r="B134" s="376" t="s">
        <v>537</v>
      </c>
      <c r="C134" s="353">
        <v>0</v>
      </c>
      <c r="D134" s="386">
        <f t="shared" ref="D134:D142" si="5">(C134*A134)</f>
        <v>0</v>
      </c>
    </row>
    <row r="135" spans="1:4" ht="12.75" customHeight="1" x14ac:dyDescent="0.25">
      <c r="A135" s="355">
        <v>1</v>
      </c>
      <c r="B135" s="376" t="s">
        <v>538</v>
      </c>
      <c r="C135" s="353">
        <v>0</v>
      </c>
      <c r="D135" s="386">
        <f t="shared" si="5"/>
        <v>0</v>
      </c>
    </row>
    <row r="136" spans="1:4" ht="12.75" customHeight="1" x14ac:dyDescent="0.25">
      <c r="A136" s="355">
        <v>1</v>
      </c>
      <c r="B136" s="377" t="s">
        <v>539</v>
      </c>
      <c r="C136" s="353">
        <v>0</v>
      </c>
      <c r="D136" s="386">
        <f t="shared" si="5"/>
        <v>0</v>
      </c>
    </row>
    <row r="137" spans="1:4" ht="12.75" customHeight="1" x14ac:dyDescent="0.25">
      <c r="A137" s="355">
        <v>1</v>
      </c>
      <c r="B137" s="376" t="s">
        <v>609</v>
      </c>
      <c r="C137" s="353">
        <v>0</v>
      </c>
      <c r="D137" s="386">
        <f t="shared" si="5"/>
        <v>0</v>
      </c>
    </row>
    <row r="138" spans="1:4" ht="12.75" customHeight="1" x14ac:dyDescent="0.25">
      <c r="A138" s="355">
        <v>1</v>
      </c>
      <c r="B138" s="376" t="s">
        <v>610</v>
      </c>
      <c r="C138" s="353">
        <v>0</v>
      </c>
      <c r="D138" s="386">
        <f t="shared" si="5"/>
        <v>0</v>
      </c>
    </row>
    <row r="139" spans="1:4" ht="12.75" customHeight="1" x14ac:dyDescent="0.25">
      <c r="A139" s="355">
        <v>3</v>
      </c>
      <c r="B139" s="376" t="s">
        <v>564</v>
      </c>
      <c r="C139" s="353">
        <v>0</v>
      </c>
      <c r="D139" s="386">
        <f t="shared" si="5"/>
        <v>0</v>
      </c>
    </row>
    <row r="140" spans="1:4" ht="12.75" customHeight="1" x14ac:dyDescent="0.25">
      <c r="A140" s="355">
        <v>2</v>
      </c>
      <c r="B140" s="376" t="s">
        <v>565</v>
      </c>
      <c r="C140" s="353">
        <v>0</v>
      </c>
      <c r="D140" s="386">
        <f t="shared" si="5"/>
        <v>0</v>
      </c>
    </row>
    <row r="141" spans="1:4" ht="12.75" customHeight="1" x14ac:dyDescent="0.25">
      <c r="A141" s="355">
        <v>3</v>
      </c>
      <c r="B141" s="376" t="s">
        <v>566</v>
      </c>
      <c r="C141" s="353">
        <v>0</v>
      </c>
      <c r="D141" s="386">
        <f t="shared" si="5"/>
        <v>0</v>
      </c>
    </row>
    <row r="142" spans="1:4" ht="12.75" customHeight="1" x14ac:dyDescent="0.25">
      <c r="A142" s="355">
        <v>3</v>
      </c>
      <c r="B142" s="376" t="s">
        <v>567</v>
      </c>
      <c r="C142" s="353">
        <v>0</v>
      </c>
      <c r="D142" s="386">
        <f t="shared" si="5"/>
        <v>0</v>
      </c>
    </row>
    <row r="143" spans="1:4" ht="12.75" customHeight="1" x14ac:dyDescent="0.25">
      <c r="A143" s="355"/>
      <c r="B143" s="376"/>
      <c r="C143" s="353"/>
      <c r="D143" s="386"/>
    </row>
    <row r="144" spans="1:4" ht="12.75" customHeight="1" x14ac:dyDescent="0.25">
      <c r="A144" s="366"/>
      <c r="B144" s="378" t="s">
        <v>517</v>
      </c>
      <c r="C144" s="401"/>
      <c r="D144" s="386">
        <f>SUM(D133:D143)</f>
        <v>0</v>
      </c>
    </row>
    <row r="145" spans="1:4" ht="12.75" customHeight="1" x14ac:dyDescent="0.25">
      <c r="A145" s="365"/>
      <c r="B145" s="375" t="s">
        <v>518</v>
      </c>
      <c r="C145" s="400"/>
      <c r="D145" s="386"/>
    </row>
    <row r="146" spans="1:4" ht="12.75" customHeight="1" x14ac:dyDescent="0.25">
      <c r="A146" s="355">
        <v>1</v>
      </c>
      <c r="B146" s="376" t="s">
        <v>540</v>
      </c>
      <c r="C146" s="353">
        <v>0</v>
      </c>
      <c r="D146" s="386">
        <f t="shared" ref="D146:D152" si="6">C146*A146</f>
        <v>0</v>
      </c>
    </row>
    <row r="147" spans="1:4" ht="12.75" customHeight="1" x14ac:dyDescent="0.25">
      <c r="A147" s="355">
        <v>1</v>
      </c>
      <c r="B147" s="376" t="s">
        <v>541</v>
      </c>
      <c r="C147" s="353">
        <v>0</v>
      </c>
      <c r="D147" s="386">
        <f t="shared" si="6"/>
        <v>0</v>
      </c>
    </row>
    <row r="148" spans="1:4" ht="12.75" customHeight="1" x14ac:dyDescent="0.25">
      <c r="A148" s="355">
        <v>1</v>
      </c>
      <c r="B148" s="376" t="s">
        <v>542</v>
      </c>
      <c r="C148" s="353">
        <v>0</v>
      </c>
      <c r="D148" s="386">
        <f t="shared" si="6"/>
        <v>0</v>
      </c>
    </row>
    <row r="149" spans="1:4" ht="12.75" customHeight="1" x14ac:dyDescent="0.25">
      <c r="A149" s="355">
        <v>1</v>
      </c>
      <c r="B149" s="376" t="s">
        <v>568</v>
      </c>
      <c r="C149" s="353">
        <v>0</v>
      </c>
      <c r="D149" s="386">
        <f t="shared" si="6"/>
        <v>0</v>
      </c>
    </row>
    <row r="150" spans="1:4" ht="12.75" customHeight="1" x14ac:dyDescent="0.25">
      <c r="A150" s="355">
        <v>1</v>
      </c>
      <c r="B150" s="376" t="s">
        <v>569</v>
      </c>
      <c r="C150" s="353">
        <v>0</v>
      </c>
      <c r="D150" s="386">
        <f t="shared" si="6"/>
        <v>0</v>
      </c>
    </row>
    <row r="151" spans="1:4" ht="12.75" customHeight="1" x14ac:dyDescent="0.25">
      <c r="A151" s="355">
        <v>1</v>
      </c>
      <c r="B151" s="376" t="s">
        <v>570</v>
      </c>
      <c r="C151" s="353">
        <v>0</v>
      </c>
      <c r="D151" s="386">
        <f t="shared" si="6"/>
        <v>0</v>
      </c>
    </row>
    <row r="152" spans="1:4" ht="12.75" customHeight="1" x14ac:dyDescent="0.25">
      <c r="A152" s="355">
        <v>1</v>
      </c>
      <c r="B152" s="376" t="s">
        <v>571</v>
      </c>
      <c r="C152" s="353">
        <v>0</v>
      </c>
      <c r="D152" s="386">
        <f t="shared" si="6"/>
        <v>0</v>
      </c>
    </row>
    <row r="153" spans="1:4" ht="12.75" customHeight="1" x14ac:dyDescent="0.25">
      <c r="A153" s="355"/>
      <c r="B153" s="376"/>
      <c r="C153" s="353"/>
      <c r="D153" s="386"/>
    </row>
    <row r="154" spans="1:4" ht="12.75" customHeight="1" thickBot="1" x14ac:dyDescent="0.3">
      <c r="A154" s="366"/>
      <c r="B154" s="378" t="s">
        <v>519</v>
      </c>
      <c r="C154" s="401"/>
      <c r="D154" s="386">
        <f>SUM(D146:D153)</f>
        <v>0</v>
      </c>
    </row>
    <row r="155" spans="1:4" ht="12.75" customHeight="1" thickBot="1" x14ac:dyDescent="0.3">
      <c r="A155" s="364"/>
      <c r="B155" s="379" t="s">
        <v>520</v>
      </c>
      <c r="C155" s="399"/>
      <c r="D155" s="387">
        <f>D154+D144</f>
        <v>0</v>
      </c>
    </row>
    <row r="156" spans="1:4" ht="12.75" customHeight="1" x14ac:dyDescent="0.25">
      <c r="A156" s="367"/>
      <c r="B156" s="367"/>
      <c r="C156" s="402"/>
      <c r="D156" s="388"/>
    </row>
    <row r="157" spans="1:4" ht="12.75" customHeight="1" thickBot="1" x14ac:dyDescent="0.3">
      <c r="A157" s="360" t="s">
        <v>528</v>
      </c>
      <c r="B157" s="360"/>
      <c r="C157" s="359"/>
      <c r="D157" s="360"/>
    </row>
    <row r="158" spans="1:4" ht="12.75" customHeight="1" thickBot="1" x14ac:dyDescent="0.3">
      <c r="A158" s="370" t="s">
        <v>511</v>
      </c>
      <c r="B158" s="361" t="s">
        <v>512</v>
      </c>
      <c r="C158" s="399" t="s">
        <v>513</v>
      </c>
      <c r="D158" s="389" t="s">
        <v>514</v>
      </c>
    </row>
    <row r="159" spans="1:4" ht="12.75" customHeight="1" x14ac:dyDescent="0.25">
      <c r="A159" s="371"/>
      <c r="B159" s="375" t="s">
        <v>515</v>
      </c>
      <c r="C159" s="400" t="s">
        <v>531</v>
      </c>
      <c r="D159" s="393"/>
    </row>
    <row r="160" spans="1:4" ht="12.75" customHeight="1" x14ac:dyDescent="0.25">
      <c r="A160" s="355">
        <v>6</v>
      </c>
      <c r="B160" s="376" t="s">
        <v>516</v>
      </c>
      <c r="C160" s="353">
        <v>0</v>
      </c>
      <c r="D160" s="386">
        <f t="shared" ref="D160:D207" si="7">C160*A160</f>
        <v>0</v>
      </c>
    </row>
    <row r="161" spans="1:4" ht="12.75" customHeight="1" x14ac:dyDescent="0.25">
      <c r="A161" s="355">
        <v>1</v>
      </c>
      <c r="B161" s="376" t="s">
        <v>537</v>
      </c>
      <c r="C161" s="353">
        <v>0</v>
      </c>
      <c r="D161" s="386">
        <f t="shared" si="7"/>
        <v>0</v>
      </c>
    </row>
    <row r="162" spans="1:4" ht="12.75" customHeight="1" x14ac:dyDescent="0.25">
      <c r="A162" s="355">
        <v>1</v>
      </c>
      <c r="B162" s="376" t="s">
        <v>538</v>
      </c>
      <c r="C162" s="353">
        <v>0</v>
      </c>
      <c r="D162" s="386">
        <f t="shared" si="7"/>
        <v>0</v>
      </c>
    </row>
    <row r="163" spans="1:4" ht="12.75" customHeight="1" x14ac:dyDescent="0.25">
      <c r="A163" s="355">
        <v>1</v>
      </c>
      <c r="B163" s="377" t="s">
        <v>539</v>
      </c>
      <c r="C163" s="353">
        <v>0</v>
      </c>
      <c r="D163" s="386">
        <f t="shared" si="7"/>
        <v>0</v>
      </c>
    </row>
    <row r="164" spans="1:4" ht="12.75" customHeight="1" x14ac:dyDescent="0.25">
      <c r="A164" s="355">
        <v>1</v>
      </c>
      <c r="B164" s="376" t="s">
        <v>609</v>
      </c>
      <c r="C164" s="353">
        <v>0</v>
      </c>
      <c r="D164" s="386">
        <f t="shared" si="7"/>
        <v>0</v>
      </c>
    </row>
    <row r="165" spans="1:4" ht="12.75" customHeight="1" x14ac:dyDescent="0.25">
      <c r="A165" s="355">
        <v>1</v>
      </c>
      <c r="B165" s="376" t="s">
        <v>610</v>
      </c>
      <c r="C165" s="353">
        <v>0</v>
      </c>
      <c r="D165" s="386">
        <f t="shared" si="7"/>
        <v>0</v>
      </c>
    </row>
    <row r="166" spans="1:4" ht="12.75" customHeight="1" x14ac:dyDescent="0.25">
      <c r="A166" s="355">
        <v>2</v>
      </c>
      <c r="B166" s="376" t="s">
        <v>546</v>
      </c>
      <c r="C166" s="353">
        <v>0</v>
      </c>
      <c r="D166" s="386">
        <f t="shared" si="7"/>
        <v>0</v>
      </c>
    </row>
    <row r="167" spans="1:4" ht="12.75" customHeight="1" x14ac:dyDescent="0.25">
      <c r="A167" s="355">
        <v>1</v>
      </c>
      <c r="B167" s="376" t="s">
        <v>547</v>
      </c>
      <c r="C167" s="353">
        <v>0</v>
      </c>
      <c r="D167" s="386">
        <f t="shared" si="7"/>
        <v>0</v>
      </c>
    </row>
    <row r="168" spans="1:4" ht="12.75" customHeight="1" x14ac:dyDescent="0.25">
      <c r="A168" s="355">
        <v>1</v>
      </c>
      <c r="B168" s="376" t="s">
        <v>548</v>
      </c>
      <c r="C168" s="353">
        <v>0</v>
      </c>
      <c r="D168" s="386">
        <f t="shared" si="7"/>
        <v>0</v>
      </c>
    </row>
    <row r="169" spans="1:4" ht="12.75" customHeight="1" x14ac:dyDescent="0.25">
      <c r="A169" s="355">
        <v>1</v>
      </c>
      <c r="B169" s="376" t="s">
        <v>549</v>
      </c>
      <c r="C169" s="353">
        <v>0</v>
      </c>
      <c r="D169" s="386">
        <f t="shared" si="7"/>
        <v>0</v>
      </c>
    </row>
    <row r="170" spans="1:4" ht="12.75" customHeight="1" x14ac:dyDescent="0.25">
      <c r="A170" s="355">
        <v>1</v>
      </c>
      <c r="B170" s="376" t="s">
        <v>550</v>
      </c>
      <c r="C170" s="353">
        <v>0</v>
      </c>
      <c r="D170" s="386">
        <f t="shared" si="7"/>
        <v>0</v>
      </c>
    </row>
    <row r="171" spans="1:4" ht="12.75" customHeight="1" x14ac:dyDescent="0.25">
      <c r="A171" s="355">
        <v>1</v>
      </c>
      <c r="B171" s="376" t="s">
        <v>561</v>
      </c>
      <c r="C171" s="353">
        <v>0</v>
      </c>
      <c r="D171" s="386">
        <f t="shared" si="7"/>
        <v>0</v>
      </c>
    </row>
    <row r="172" spans="1:4" ht="12.75" customHeight="1" x14ac:dyDescent="0.25">
      <c r="A172" s="355">
        <v>2</v>
      </c>
      <c r="B172" s="376" t="s">
        <v>575</v>
      </c>
      <c r="C172" s="353">
        <v>0</v>
      </c>
      <c r="D172" s="386">
        <f t="shared" si="7"/>
        <v>0</v>
      </c>
    </row>
    <row r="173" spans="1:4" ht="12.75" customHeight="1" x14ac:dyDescent="0.25">
      <c r="A173" s="355">
        <v>4</v>
      </c>
      <c r="B173" s="376" t="s">
        <v>581</v>
      </c>
      <c r="C173" s="353">
        <v>0</v>
      </c>
      <c r="D173" s="386">
        <f t="shared" si="7"/>
        <v>0</v>
      </c>
    </row>
    <row r="174" spans="1:4" ht="12.75" customHeight="1" x14ac:dyDescent="0.25">
      <c r="A174" s="355">
        <v>2</v>
      </c>
      <c r="B174" s="376" t="s">
        <v>576</v>
      </c>
      <c r="C174" s="353">
        <v>0</v>
      </c>
      <c r="D174" s="386">
        <f t="shared" si="7"/>
        <v>0</v>
      </c>
    </row>
    <row r="175" spans="1:4" ht="12.75" customHeight="1" x14ac:dyDescent="0.25">
      <c r="A175" s="355">
        <v>4</v>
      </c>
      <c r="B175" s="376" t="s">
        <v>582</v>
      </c>
      <c r="C175" s="353">
        <v>0</v>
      </c>
      <c r="D175" s="386">
        <f t="shared" si="7"/>
        <v>0</v>
      </c>
    </row>
    <row r="176" spans="1:4" ht="12.75" customHeight="1" x14ac:dyDescent="0.25">
      <c r="A176" s="355">
        <v>1</v>
      </c>
      <c r="B176" s="376" t="s">
        <v>577</v>
      </c>
      <c r="C176" s="353">
        <v>0</v>
      </c>
      <c r="D176" s="386">
        <f t="shared" si="7"/>
        <v>0</v>
      </c>
    </row>
    <row r="177" spans="1:4" ht="12.75" customHeight="1" x14ac:dyDescent="0.25">
      <c r="A177" s="355">
        <v>1</v>
      </c>
      <c r="B177" s="376" t="s">
        <v>522</v>
      </c>
      <c r="C177" s="353">
        <v>0</v>
      </c>
      <c r="D177" s="386">
        <f t="shared" si="7"/>
        <v>0</v>
      </c>
    </row>
    <row r="178" spans="1:4" ht="12.75" customHeight="1" x14ac:dyDescent="0.25">
      <c r="A178" s="355">
        <v>1</v>
      </c>
      <c r="B178" s="376" t="s">
        <v>523</v>
      </c>
      <c r="C178" s="353">
        <v>0</v>
      </c>
      <c r="D178" s="386">
        <f t="shared" si="7"/>
        <v>0</v>
      </c>
    </row>
    <row r="179" spans="1:4" ht="12.75" customHeight="1" x14ac:dyDescent="0.25">
      <c r="A179" s="355">
        <v>1</v>
      </c>
      <c r="B179" s="380" t="s">
        <v>578</v>
      </c>
      <c r="C179" s="353">
        <v>0</v>
      </c>
      <c r="D179" s="386">
        <f t="shared" si="7"/>
        <v>0</v>
      </c>
    </row>
    <row r="180" spans="1:4" ht="12.75" customHeight="1" x14ac:dyDescent="0.25">
      <c r="A180" s="355">
        <v>1</v>
      </c>
      <c r="B180" s="380" t="s">
        <v>586</v>
      </c>
      <c r="C180" s="353">
        <v>0</v>
      </c>
      <c r="D180" s="386">
        <f t="shared" si="7"/>
        <v>0</v>
      </c>
    </row>
    <row r="181" spans="1:4" ht="12.75" customHeight="1" x14ac:dyDescent="0.25">
      <c r="A181" s="355">
        <v>1</v>
      </c>
      <c r="B181" s="376" t="s">
        <v>579</v>
      </c>
      <c r="C181" s="353">
        <v>0</v>
      </c>
      <c r="D181" s="386">
        <f t="shared" si="7"/>
        <v>0</v>
      </c>
    </row>
    <row r="182" spans="1:4" ht="12.75" customHeight="1" x14ac:dyDescent="0.25">
      <c r="A182" s="355">
        <v>1</v>
      </c>
      <c r="B182" s="376" t="s">
        <v>580</v>
      </c>
      <c r="C182" s="353">
        <v>0</v>
      </c>
      <c r="D182" s="386">
        <f t="shared" si="7"/>
        <v>0</v>
      </c>
    </row>
    <row r="183" spans="1:4" ht="12.75" customHeight="1" x14ac:dyDescent="0.25">
      <c r="A183" s="355">
        <v>1</v>
      </c>
      <c r="B183" s="380" t="s">
        <v>583</v>
      </c>
      <c r="C183" s="353">
        <v>0</v>
      </c>
      <c r="D183" s="386">
        <f t="shared" si="7"/>
        <v>0</v>
      </c>
    </row>
    <row r="184" spans="1:4" ht="12.75" customHeight="1" x14ac:dyDescent="0.25">
      <c r="A184" s="355">
        <v>1</v>
      </c>
      <c r="B184" s="377" t="s">
        <v>584</v>
      </c>
      <c r="C184" s="353">
        <v>0</v>
      </c>
      <c r="D184" s="386">
        <f t="shared" si="7"/>
        <v>0</v>
      </c>
    </row>
    <row r="185" spans="1:4" ht="12.75" customHeight="1" x14ac:dyDescent="0.25">
      <c r="A185" s="355">
        <v>2</v>
      </c>
      <c r="B185" s="377" t="s">
        <v>585</v>
      </c>
      <c r="C185" s="353">
        <v>0</v>
      </c>
      <c r="D185" s="386">
        <f t="shared" si="7"/>
        <v>0</v>
      </c>
    </row>
    <row r="186" spans="1:4" ht="12.75" customHeight="1" x14ac:dyDescent="0.25">
      <c r="A186" s="355"/>
      <c r="B186" s="377"/>
      <c r="C186" s="407"/>
      <c r="D186" s="386"/>
    </row>
    <row r="187" spans="1:4" ht="12.75" customHeight="1" x14ac:dyDescent="0.25">
      <c r="A187" s="366"/>
      <c r="B187" s="378" t="s">
        <v>517</v>
      </c>
      <c r="C187" s="401"/>
      <c r="D187" s="386">
        <f>SUM(D160:D185)</f>
        <v>0</v>
      </c>
    </row>
    <row r="188" spans="1:4" ht="12.75" customHeight="1" x14ac:dyDescent="0.25">
      <c r="A188" s="365"/>
      <c r="B188" s="375" t="s">
        <v>518</v>
      </c>
      <c r="C188" s="400"/>
      <c r="D188" s="386"/>
    </row>
    <row r="189" spans="1:4" ht="12.75" customHeight="1" x14ac:dyDescent="0.25">
      <c r="A189" s="355">
        <v>1</v>
      </c>
      <c r="B189" s="376" t="s">
        <v>540</v>
      </c>
      <c r="C189" s="353">
        <v>0</v>
      </c>
      <c r="D189" s="386">
        <f t="shared" si="7"/>
        <v>0</v>
      </c>
    </row>
    <row r="190" spans="1:4" ht="12.75" customHeight="1" x14ac:dyDescent="0.25">
      <c r="A190" s="355">
        <v>1</v>
      </c>
      <c r="B190" s="376" t="s">
        <v>541</v>
      </c>
      <c r="C190" s="353">
        <v>0</v>
      </c>
      <c r="D190" s="386">
        <f t="shared" si="7"/>
        <v>0</v>
      </c>
    </row>
    <row r="191" spans="1:4" ht="12.75" customHeight="1" x14ac:dyDescent="0.25">
      <c r="A191" s="355">
        <v>1</v>
      </c>
      <c r="B191" s="376" t="s">
        <v>542</v>
      </c>
      <c r="C191" s="353">
        <v>0</v>
      </c>
      <c r="D191" s="386">
        <f t="shared" si="7"/>
        <v>0</v>
      </c>
    </row>
    <row r="192" spans="1:4" ht="12.75" customHeight="1" x14ac:dyDescent="0.25">
      <c r="A192" s="355">
        <v>1</v>
      </c>
      <c r="B192" s="376" t="s">
        <v>551</v>
      </c>
      <c r="C192" s="353">
        <v>0</v>
      </c>
      <c r="D192" s="386">
        <f t="shared" si="7"/>
        <v>0</v>
      </c>
    </row>
    <row r="193" spans="1:4" ht="12.75" customHeight="1" x14ac:dyDescent="0.25">
      <c r="A193" s="355">
        <v>1</v>
      </c>
      <c r="B193" s="376" t="s">
        <v>552</v>
      </c>
      <c r="C193" s="353">
        <v>0</v>
      </c>
      <c r="D193" s="386">
        <f t="shared" si="7"/>
        <v>0</v>
      </c>
    </row>
    <row r="194" spans="1:4" ht="12.75" customHeight="1" x14ac:dyDescent="0.25">
      <c r="A194" s="355">
        <v>1</v>
      </c>
      <c r="B194" s="376" t="s">
        <v>553</v>
      </c>
      <c r="C194" s="353">
        <v>0</v>
      </c>
      <c r="D194" s="386">
        <f t="shared" si="7"/>
        <v>0</v>
      </c>
    </row>
    <row r="195" spans="1:4" ht="12.75" customHeight="1" x14ac:dyDescent="0.25">
      <c r="A195" s="355">
        <v>1</v>
      </c>
      <c r="B195" s="376" t="s">
        <v>554</v>
      </c>
      <c r="C195" s="353">
        <v>0</v>
      </c>
      <c r="D195" s="386">
        <f t="shared" si="7"/>
        <v>0</v>
      </c>
    </row>
    <row r="196" spans="1:4" ht="12.75" customHeight="1" x14ac:dyDescent="0.25">
      <c r="A196" s="355">
        <v>1</v>
      </c>
      <c r="B196" s="376" t="s">
        <v>555</v>
      </c>
      <c r="C196" s="353">
        <v>0</v>
      </c>
      <c r="D196" s="386">
        <f t="shared" si="7"/>
        <v>0</v>
      </c>
    </row>
    <row r="197" spans="1:4" ht="12.75" customHeight="1" x14ac:dyDescent="0.25">
      <c r="A197" s="355">
        <v>1</v>
      </c>
      <c r="B197" s="376" t="s">
        <v>560</v>
      </c>
      <c r="C197" s="353">
        <v>0</v>
      </c>
      <c r="D197" s="386">
        <f t="shared" si="7"/>
        <v>0</v>
      </c>
    </row>
    <row r="198" spans="1:4" ht="12.75" customHeight="1" x14ac:dyDescent="0.25">
      <c r="A198" s="355">
        <v>1</v>
      </c>
      <c r="B198" s="376" t="s">
        <v>556</v>
      </c>
      <c r="C198" s="353">
        <v>0</v>
      </c>
      <c r="D198" s="386">
        <f t="shared" si="7"/>
        <v>0</v>
      </c>
    </row>
    <row r="199" spans="1:4" ht="12.75" customHeight="1" x14ac:dyDescent="0.25">
      <c r="A199" s="355">
        <v>1</v>
      </c>
      <c r="B199" s="376" t="s">
        <v>587</v>
      </c>
      <c r="C199" s="353">
        <v>0</v>
      </c>
      <c r="D199" s="386">
        <f t="shared" si="7"/>
        <v>0</v>
      </c>
    </row>
    <row r="200" spans="1:4" ht="12.75" customHeight="1" x14ac:dyDescent="0.25">
      <c r="A200" s="355">
        <v>1</v>
      </c>
      <c r="B200" s="376" t="s">
        <v>588</v>
      </c>
      <c r="C200" s="353">
        <v>0</v>
      </c>
      <c r="D200" s="386">
        <f t="shared" si="7"/>
        <v>0</v>
      </c>
    </row>
    <row r="201" spans="1:4" ht="12.75" customHeight="1" x14ac:dyDescent="0.25">
      <c r="A201" s="355">
        <v>1</v>
      </c>
      <c r="B201" s="376" t="s">
        <v>589</v>
      </c>
      <c r="C201" s="353">
        <v>0</v>
      </c>
      <c r="D201" s="386">
        <f t="shared" si="7"/>
        <v>0</v>
      </c>
    </row>
    <row r="202" spans="1:4" ht="12.75" customHeight="1" x14ac:dyDescent="0.25">
      <c r="A202" s="355">
        <v>1</v>
      </c>
      <c r="B202" s="376" t="s">
        <v>590</v>
      </c>
      <c r="C202" s="353">
        <v>0</v>
      </c>
      <c r="D202" s="386">
        <f t="shared" si="7"/>
        <v>0</v>
      </c>
    </row>
    <row r="203" spans="1:4" ht="12.75" customHeight="1" x14ac:dyDescent="0.25">
      <c r="A203" s="355">
        <v>1</v>
      </c>
      <c r="B203" s="376" t="s">
        <v>591</v>
      </c>
      <c r="C203" s="353">
        <v>0</v>
      </c>
      <c r="D203" s="386">
        <f t="shared" si="7"/>
        <v>0</v>
      </c>
    </row>
    <row r="204" spans="1:4" ht="12.75" customHeight="1" x14ac:dyDescent="0.25">
      <c r="A204" s="355">
        <v>1</v>
      </c>
      <c r="B204" s="376" t="s">
        <v>592</v>
      </c>
      <c r="C204" s="353">
        <v>0</v>
      </c>
      <c r="D204" s="386">
        <f t="shared" si="7"/>
        <v>0</v>
      </c>
    </row>
    <row r="205" spans="1:4" ht="12.75" customHeight="1" x14ac:dyDescent="0.25">
      <c r="A205" s="355">
        <v>1</v>
      </c>
      <c r="B205" s="376" t="s">
        <v>596</v>
      </c>
      <c r="C205" s="353">
        <v>0</v>
      </c>
      <c r="D205" s="386">
        <f t="shared" si="7"/>
        <v>0</v>
      </c>
    </row>
    <row r="206" spans="1:4" ht="12.75" customHeight="1" x14ac:dyDescent="0.25">
      <c r="A206" s="355">
        <v>1</v>
      </c>
      <c r="B206" s="376" t="s">
        <v>597</v>
      </c>
      <c r="C206" s="353">
        <v>0</v>
      </c>
      <c r="D206" s="386">
        <f t="shared" si="7"/>
        <v>0</v>
      </c>
    </row>
    <row r="207" spans="1:4" ht="12.75" customHeight="1" x14ac:dyDescent="0.25">
      <c r="A207" s="355">
        <v>1</v>
      </c>
      <c r="B207" s="376" t="s">
        <v>618</v>
      </c>
      <c r="C207" s="353">
        <v>0</v>
      </c>
      <c r="D207" s="386">
        <f t="shared" si="7"/>
        <v>0</v>
      </c>
    </row>
    <row r="208" spans="1:4" ht="12.75" customHeight="1" x14ac:dyDescent="0.25">
      <c r="A208" s="355"/>
      <c r="B208" s="376"/>
      <c r="C208" s="353"/>
      <c r="D208" s="386"/>
    </row>
    <row r="209" spans="1:4" ht="12.75" customHeight="1" x14ac:dyDescent="0.25">
      <c r="A209" s="355"/>
      <c r="B209" s="376"/>
      <c r="C209" s="353"/>
      <c r="D209" s="386"/>
    </row>
    <row r="210" spans="1:4" ht="12.75" customHeight="1" thickBot="1" x14ac:dyDescent="0.3">
      <c r="A210" s="372"/>
      <c r="B210" s="378" t="s">
        <v>519</v>
      </c>
      <c r="C210" s="408"/>
      <c r="D210" s="386">
        <f>SUM(D189:D209)</f>
        <v>0</v>
      </c>
    </row>
    <row r="211" spans="1:4" ht="12.75" customHeight="1" thickBot="1" x14ac:dyDescent="0.3">
      <c r="A211" s="370"/>
      <c r="B211" s="381" t="s">
        <v>520</v>
      </c>
      <c r="C211" s="409"/>
      <c r="D211" s="394">
        <f>D210+D187</f>
        <v>0</v>
      </c>
    </row>
    <row r="212" spans="1:4" ht="12.75" customHeight="1" x14ac:dyDescent="0.25">
      <c r="A212" s="367"/>
      <c r="B212" s="367"/>
      <c r="C212" s="402"/>
      <c r="D212" s="388"/>
    </row>
    <row r="213" spans="1:4" ht="12.75" customHeight="1" x14ac:dyDescent="0.25">
      <c r="A213" s="356" t="s">
        <v>802</v>
      </c>
      <c r="B213" s="356"/>
      <c r="C213" s="354"/>
      <c r="D213" s="351">
        <f>SUM(D25+D60+D82+D128+D155+D211)</f>
        <v>0</v>
      </c>
    </row>
    <row r="217" spans="1:4" ht="12.75" customHeight="1" x14ac:dyDescent="0.25">
      <c r="C217" s="414"/>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5"/>
  <sheetViews>
    <sheetView zoomScale="120" zoomScaleNormal="120" workbookViewId="0">
      <pane xSplit="1" ySplit="3" topLeftCell="B341" activePane="bottomRight" state="frozen"/>
      <selection pane="topRight" activeCell="B1" sqref="B1"/>
      <selection pane="bottomLeft" activeCell="A4" sqref="A4"/>
      <selection pane="bottomRight" activeCell="A362" sqref="A362"/>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622</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3"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2</v>
      </c>
      <c r="B13" s="377" t="s">
        <v>525</v>
      </c>
      <c r="C13" s="353">
        <v>0</v>
      </c>
      <c r="D13" s="386">
        <f t="shared" si="0"/>
        <v>0</v>
      </c>
    </row>
    <row r="14" spans="1:6" ht="12.75" customHeight="1" x14ac:dyDescent="0.25">
      <c r="A14" s="355"/>
      <c r="B14" s="377"/>
      <c r="C14" s="353"/>
      <c r="D14" s="386"/>
    </row>
    <row r="15" spans="1:6" ht="12.75" customHeight="1" x14ac:dyDescent="0.25">
      <c r="A15" s="355"/>
      <c r="B15" s="378" t="s">
        <v>517</v>
      </c>
      <c r="C15" s="401"/>
      <c r="D15" s="386">
        <f>SUM(D8:D13)</f>
        <v>0</v>
      </c>
    </row>
    <row r="16" spans="1:6" ht="12.75" customHeight="1" x14ac:dyDescent="0.25">
      <c r="A16" s="365"/>
      <c r="B16" s="375" t="s">
        <v>518</v>
      </c>
      <c r="C16" s="400"/>
      <c r="D16" s="386"/>
    </row>
    <row r="17" spans="1:4" ht="12.75" customHeight="1" x14ac:dyDescent="0.25">
      <c r="A17" s="355">
        <v>1</v>
      </c>
      <c r="B17" s="376" t="s">
        <v>540</v>
      </c>
      <c r="C17" s="353">
        <v>0</v>
      </c>
      <c r="D17" s="386">
        <f t="shared" ref="D17:D21" si="1">C17*A17</f>
        <v>0</v>
      </c>
    </row>
    <row r="18" spans="1:4" ht="12.75" customHeight="1" x14ac:dyDescent="0.25">
      <c r="A18" s="355">
        <v>1</v>
      </c>
      <c r="B18" s="376" t="s">
        <v>541</v>
      </c>
      <c r="C18" s="353">
        <v>0</v>
      </c>
      <c r="D18" s="386">
        <f t="shared" si="1"/>
        <v>0</v>
      </c>
    </row>
    <row r="19" spans="1:4" ht="12.75" customHeight="1" x14ac:dyDescent="0.25">
      <c r="A19" s="355">
        <v>1</v>
      </c>
      <c r="B19" s="376" t="s">
        <v>542</v>
      </c>
      <c r="C19" s="353">
        <v>0</v>
      </c>
      <c r="D19" s="386">
        <f t="shared" si="1"/>
        <v>0</v>
      </c>
    </row>
    <row r="20" spans="1:4" ht="12.75" customHeight="1" x14ac:dyDescent="0.25">
      <c r="A20" s="355">
        <v>1</v>
      </c>
      <c r="B20" s="376" t="s">
        <v>543</v>
      </c>
      <c r="C20" s="353">
        <v>0</v>
      </c>
      <c r="D20" s="386">
        <f t="shared" si="1"/>
        <v>0</v>
      </c>
    </row>
    <row r="21" spans="1:4" ht="12.75" customHeight="1" x14ac:dyDescent="0.25">
      <c r="A21" s="355">
        <v>1</v>
      </c>
      <c r="B21" s="376" t="s">
        <v>655</v>
      </c>
      <c r="C21" s="353">
        <v>0</v>
      </c>
      <c r="D21" s="386">
        <f t="shared" si="1"/>
        <v>0</v>
      </c>
    </row>
    <row r="22" spans="1:4" ht="12.75" customHeight="1" x14ac:dyDescent="0.25">
      <c r="A22" s="355"/>
      <c r="B22" s="376"/>
      <c r="C22" s="353"/>
      <c r="D22" s="386"/>
    </row>
    <row r="23" spans="1:4" ht="12.75" customHeight="1" thickBot="1" x14ac:dyDescent="0.3">
      <c r="A23" s="366"/>
      <c r="B23" s="378" t="s">
        <v>519</v>
      </c>
      <c r="C23" s="401"/>
      <c r="D23" s="386">
        <f>SUM(D17:D22)</f>
        <v>0</v>
      </c>
    </row>
    <row r="24" spans="1:4" ht="12.75" customHeight="1" thickBot="1" x14ac:dyDescent="0.3">
      <c r="A24" s="364"/>
      <c r="B24" s="379" t="s">
        <v>520</v>
      </c>
      <c r="C24" s="399"/>
      <c r="D24" s="387">
        <f>D15+D23</f>
        <v>0</v>
      </c>
    </row>
    <row r="25" spans="1:4" ht="12.75" customHeight="1" x14ac:dyDescent="0.25">
      <c r="A25" s="367"/>
      <c r="B25" s="367"/>
      <c r="C25" s="402"/>
      <c r="D25" s="388"/>
    </row>
    <row r="26" spans="1:4" ht="12.75" customHeight="1" thickBot="1" x14ac:dyDescent="0.3">
      <c r="A26" s="360" t="s">
        <v>521</v>
      </c>
      <c r="B26" s="360"/>
      <c r="C26" s="359"/>
      <c r="D26" s="360"/>
    </row>
    <row r="27" spans="1:4" ht="12.75" customHeight="1" thickBot="1" x14ac:dyDescent="0.3">
      <c r="A27" s="364" t="s">
        <v>511</v>
      </c>
      <c r="B27" s="361" t="s">
        <v>512</v>
      </c>
      <c r="C27" s="399" t="s">
        <v>513</v>
      </c>
      <c r="D27" s="389" t="s">
        <v>514</v>
      </c>
    </row>
    <row r="28" spans="1:4" ht="12.75" customHeight="1" x14ac:dyDescent="0.25">
      <c r="A28" s="365"/>
      <c r="B28" s="375" t="s">
        <v>515</v>
      </c>
      <c r="C28" s="400"/>
      <c r="D28" s="390"/>
    </row>
    <row r="29" spans="1:4" ht="12.75" customHeight="1" x14ac:dyDescent="0.25">
      <c r="A29" s="355">
        <v>6</v>
      </c>
      <c r="B29" s="376" t="s">
        <v>516</v>
      </c>
      <c r="C29" s="353">
        <v>0</v>
      </c>
      <c r="D29" s="386">
        <f t="shared" ref="D29:D51" si="2">C29*A29</f>
        <v>0</v>
      </c>
    </row>
    <row r="30" spans="1:4" ht="12.75" customHeight="1" x14ac:dyDescent="0.25">
      <c r="A30" s="355">
        <v>1</v>
      </c>
      <c r="B30" s="376" t="s">
        <v>537</v>
      </c>
      <c r="C30" s="353">
        <v>0</v>
      </c>
      <c r="D30" s="386">
        <f t="shared" si="2"/>
        <v>0</v>
      </c>
    </row>
    <row r="31" spans="1:4" ht="12.75" customHeight="1" x14ac:dyDescent="0.25">
      <c r="A31" s="355">
        <v>1</v>
      </c>
      <c r="B31" s="376" t="s">
        <v>538</v>
      </c>
      <c r="C31" s="353">
        <v>0</v>
      </c>
      <c r="D31" s="386">
        <f t="shared" si="2"/>
        <v>0</v>
      </c>
    </row>
    <row r="32" spans="1:4" ht="12.75" customHeight="1" x14ac:dyDescent="0.25">
      <c r="A32" s="355">
        <v>1</v>
      </c>
      <c r="B32" s="377" t="s">
        <v>539</v>
      </c>
      <c r="C32" s="353">
        <v>0</v>
      </c>
      <c r="D32" s="386">
        <f t="shared" si="2"/>
        <v>0</v>
      </c>
    </row>
    <row r="33" spans="1:4" ht="12.75" customHeight="1" x14ac:dyDescent="0.25">
      <c r="A33" s="355">
        <v>1</v>
      </c>
      <c r="B33" s="376" t="s">
        <v>609</v>
      </c>
      <c r="C33" s="353">
        <v>0</v>
      </c>
      <c r="D33" s="386">
        <f t="shared" si="2"/>
        <v>0</v>
      </c>
    </row>
    <row r="34" spans="1:4" ht="12.75" customHeight="1" x14ac:dyDescent="0.25">
      <c r="A34" s="355">
        <v>1</v>
      </c>
      <c r="B34" s="376" t="s">
        <v>547</v>
      </c>
      <c r="C34" s="353">
        <v>0</v>
      </c>
      <c r="D34" s="386">
        <f t="shared" si="2"/>
        <v>0</v>
      </c>
    </row>
    <row r="35" spans="1:4" ht="12.75" customHeight="1" x14ac:dyDescent="0.25">
      <c r="A35" s="355">
        <v>1</v>
      </c>
      <c r="B35" s="376" t="s">
        <v>548</v>
      </c>
      <c r="C35" s="353">
        <v>0</v>
      </c>
      <c r="D35" s="386">
        <f t="shared" si="2"/>
        <v>0</v>
      </c>
    </row>
    <row r="36" spans="1:4" ht="12.75" customHeight="1" x14ac:dyDescent="0.25">
      <c r="A36" s="355">
        <v>1</v>
      </c>
      <c r="B36" s="376" t="s">
        <v>549</v>
      </c>
      <c r="C36" s="353">
        <v>0</v>
      </c>
      <c r="D36" s="386">
        <f t="shared" si="2"/>
        <v>0</v>
      </c>
    </row>
    <row r="37" spans="1:4" ht="12.75" customHeight="1" x14ac:dyDescent="0.25">
      <c r="A37" s="355">
        <v>1</v>
      </c>
      <c r="B37" s="376" t="s">
        <v>550</v>
      </c>
      <c r="C37" s="353">
        <v>0</v>
      </c>
      <c r="D37" s="386">
        <f t="shared" si="2"/>
        <v>0</v>
      </c>
    </row>
    <row r="38" spans="1:4" ht="12.75" customHeight="1" x14ac:dyDescent="0.25">
      <c r="A38" s="355">
        <v>1</v>
      </c>
      <c r="B38" s="376" t="s">
        <v>561</v>
      </c>
      <c r="C38" s="353">
        <v>0</v>
      </c>
      <c r="D38" s="386">
        <f t="shared" si="2"/>
        <v>0</v>
      </c>
    </row>
    <row r="39" spans="1:4" ht="12.75" customHeight="1" x14ac:dyDescent="0.25">
      <c r="A39" s="355"/>
      <c r="B39" s="376"/>
      <c r="C39" s="353"/>
      <c r="D39" s="386"/>
    </row>
    <row r="40" spans="1:4" ht="12.75" customHeight="1" x14ac:dyDescent="0.25">
      <c r="A40" s="366"/>
      <c r="B40" s="378" t="s">
        <v>517</v>
      </c>
      <c r="C40" s="401"/>
      <c r="D40" s="386">
        <f>SUM(D29:D38)</f>
        <v>0</v>
      </c>
    </row>
    <row r="41" spans="1:4" ht="12.75" customHeight="1" x14ac:dyDescent="0.25">
      <c r="A41" s="365"/>
      <c r="B41" s="375" t="s">
        <v>518</v>
      </c>
      <c r="C41" s="400"/>
      <c r="D41" s="386"/>
    </row>
    <row r="42" spans="1:4" ht="12.75" customHeight="1" x14ac:dyDescent="0.25">
      <c r="A42" s="355">
        <v>1</v>
      </c>
      <c r="B42" s="376" t="s">
        <v>540</v>
      </c>
      <c r="C42" s="353">
        <v>0</v>
      </c>
      <c r="D42" s="386">
        <f t="shared" si="2"/>
        <v>0</v>
      </c>
    </row>
    <row r="43" spans="1:4" ht="12.75" customHeight="1" x14ac:dyDescent="0.25">
      <c r="A43" s="355">
        <v>1</v>
      </c>
      <c r="B43" s="376" t="s">
        <v>541</v>
      </c>
      <c r="C43" s="353">
        <v>0</v>
      </c>
      <c r="D43" s="386">
        <f t="shared" si="2"/>
        <v>0</v>
      </c>
    </row>
    <row r="44" spans="1:4" ht="12.75" customHeight="1" x14ac:dyDescent="0.25">
      <c r="A44" s="355">
        <v>1</v>
      </c>
      <c r="B44" s="376" t="s">
        <v>542</v>
      </c>
      <c r="C44" s="353">
        <v>0</v>
      </c>
      <c r="D44" s="386">
        <f t="shared" si="2"/>
        <v>0</v>
      </c>
    </row>
    <row r="45" spans="1:4" ht="12.75" customHeight="1" x14ac:dyDescent="0.25">
      <c r="A45" s="355">
        <v>1</v>
      </c>
      <c r="B45" s="376" t="s">
        <v>552</v>
      </c>
      <c r="C45" s="353">
        <v>0</v>
      </c>
      <c r="D45" s="386">
        <f t="shared" si="2"/>
        <v>0</v>
      </c>
    </row>
    <row r="46" spans="1:4" ht="12.75" customHeight="1" x14ac:dyDescent="0.25">
      <c r="A46" s="355">
        <v>1</v>
      </c>
      <c r="B46" s="376" t="s">
        <v>553</v>
      </c>
      <c r="C46" s="353">
        <v>0</v>
      </c>
      <c r="D46" s="386">
        <f t="shared" si="2"/>
        <v>0</v>
      </c>
    </row>
    <row r="47" spans="1:4" ht="12.75" customHeight="1" x14ac:dyDescent="0.25">
      <c r="A47" s="355">
        <v>1</v>
      </c>
      <c r="B47" s="376" t="s">
        <v>554</v>
      </c>
      <c r="C47" s="353">
        <v>0</v>
      </c>
      <c r="D47" s="386">
        <f t="shared" si="2"/>
        <v>0</v>
      </c>
    </row>
    <row r="48" spans="1:4" ht="12.75" customHeight="1" x14ac:dyDescent="0.25">
      <c r="A48" s="355">
        <v>1</v>
      </c>
      <c r="B48" s="376" t="s">
        <v>555</v>
      </c>
      <c r="C48" s="353">
        <v>0</v>
      </c>
      <c r="D48" s="386">
        <f t="shared" si="2"/>
        <v>0</v>
      </c>
    </row>
    <row r="49" spans="1:4" ht="12.75" customHeight="1" x14ac:dyDescent="0.25">
      <c r="A49" s="355">
        <v>1</v>
      </c>
      <c r="B49" s="376" t="s">
        <v>560</v>
      </c>
      <c r="C49" s="353">
        <v>0</v>
      </c>
      <c r="D49" s="386">
        <f t="shared" si="2"/>
        <v>0</v>
      </c>
    </row>
    <row r="50" spans="1:4" ht="12.75" customHeight="1" x14ac:dyDescent="0.25">
      <c r="A50" s="355">
        <v>1</v>
      </c>
      <c r="B50" s="376" t="s">
        <v>556</v>
      </c>
      <c r="C50" s="353">
        <v>0</v>
      </c>
      <c r="D50" s="386">
        <f t="shared" si="2"/>
        <v>0</v>
      </c>
    </row>
    <row r="51" spans="1:4" ht="12.75" customHeight="1" x14ac:dyDescent="0.25">
      <c r="A51" s="355">
        <v>1</v>
      </c>
      <c r="B51" s="376" t="s">
        <v>615</v>
      </c>
      <c r="C51" s="353">
        <v>0</v>
      </c>
      <c r="D51" s="386">
        <f t="shared" si="2"/>
        <v>0</v>
      </c>
    </row>
    <row r="52" spans="1:4" ht="12.75" customHeight="1" x14ac:dyDescent="0.25">
      <c r="A52" s="355"/>
      <c r="B52" s="376"/>
      <c r="C52" s="353"/>
      <c r="D52" s="386"/>
    </row>
    <row r="53" spans="1:4" ht="12.75" customHeight="1" thickBot="1" x14ac:dyDescent="0.3">
      <c r="A53" s="366"/>
      <c r="B53" s="378" t="s">
        <v>519</v>
      </c>
      <c r="C53" s="401"/>
      <c r="D53" s="386">
        <f>SUM(D42:D52)</f>
        <v>0</v>
      </c>
    </row>
    <row r="54" spans="1:4" ht="12.75" customHeight="1" thickBot="1" x14ac:dyDescent="0.3">
      <c r="A54" s="364"/>
      <c r="B54" s="379" t="s">
        <v>520</v>
      </c>
      <c r="C54" s="399"/>
      <c r="D54" s="391">
        <f>D53+D40</f>
        <v>0</v>
      </c>
    </row>
    <row r="55" spans="1:4" ht="12.75" customHeight="1" x14ac:dyDescent="0.25">
      <c r="A55" s="363"/>
      <c r="B55" s="378"/>
      <c r="C55" s="403"/>
      <c r="D55" s="392"/>
    </row>
    <row r="56" spans="1:4" ht="12.75" customHeight="1" thickBot="1" x14ac:dyDescent="0.3">
      <c r="A56" s="368" t="s">
        <v>524</v>
      </c>
      <c r="B56" s="368"/>
      <c r="C56" s="404"/>
      <c r="D56" s="368"/>
    </row>
    <row r="57" spans="1:4" ht="12.75" customHeight="1" thickBot="1" x14ac:dyDescent="0.3">
      <c r="A57" s="364" t="s">
        <v>511</v>
      </c>
      <c r="B57" s="361" t="s">
        <v>512</v>
      </c>
      <c r="C57" s="399" t="s">
        <v>513</v>
      </c>
      <c r="D57" s="389" t="s">
        <v>514</v>
      </c>
    </row>
    <row r="58" spans="1:4" ht="12.75" customHeight="1" x14ac:dyDescent="0.25">
      <c r="A58" s="365"/>
      <c r="B58" s="375" t="s">
        <v>515</v>
      </c>
      <c r="C58" s="400"/>
      <c r="D58" s="393"/>
    </row>
    <row r="59" spans="1:4" ht="12.75" customHeight="1" x14ac:dyDescent="0.25">
      <c r="A59" s="355">
        <v>6</v>
      </c>
      <c r="B59" s="376" t="s">
        <v>516</v>
      </c>
      <c r="C59" s="353">
        <v>0</v>
      </c>
      <c r="D59" s="386">
        <f t="shared" ref="D59:D72" si="3">C59*A59</f>
        <v>0</v>
      </c>
    </row>
    <row r="60" spans="1:4" ht="12.75" customHeight="1" x14ac:dyDescent="0.25">
      <c r="A60" s="355">
        <v>1</v>
      </c>
      <c r="B60" s="376" t="s">
        <v>537</v>
      </c>
      <c r="C60" s="353">
        <v>0</v>
      </c>
      <c r="D60" s="386">
        <f t="shared" si="3"/>
        <v>0</v>
      </c>
    </row>
    <row r="61" spans="1:4" ht="12.75" customHeight="1" x14ac:dyDescent="0.25">
      <c r="A61" s="355">
        <v>1</v>
      </c>
      <c r="B61" s="376" t="s">
        <v>538</v>
      </c>
      <c r="C61" s="353">
        <v>0</v>
      </c>
      <c r="D61" s="386">
        <f t="shared" si="3"/>
        <v>0</v>
      </c>
    </row>
    <row r="62" spans="1:4" ht="12.75" customHeight="1" x14ac:dyDescent="0.25">
      <c r="A62" s="355">
        <v>1</v>
      </c>
      <c r="B62" s="377" t="s">
        <v>539</v>
      </c>
      <c r="C62" s="353">
        <v>0</v>
      </c>
      <c r="D62" s="386">
        <f t="shared" si="3"/>
        <v>0</v>
      </c>
    </row>
    <row r="63" spans="1:4" ht="12.75" customHeight="1" x14ac:dyDescent="0.25">
      <c r="A63" s="355">
        <v>1</v>
      </c>
      <c r="B63" s="376" t="s">
        <v>609</v>
      </c>
      <c r="C63" s="353">
        <v>0</v>
      </c>
      <c r="D63" s="386">
        <f t="shared" si="3"/>
        <v>0</v>
      </c>
    </row>
    <row r="64" spans="1:4" ht="12.75" customHeight="1" x14ac:dyDescent="0.25">
      <c r="A64" s="355">
        <v>1</v>
      </c>
      <c r="B64" s="376" t="s">
        <v>606</v>
      </c>
      <c r="C64" s="353">
        <v>0</v>
      </c>
      <c r="D64" s="386">
        <f t="shared" si="3"/>
        <v>0</v>
      </c>
    </row>
    <row r="65" spans="1:4" ht="12.75" customHeight="1" x14ac:dyDescent="0.25">
      <c r="A65" s="355">
        <v>1</v>
      </c>
      <c r="B65" s="376" t="s">
        <v>607</v>
      </c>
      <c r="C65" s="353">
        <v>0</v>
      </c>
      <c r="D65" s="386">
        <f t="shared" si="3"/>
        <v>0</v>
      </c>
    </row>
    <row r="66" spans="1:4" ht="12.75" customHeight="1" x14ac:dyDescent="0.25">
      <c r="A66" s="355"/>
      <c r="B66" s="380"/>
      <c r="C66" s="353"/>
      <c r="D66" s="386"/>
    </row>
    <row r="67" spans="1:4" ht="12.75" customHeight="1" x14ac:dyDescent="0.25">
      <c r="A67" s="366"/>
      <c r="B67" s="378" t="s">
        <v>517</v>
      </c>
      <c r="C67" s="405"/>
      <c r="D67" s="386">
        <f>SUM(D59:D66)</f>
        <v>0</v>
      </c>
    </row>
    <row r="68" spans="1:4" ht="12.75" customHeight="1" x14ac:dyDescent="0.25">
      <c r="A68" s="365"/>
      <c r="B68" s="375" t="s">
        <v>518</v>
      </c>
      <c r="C68" s="400"/>
      <c r="D68" s="386"/>
    </row>
    <row r="69" spans="1:4" ht="12.75" customHeight="1" x14ac:dyDescent="0.25">
      <c r="A69" s="355">
        <v>1</v>
      </c>
      <c r="B69" s="376" t="s">
        <v>540</v>
      </c>
      <c r="C69" s="353">
        <v>0</v>
      </c>
      <c r="D69" s="386">
        <f t="shared" si="3"/>
        <v>0</v>
      </c>
    </row>
    <row r="70" spans="1:4" ht="12.75" customHeight="1" x14ac:dyDescent="0.25">
      <c r="A70" s="355">
        <v>1</v>
      </c>
      <c r="B70" s="376" t="s">
        <v>541</v>
      </c>
      <c r="C70" s="353">
        <v>0</v>
      </c>
      <c r="D70" s="386">
        <f t="shared" si="3"/>
        <v>0</v>
      </c>
    </row>
    <row r="71" spans="1:4" ht="12.75" customHeight="1" x14ac:dyDescent="0.25">
      <c r="A71" s="355">
        <v>1</v>
      </c>
      <c r="B71" s="376" t="s">
        <v>542</v>
      </c>
      <c r="C71" s="353">
        <v>0</v>
      </c>
      <c r="D71" s="386">
        <f t="shared" si="3"/>
        <v>0</v>
      </c>
    </row>
    <row r="72" spans="1:4" ht="12.75" customHeight="1" x14ac:dyDescent="0.25">
      <c r="A72" s="355">
        <v>1</v>
      </c>
      <c r="B72" s="376" t="s">
        <v>608</v>
      </c>
      <c r="C72" s="353">
        <v>0</v>
      </c>
      <c r="D72" s="386">
        <f t="shared" si="3"/>
        <v>0</v>
      </c>
    </row>
    <row r="73" spans="1:4" ht="12.75" customHeight="1" x14ac:dyDescent="0.25">
      <c r="A73" s="355"/>
      <c r="B73" s="376"/>
      <c r="C73" s="353"/>
      <c r="D73" s="386"/>
    </row>
    <row r="74" spans="1:4" ht="12.75" customHeight="1" thickBot="1" x14ac:dyDescent="0.3">
      <c r="A74" s="366"/>
      <c r="B74" s="378" t="s">
        <v>519</v>
      </c>
      <c r="C74" s="401"/>
      <c r="D74" s="386">
        <f>SUM(D69:D73)</f>
        <v>0</v>
      </c>
    </row>
    <row r="75" spans="1:4" ht="12.75" customHeight="1" thickBot="1" x14ac:dyDescent="0.3">
      <c r="A75" s="364"/>
      <c r="B75" s="379" t="s">
        <v>520</v>
      </c>
      <c r="C75" s="399"/>
      <c r="D75" s="387">
        <f>D74+D67</f>
        <v>0</v>
      </c>
    </row>
    <row r="76" spans="1:4" ht="12.75" customHeight="1" x14ac:dyDescent="0.25">
      <c r="A76" s="367"/>
      <c r="B76" s="367"/>
      <c r="C76" s="402"/>
      <c r="D76" s="388"/>
    </row>
    <row r="77" spans="1:4" ht="12.75" customHeight="1" thickBot="1" x14ac:dyDescent="0.3">
      <c r="A77" s="369" t="s">
        <v>526</v>
      </c>
      <c r="B77" s="369"/>
      <c r="C77" s="406"/>
      <c r="D77" s="369"/>
    </row>
    <row r="78" spans="1:4" ht="12.75" customHeight="1" thickBot="1" x14ac:dyDescent="0.3">
      <c r="A78" s="364" t="s">
        <v>511</v>
      </c>
      <c r="B78" s="361" t="s">
        <v>512</v>
      </c>
      <c r="C78" s="399" t="s">
        <v>513</v>
      </c>
      <c r="D78" s="389" t="s">
        <v>514</v>
      </c>
    </row>
    <row r="79" spans="1:4" ht="12.75" customHeight="1" x14ac:dyDescent="0.25">
      <c r="A79" s="365"/>
      <c r="B79" s="375" t="s">
        <v>515</v>
      </c>
      <c r="C79" s="400"/>
      <c r="D79" s="390"/>
    </row>
    <row r="80" spans="1:4" ht="12.75" customHeight="1" x14ac:dyDescent="0.25">
      <c r="A80" s="355">
        <v>6</v>
      </c>
      <c r="B80" s="376" t="s">
        <v>516</v>
      </c>
      <c r="C80" s="353">
        <v>0</v>
      </c>
      <c r="D80" s="386">
        <f t="shared" ref="D80:D113" si="4">C80*A80</f>
        <v>0</v>
      </c>
    </row>
    <row r="81" spans="1:4" ht="12.75" customHeight="1" x14ac:dyDescent="0.25">
      <c r="A81" s="355">
        <v>1</v>
      </c>
      <c r="B81" s="376" t="s">
        <v>537</v>
      </c>
      <c r="C81" s="353">
        <v>0</v>
      </c>
      <c r="D81" s="386">
        <f t="shared" si="4"/>
        <v>0</v>
      </c>
    </row>
    <row r="82" spans="1:4" ht="12.75" customHeight="1" x14ac:dyDescent="0.25">
      <c r="A82" s="355">
        <v>1</v>
      </c>
      <c r="B82" s="376" t="s">
        <v>538</v>
      </c>
      <c r="C82" s="353">
        <v>0</v>
      </c>
      <c r="D82" s="386">
        <f t="shared" si="4"/>
        <v>0</v>
      </c>
    </row>
    <row r="83" spans="1:4" ht="12.75" customHeight="1" x14ac:dyDescent="0.25">
      <c r="A83" s="355">
        <v>1</v>
      </c>
      <c r="B83" s="377" t="s">
        <v>539</v>
      </c>
      <c r="C83" s="353">
        <v>0</v>
      </c>
      <c r="D83" s="386">
        <f t="shared" si="4"/>
        <v>0</v>
      </c>
    </row>
    <row r="84" spans="1:4" ht="12.75" customHeight="1" x14ac:dyDescent="0.25">
      <c r="A84" s="355">
        <v>1</v>
      </c>
      <c r="B84" s="376" t="s">
        <v>609</v>
      </c>
      <c r="C84" s="353">
        <v>0</v>
      </c>
      <c r="D84" s="386">
        <f t="shared" si="4"/>
        <v>0</v>
      </c>
    </row>
    <row r="85" spans="1:4" ht="12.75" customHeight="1" x14ac:dyDescent="0.25">
      <c r="A85" s="355">
        <v>1</v>
      </c>
      <c r="B85" s="376" t="s">
        <v>547</v>
      </c>
      <c r="C85" s="353">
        <v>0</v>
      </c>
      <c r="D85" s="386">
        <f t="shared" si="4"/>
        <v>0</v>
      </c>
    </row>
    <row r="86" spans="1:4" ht="12.75" customHeight="1" x14ac:dyDescent="0.25">
      <c r="A86" s="355">
        <v>1</v>
      </c>
      <c r="B86" s="376" t="s">
        <v>548</v>
      </c>
      <c r="C86" s="353">
        <v>0</v>
      </c>
      <c r="D86" s="386">
        <f t="shared" si="4"/>
        <v>0</v>
      </c>
    </row>
    <row r="87" spans="1:4" ht="12.75" customHeight="1" x14ac:dyDescent="0.25">
      <c r="A87" s="355">
        <v>1</v>
      </c>
      <c r="B87" s="376" t="s">
        <v>549</v>
      </c>
      <c r="C87" s="353">
        <v>0</v>
      </c>
      <c r="D87" s="386">
        <f t="shared" si="4"/>
        <v>0</v>
      </c>
    </row>
    <row r="88" spans="1:4" ht="12.75" customHeight="1" x14ac:dyDescent="0.25">
      <c r="A88" s="355">
        <v>1</v>
      </c>
      <c r="B88" s="376" t="s">
        <v>550</v>
      </c>
      <c r="C88" s="353">
        <v>0</v>
      </c>
      <c r="D88" s="386">
        <f t="shared" si="4"/>
        <v>0</v>
      </c>
    </row>
    <row r="89" spans="1:4" ht="12.75" customHeight="1" x14ac:dyDescent="0.25">
      <c r="A89" s="355">
        <v>1</v>
      </c>
      <c r="B89" s="376" t="s">
        <v>561</v>
      </c>
      <c r="C89" s="353">
        <v>0</v>
      </c>
      <c r="D89" s="386">
        <f t="shared" si="4"/>
        <v>0</v>
      </c>
    </row>
    <row r="90" spans="1:4" ht="12.75" customHeight="1" x14ac:dyDescent="0.25">
      <c r="A90" s="355">
        <v>1</v>
      </c>
      <c r="B90" s="376" t="s">
        <v>557</v>
      </c>
      <c r="C90" s="353">
        <v>0</v>
      </c>
      <c r="D90" s="386">
        <f t="shared" si="4"/>
        <v>0</v>
      </c>
    </row>
    <row r="91" spans="1:4" ht="12.75" customHeight="1" x14ac:dyDescent="0.25">
      <c r="A91" s="355">
        <v>1</v>
      </c>
      <c r="B91" s="376" t="s">
        <v>533</v>
      </c>
      <c r="C91" s="353">
        <v>0</v>
      </c>
      <c r="D91" s="386">
        <f t="shared" si="4"/>
        <v>0</v>
      </c>
    </row>
    <row r="92" spans="1:4" ht="12.75" customHeight="1" x14ac:dyDescent="0.25">
      <c r="A92" s="355">
        <v>1</v>
      </c>
      <c r="B92" s="376" t="s">
        <v>558</v>
      </c>
      <c r="C92" s="353">
        <v>0</v>
      </c>
      <c r="D92" s="386">
        <f t="shared" si="4"/>
        <v>0</v>
      </c>
    </row>
    <row r="93" spans="1:4" ht="12.75" customHeight="1" x14ac:dyDescent="0.25">
      <c r="A93" s="355">
        <v>6</v>
      </c>
      <c r="B93" s="376" t="s">
        <v>559</v>
      </c>
      <c r="C93" s="353">
        <v>0</v>
      </c>
      <c r="D93" s="386">
        <f t="shared" si="4"/>
        <v>0</v>
      </c>
    </row>
    <row r="94" spans="1:4" ht="12.75" customHeight="1" x14ac:dyDescent="0.25">
      <c r="A94" s="355">
        <v>1</v>
      </c>
      <c r="B94" s="376" t="s">
        <v>572</v>
      </c>
      <c r="C94" s="353">
        <v>0</v>
      </c>
      <c r="D94" s="386">
        <f t="shared" si="4"/>
        <v>0</v>
      </c>
    </row>
    <row r="95" spans="1:4" ht="12.75" customHeight="1" x14ac:dyDescent="0.25">
      <c r="A95" s="355">
        <v>1</v>
      </c>
      <c r="B95" s="376" t="s">
        <v>625</v>
      </c>
      <c r="C95" s="353">
        <v>0</v>
      </c>
      <c r="D95" s="386">
        <f t="shared" si="4"/>
        <v>0</v>
      </c>
    </row>
    <row r="96" spans="1:4" ht="12.75" customHeight="1" x14ac:dyDescent="0.25">
      <c r="A96" s="355"/>
      <c r="B96" s="376"/>
      <c r="C96" s="353"/>
      <c r="D96" s="386"/>
    </row>
    <row r="97" spans="1:4" ht="12.75" customHeight="1" x14ac:dyDescent="0.25">
      <c r="A97" s="366"/>
      <c r="B97" s="378" t="s">
        <v>517</v>
      </c>
      <c r="C97" s="353"/>
      <c r="D97" s="386">
        <f>SUM(D80:D96)</f>
        <v>0</v>
      </c>
    </row>
    <row r="98" spans="1:4" ht="12.75" customHeight="1" x14ac:dyDescent="0.25">
      <c r="A98" s="365"/>
      <c r="B98" s="375" t="s">
        <v>518</v>
      </c>
      <c r="C98" s="353"/>
      <c r="D98" s="386"/>
    </row>
    <row r="99" spans="1:4" ht="12.75" customHeight="1" x14ac:dyDescent="0.25">
      <c r="A99" s="355">
        <v>1</v>
      </c>
      <c r="B99" s="376" t="s">
        <v>540</v>
      </c>
      <c r="C99" s="353">
        <v>0</v>
      </c>
      <c r="D99" s="386">
        <f t="shared" si="4"/>
        <v>0</v>
      </c>
    </row>
    <row r="100" spans="1:4" ht="12.75" customHeight="1" x14ac:dyDescent="0.25">
      <c r="A100" s="355">
        <v>1</v>
      </c>
      <c r="B100" s="376" t="s">
        <v>541</v>
      </c>
      <c r="C100" s="353">
        <v>0</v>
      </c>
      <c r="D100" s="386">
        <f t="shared" si="4"/>
        <v>0</v>
      </c>
    </row>
    <row r="101" spans="1:4" ht="12.75" customHeight="1" x14ac:dyDescent="0.25">
      <c r="A101" s="355">
        <v>1</v>
      </c>
      <c r="B101" s="376" t="s">
        <v>542</v>
      </c>
      <c r="C101" s="353">
        <v>0</v>
      </c>
      <c r="D101" s="386">
        <f t="shared" si="4"/>
        <v>0</v>
      </c>
    </row>
    <row r="102" spans="1:4" ht="12.75" customHeight="1" x14ac:dyDescent="0.25">
      <c r="A102" s="355">
        <v>1</v>
      </c>
      <c r="B102" s="376" t="s">
        <v>552</v>
      </c>
      <c r="C102" s="353">
        <v>0</v>
      </c>
      <c r="D102" s="386">
        <f t="shared" si="4"/>
        <v>0</v>
      </c>
    </row>
    <row r="103" spans="1:4" ht="12.75" customHeight="1" x14ac:dyDescent="0.25">
      <c r="A103" s="355">
        <v>1</v>
      </c>
      <c r="B103" s="376" t="s">
        <v>553</v>
      </c>
      <c r="C103" s="353">
        <v>0</v>
      </c>
      <c r="D103" s="386">
        <f t="shared" si="4"/>
        <v>0</v>
      </c>
    </row>
    <row r="104" spans="1:4" ht="12.75" customHeight="1" x14ac:dyDescent="0.25">
      <c r="A104" s="355">
        <v>1</v>
      </c>
      <c r="B104" s="376" t="s">
        <v>554</v>
      </c>
      <c r="C104" s="353">
        <v>0</v>
      </c>
      <c r="D104" s="386">
        <f t="shared" si="4"/>
        <v>0</v>
      </c>
    </row>
    <row r="105" spans="1:4" ht="12.75" customHeight="1" x14ac:dyDescent="0.25">
      <c r="A105" s="355">
        <v>1</v>
      </c>
      <c r="B105" s="376" t="s">
        <v>555</v>
      </c>
      <c r="C105" s="353">
        <v>0</v>
      </c>
      <c r="D105" s="386">
        <f t="shared" si="4"/>
        <v>0</v>
      </c>
    </row>
    <row r="106" spans="1:4" ht="12.75" customHeight="1" x14ac:dyDescent="0.25">
      <c r="A106" s="355">
        <v>1</v>
      </c>
      <c r="B106" s="376" t="s">
        <v>560</v>
      </c>
      <c r="C106" s="353">
        <v>0</v>
      </c>
      <c r="D106" s="386">
        <f t="shared" si="4"/>
        <v>0</v>
      </c>
    </row>
    <row r="107" spans="1:4" ht="12.75" customHeight="1" x14ac:dyDescent="0.25">
      <c r="A107" s="355">
        <v>1</v>
      </c>
      <c r="B107" s="376" t="s">
        <v>556</v>
      </c>
      <c r="C107" s="353">
        <v>0</v>
      </c>
      <c r="D107" s="386">
        <f t="shared" si="4"/>
        <v>0</v>
      </c>
    </row>
    <row r="108" spans="1:4" ht="12.75" customHeight="1" x14ac:dyDescent="0.25">
      <c r="A108" s="355">
        <v>1</v>
      </c>
      <c r="B108" s="376" t="s">
        <v>562</v>
      </c>
      <c r="C108" s="353">
        <v>0</v>
      </c>
      <c r="D108" s="386">
        <f t="shared" si="4"/>
        <v>0</v>
      </c>
    </row>
    <row r="109" spans="1:4" ht="12.75" customHeight="1" x14ac:dyDescent="0.25">
      <c r="A109" s="355">
        <v>1</v>
      </c>
      <c r="B109" s="376" t="s">
        <v>563</v>
      </c>
      <c r="C109" s="353">
        <v>0</v>
      </c>
      <c r="D109" s="386">
        <f t="shared" si="4"/>
        <v>0</v>
      </c>
    </row>
    <row r="110" spans="1:4" ht="12.75" customHeight="1" x14ac:dyDescent="0.25">
      <c r="A110" s="355">
        <v>1</v>
      </c>
      <c r="B110" s="376" t="s">
        <v>573</v>
      </c>
      <c r="C110" s="353">
        <v>0</v>
      </c>
      <c r="D110" s="386">
        <f t="shared" si="4"/>
        <v>0</v>
      </c>
    </row>
    <row r="111" spans="1:4" ht="12.75" customHeight="1" x14ac:dyDescent="0.25">
      <c r="A111" s="355">
        <v>1</v>
      </c>
      <c r="B111" s="376" t="s">
        <v>574</v>
      </c>
      <c r="C111" s="353">
        <v>0</v>
      </c>
      <c r="D111" s="386">
        <f t="shared" si="4"/>
        <v>0</v>
      </c>
    </row>
    <row r="112" spans="1:4" ht="12.75" customHeight="1" x14ac:dyDescent="0.25">
      <c r="A112" s="355">
        <v>1</v>
      </c>
      <c r="B112" s="376" t="s">
        <v>623</v>
      </c>
      <c r="C112" s="353">
        <v>0</v>
      </c>
      <c r="D112" s="386">
        <f t="shared" si="4"/>
        <v>0</v>
      </c>
    </row>
    <row r="113" spans="1:4" ht="12.75" customHeight="1" x14ac:dyDescent="0.25">
      <c r="A113" s="355">
        <v>1</v>
      </c>
      <c r="B113" s="376" t="s">
        <v>624</v>
      </c>
      <c r="C113" s="353">
        <v>0</v>
      </c>
      <c r="D113" s="386">
        <f t="shared" si="4"/>
        <v>0</v>
      </c>
    </row>
    <row r="114" spans="1:4" ht="12.75" customHeight="1" x14ac:dyDescent="0.25">
      <c r="A114" s="355"/>
      <c r="B114" s="376"/>
      <c r="C114" s="353"/>
      <c r="D114" s="386"/>
    </row>
    <row r="115" spans="1:4" ht="12.75" customHeight="1" thickBot="1" x14ac:dyDescent="0.3">
      <c r="A115" s="366"/>
      <c r="B115" s="378" t="s">
        <v>519</v>
      </c>
      <c r="C115" s="401"/>
      <c r="D115" s="386">
        <f>SUM(D99:D113)</f>
        <v>0</v>
      </c>
    </row>
    <row r="116" spans="1:4" ht="12.75" customHeight="1" thickBot="1" x14ac:dyDescent="0.3">
      <c r="A116" s="364"/>
      <c r="B116" s="379" t="s">
        <v>520</v>
      </c>
      <c r="C116" s="399"/>
      <c r="D116" s="391">
        <f>D115+D97</f>
        <v>0</v>
      </c>
    </row>
    <row r="117" spans="1:4" ht="12.75" customHeight="1" x14ac:dyDescent="0.25">
      <c r="A117" s="363"/>
      <c r="B117" s="378"/>
      <c r="C117" s="403"/>
      <c r="D117" s="392"/>
    </row>
    <row r="118" spans="1:4" ht="12.75" customHeight="1" thickBot="1" x14ac:dyDescent="0.3">
      <c r="A118" s="369" t="s">
        <v>527</v>
      </c>
      <c r="B118" s="369"/>
      <c r="C118" s="406"/>
      <c r="D118" s="369"/>
    </row>
    <row r="119" spans="1:4" ht="12.75" customHeight="1" thickBot="1" x14ac:dyDescent="0.3">
      <c r="A119" s="364" t="s">
        <v>511</v>
      </c>
      <c r="B119" s="361" t="s">
        <v>512</v>
      </c>
      <c r="C119" s="399" t="s">
        <v>513</v>
      </c>
      <c r="D119" s="384" t="s">
        <v>514</v>
      </c>
    </row>
    <row r="120" spans="1:4" ht="12.75" customHeight="1" x14ac:dyDescent="0.25">
      <c r="A120" s="365"/>
      <c r="B120" s="375" t="s">
        <v>515</v>
      </c>
      <c r="C120" s="400"/>
      <c r="D120" s="385"/>
    </row>
    <row r="121" spans="1:4" ht="12.75" customHeight="1" x14ac:dyDescent="0.25">
      <c r="A121" s="355">
        <v>6</v>
      </c>
      <c r="B121" s="376" t="s">
        <v>516</v>
      </c>
      <c r="C121" s="353">
        <v>0</v>
      </c>
      <c r="D121" s="386">
        <f>(C121*A121)</f>
        <v>0</v>
      </c>
    </row>
    <row r="122" spans="1:4" ht="12.75" customHeight="1" x14ac:dyDescent="0.25">
      <c r="A122" s="355">
        <v>1</v>
      </c>
      <c r="B122" s="376" t="s">
        <v>537</v>
      </c>
      <c r="C122" s="353">
        <v>0</v>
      </c>
      <c r="D122" s="386">
        <f t="shared" ref="D122:D127" si="5">(C122*A122)</f>
        <v>0</v>
      </c>
    </row>
    <row r="123" spans="1:4" ht="12.75" customHeight="1" x14ac:dyDescent="0.25">
      <c r="A123" s="355">
        <v>1</v>
      </c>
      <c r="B123" s="376" t="s">
        <v>538</v>
      </c>
      <c r="C123" s="353">
        <v>0</v>
      </c>
      <c r="D123" s="386">
        <f t="shared" si="5"/>
        <v>0</v>
      </c>
    </row>
    <row r="124" spans="1:4" ht="12.75" customHeight="1" x14ac:dyDescent="0.25">
      <c r="A124" s="355">
        <v>1</v>
      </c>
      <c r="B124" s="377" t="s">
        <v>539</v>
      </c>
      <c r="C124" s="353">
        <v>0</v>
      </c>
      <c r="D124" s="386">
        <f t="shared" si="5"/>
        <v>0</v>
      </c>
    </row>
    <row r="125" spans="1:4" ht="12.75" customHeight="1" x14ac:dyDescent="0.25">
      <c r="A125" s="355">
        <v>1</v>
      </c>
      <c r="B125" s="376" t="s">
        <v>609</v>
      </c>
      <c r="C125" s="353">
        <v>0</v>
      </c>
      <c r="D125" s="386">
        <f t="shared" si="5"/>
        <v>0</v>
      </c>
    </row>
    <row r="126" spans="1:4" ht="12.75" customHeight="1" x14ac:dyDescent="0.25">
      <c r="A126" s="355">
        <v>8</v>
      </c>
      <c r="B126" s="376" t="s">
        <v>564</v>
      </c>
      <c r="C126" s="353">
        <v>0</v>
      </c>
      <c r="D126" s="386">
        <f t="shared" si="5"/>
        <v>0</v>
      </c>
    </row>
    <row r="127" spans="1:4" ht="12.75" customHeight="1" x14ac:dyDescent="0.25">
      <c r="A127" s="355">
        <v>3</v>
      </c>
      <c r="B127" s="376" t="s">
        <v>567</v>
      </c>
      <c r="C127" s="353">
        <v>0</v>
      </c>
      <c r="D127" s="386">
        <f t="shared" si="5"/>
        <v>0</v>
      </c>
    </row>
    <row r="128" spans="1:4" ht="12.75" customHeight="1" x14ac:dyDescent="0.25">
      <c r="A128" s="355"/>
      <c r="B128" s="376"/>
      <c r="C128" s="353"/>
      <c r="D128" s="386"/>
    </row>
    <row r="129" spans="1:4" ht="12.75" customHeight="1" x14ac:dyDescent="0.25">
      <c r="A129" s="366"/>
      <c r="B129" s="378" t="s">
        <v>517</v>
      </c>
      <c r="C129" s="401"/>
      <c r="D129" s="386">
        <f>SUM(D121:D128)</f>
        <v>0</v>
      </c>
    </row>
    <row r="130" spans="1:4" ht="12.75" customHeight="1" x14ac:dyDescent="0.25">
      <c r="A130" s="365"/>
      <c r="B130" s="375" t="s">
        <v>518</v>
      </c>
      <c r="C130" s="400"/>
      <c r="D130" s="386"/>
    </row>
    <row r="131" spans="1:4" ht="12.75" customHeight="1" x14ac:dyDescent="0.25">
      <c r="A131" s="355">
        <v>1</v>
      </c>
      <c r="B131" s="376" t="s">
        <v>540</v>
      </c>
      <c r="C131" s="353">
        <v>0</v>
      </c>
      <c r="D131" s="386">
        <f t="shared" ref="D131:D135" si="6">C131*A131</f>
        <v>0</v>
      </c>
    </row>
    <row r="132" spans="1:4" ht="12.75" customHeight="1" x14ac:dyDescent="0.25">
      <c r="A132" s="355">
        <v>1</v>
      </c>
      <c r="B132" s="376" t="s">
        <v>541</v>
      </c>
      <c r="C132" s="353">
        <v>0</v>
      </c>
      <c r="D132" s="386">
        <f t="shared" si="6"/>
        <v>0</v>
      </c>
    </row>
    <row r="133" spans="1:4" ht="12.75" customHeight="1" x14ac:dyDescent="0.25">
      <c r="A133" s="355">
        <v>1</v>
      </c>
      <c r="B133" s="376" t="s">
        <v>542</v>
      </c>
      <c r="C133" s="353">
        <v>0</v>
      </c>
      <c r="D133" s="386">
        <f t="shared" si="6"/>
        <v>0</v>
      </c>
    </row>
    <row r="134" spans="1:4" ht="12.75" customHeight="1" x14ac:dyDescent="0.25">
      <c r="A134" s="355">
        <v>1</v>
      </c>
      <c r="B134" s="376" t="s">
        <v>568</v>
      </c>
      <c r="C134" s="353">
        <v>0</v>
      </c>
      <c r="D134" s="386">
        <f t="shared" si="6"/>
        <v>0</v>
      </c>
    </row>
    <row r="135" spans="1:4" ht="12.75" customHeight="1" x14ac:dyDescent="0.25">
      <c r="A135" s="355">
        <v>1</v>
      </c>
      <c r="B135" s="376" t="s">
        <v>571</v>
      </c>
      <c r="C135" s="353">
        <v>0</v>
      </c>
      <c r="D135" s="386">
        <f t="shared" si="6"/>
        <v>0</v>
      </c>
    </row>
    <row r="136" spans="1:4" ht="12.75" customHeight="1" x14ac:dyDescent="0.25">
      <c r="A136" s="355"/>
      <c r="B136" s="376"/>
      <c r="C136" s="353"/>
      <c r="D136" s="386"/>
    </row>
    <row r="137" spans="1:4" ht="12.75" customHeight="1" thickBot="1" x14ac:dyDescent="0.3">
      <c r="A137" s="366"/>
      <c r="B137" s="378" t="s">
        <v>519</v>
      </c>
      <c r="C137" s="401"/>
      <c r="D137" s="386">
        <f>SUM(D131:D136)</f>
        <v>0</v>
      </c>
    </row>
    <row r="138" spans="1:4" ht="12.75" customHeight="1" thickBot="1" x14ac:dyDescent="0.3">
      <c r="A138" s="364"/>
      <c r="B138" s="379" t="s">
        <v>520</v>
      </c>
      <c r="C138" s="399"/>
      <c r="D138" s="387">
        <f>D137+D129</f>
        <v>0</v>
      </c>
    </row>
    <row r="139" spans="1:4" ht="12.75" customHeight="1" x14ac:dyDescent="0.25">
      <c r="A139" s="367"/>
      <c r="B139" s="367"/>
      <c r="C139" s="402"/>
      <c r="D139" s="388"/>
    </row>
    <row r="140" spans="1:4" ht="12.75" customHeight="1" thickBot="1" x14ac:dyDescent="0.3">
      <c r="A140" s="360" t="s">
        <v>528</v>
      </c>
      <c r="B140" s="360"/>
      <c r="C140" s="359"/>
      <c r="D140" s="360"/>
    </row>
    <row r="141" spans="1:4" ht="12.75" customHeight="1" thickBot="1" x14ac:dyDescent="0.3">
      <c r="A141" s="370" t="s">
        <v>511</v>
      </c>
      <c r="B141" s="361" t="s">
        <v>512</v>
      </c>
      <c r="C141" s="399" t="s">
        <v>513</v>
      </c>
      <c r="D141" s="389" t="s">
        <v>514</v>
      </c>
    </row>
    <row r="142" spans="1:4" ht="12.75" customHeight="1" x14ac:dyDescent="0.25">
      <c r="A142" s="371"/>
      <c r="B142" s="375" t="s">
        <v>515</v>
      </c>
      <c r="C142" s="400" t="s">
        <v>531</v>
      </c>
      <c r="D142" s="393"/>
    </row>
    <row r="143" spans="1:4" ht="12.75" customHeight="1" x14ac:dyDescent="0.25">
      <c r="A143" s="355">
        <v>6</v>
      </c>
      <c r="B143" s="376" t="s">
        <v>516</v>
      </c>
      <c r="C143" s="353">
        <v>0</v>
      </c>
      <c r="D143" s="386">
        <f t="shared" ref="D143:D172" si="7">C143*A143</f>
        <v>0</v>
      </c>
    </row>
    <row r="144" spans="1:4" ht="12.75" customHeight="1" x14ac:dyDescent="0.25">
      <c r="A144" s="355">
        <v>1</v>
      </c>
      <c r="B144" s="376" t="s">
        <v>537</v>
      </c>
      <c r="C144" s="353">
        <v>0</v>
      </c>
      <c r="D144" s="386">
        <f t="shared" si="7"/>
        <v>0</v>
      </c>
    </row>
    <row r="145" spans="1:4" ht="12.75" customHeight="1" x14ac:dyDescent="0.25">
      <c r="A145" s="355">
        <v>1</v>
      </c>
      <c r="B145" s="376" t="s">
        <v>538</v>
      </c>
      <c r="C145" s="353">
        <v>0</v>
      </c>
      <c r="D145" s="386">
        <f t="shared" si="7"/>
        <v>0</v>
      </c>
    </row>
    <row r="146" spans="1:4" ht="12.75" customHeight="1" x14ac:dyDescent="0.25">
      <c r="A146" s="355">
        <v>1</v>
      </c>
      <c r="B146" s="377" t="s">
        <v>539</v>
      </c>
      <c r="C146" s="353">
        <v>0</v>
      </c>
      <c r="D146" s="386">
        <f t="shared" si="7"/>
        <v>0</v>
      </c>
    </row>
    <row r="147" spans="1:4" ht="12.75" customHeight="1" x14ac:dyDescent="0.25">
      <c r="A147" s="355">
        <v>1</v>
      </c>
      <c r="B147" s="376" t="s">
        <v>609</v>
      </c>
      <c r="C147" s="353">
        <v>0</v>
      </c>
      <c r="D147" s="386">
        <f t="shared" si="7"/>
        <v>0</v>
      </c>
    </row>
    <row r="148" spans="1:4" ht="12.75" customHeight="1" x14ac:dyDescent="0.25">
      <c r="A148" s="355">
        <v>1</v>
      </c>
      <c r="B148" s="376" t="s">
        <v>547</v>
      </c>
      <c r="C148" s="353">
        <v>0</v>
      </c>
      <c r="D148" s="386">
        <f t="shared" si="7"/>
        <v>0</v>
      </c>
    </row>
    <row r="149" spans="1:4" ht="12.75" customHeight="1" x14ac:dyDescent="0.25">
      <c r="A149" s="355">
        <v>1</v>
      </c>
      <c r="B149" s="376" t="s">
        <v>548</v>
      </c>
      <c r="C149" s="353">
        <v>0</v>
      </c>
      <c r="D149" s="386">
        <f t="shared" si="7"/>
        <v>0</v>
      </c>
    </row>
    <row r="150" spans="1:4" ht="12.75" customHeight="1" x14ac:dyDescent="0.25">
      <c r="A150" s="355">
        <v>1</v>
      </c>
      <c r="B150" s="376" t="s">
        <v>549</v>
      </c>
      <c r="C150" s="353">
        <v>0</v>
      </c>
      <c r="D150" s="386">
        <f t="shared" si="7"/>
        <v>0</v>
      </c>
    </row>
    <row r="151" spans="1:4" ht="12.75" customHeight="1" x14ac:dyDescent="0.25">
      <c r="A151" s="355">
        <v>1</v>
      </c>
      <c r="B151" s="376" t="s">
        <v>550</v>
      </c>
      <c r="C151" s="353">
        <v>0</v>
      </c>
      <c r="D151" s="386">
        <f t="shared" si="7"/>
        <v>0</v>
      </c>
    </row>
    <row r="152" spans="1:4" ht="12.75" customHeight="1" x14ac:dyDescent="0.25">
      <c r="A152" s="355">
        <v>1</v>
      </c>
      <c r="B152" s="376" t="s">
        <v>561</v>
      </c>
      <c r="C152" s="353">
        <v>0</v>
      </c>
      <c r="D152" s="386">
        <f t="shared" si="7"/>
        <v>0</v>
      </c>
    </row>
    <row r="153" spans="1:4" ht="12.75" customHeight="1" x14ac:dyDescent="0.25">
      <c r="A153" s="355">
        <v>2</v>
      </c>
      <c r="B153" s="376" t="s">
        <v>575</v>
      </c>
      <c r="C153" s="353">
        <v>0</v>
      </c>
      <c r="D153" s="386">
        <f t="shared" si="7"/>
        <v>0</v>
      </c>
    </row>
    <row r="154" spans="1:4" ht="12.75" customHeight="1" x14ac:dyDescent="0.25">
      <c r="A154" s="355">
        <v>2</v>
      </c>
      <c r="B154" s="376" t="s">
        <v>576</v>
      </c>
      <c r="C154" s="353">
        <v>0</v>
      </c>
      <c r="D154" s="386">
        <f t="shared" si="7"/>
        <v>0</v>
      </c>
    </row>
    <row r="155" spans="1:4" ht="12.75" customHeight="1" x14ac:dyDescent="0.25">
      <c r="A155" s="355">
        <v>2</v>
      </c>
      <c r="B155" s="376" t="s">
        <v>633</v>
      </c>
      <c r="C155" s="353">
        <v>0</v>
      </c>
      <c r="D155" s="386">
        <f t="shared" si="7"/>
        <v>0</v>
      </c>
    </row>
    <row r="156" spans="1:4" ht="12.75" customHeight="1" x14ac:dyDescent="0.25">
      <c r="A156" s="355">
        <v>2</v>
      </c>
      <c r="B156" s="376" t="s">
        <v>634</v>
      </c>
      <c r="C156" s="353">
        <v>0</v>
      </c>
      <c r="D156" s="386">
        <f t="shared" si="7"/>
        <v>0</v>
      </c>
    </row>
    <row r="157" spans="1:4" ht="12.75" customHeight="1" x14ac:dyDescent="0.25">
      <c r="A157" s="355">
        <v>1</v>
      </c>
      <c r="B157" s="376" t="s">
        <v>522</v>
      </c>
      <c r="C157" s="353">
        <v>0</v>
      </c>
      <c r="D157" s="386">
        <f t="shared" si="7"/>
        <v>0</v>
      </c>
    </row>
    <row r="158" spans="1:4" ht="12.75" customHeight="1" x14ac:dyDescent="0.25">
      <c r="A158" s="355"/>
      <c r="B158" s="376"/>
      <c r="C158" s="353"/>
      <c r="D158" s="386"/>
    </row>
    <row r="159" spans="1:4" ht="12.75" customHeight="1" x14ac:dyDescent="0.25">
      <c r="A159" s="366"/>
      <c r="B159" s="378" t="s">
        <v>517</v>
      </c>
      <c r="C159" s="401"/>
      <c r="D159" s="386">
        <f>SUM(D143:D157)</f>
        <v>0</v>
      </c>
    </row>
    <row r="160" spans="1:4" ht="12.75" customHeight="1" x14ac:dyDescent="0.25">
      <c r="A160" s="365"/>
      <c r="B160" s="375" t="s">
        <v>518</v>
      </c>
      <c r="C160" s="400"/>
      <c r="D160" s="386"/>
    </row>
    <row r="161" spans="1:4" ht="12.75" customHeight="1" x14ac:dyDescent="0.25">
      <c r="A161" s="355">
        <v>1</v>
      </c>
      <c r="B161" s="376" t="s">
        <v>540</v>
      </c>
      <c r="C161" s="353">
        <v>0</v>
      </c>
      <c r="D161" s="386">
        <f t="shared" si="7"/>
        <v>0</v>
      </c>
    </row>
    <row r="162" spans="1:4" ht="12.75" customHeight="1" x14ac:dyDescent="0.25">
      <c r="A162" s="355">
        <v>1</v>
      </c>
      <c r="B162" s="376" t="s">
        <v>541</v>
      </c>
      <c r="C162" s="353">
        <v>0</v>
      </c>
      <c r="D162" s="386">
        <f t="shared" si="7"/>
        <v>0</v>
      </c>
    </row>
    <row r="163" spans="1:4" ht="12.75" customHeight="1" x14ac:dyDescent="0.25">
      <c r="A163" s="355">
        <v>1</v>
      </c>
      <c r="B163" s="376" t="s">
        <v>542</v>
      </c>
      <c r="C163" s="353">
        <v>0</v>
      </c>
      <c r="D163" s="386">
        <f t="shared" si="7"/>
        <v>0</v>
      </c>
    </row>
    <row r="164" spans="1:4" ht="12.75" customHeight="1" x14ac:dyDescent="0.25">
      <c r="A164" s="355">
        <v>1</v>
      </c>
      <c r="B164" s="376" t="s">
        <v>552</v>
      </c>
      <c r="C164" s="353">
        <v>0</v>
      </c>
      <c r="D164" s="386">
        <f t="shared" si="7"/>
        <v>0</v>
      </c>
    </row>
    <row r="165" spans="1:4" ht="12.75" customHeight="1" x14ac:dyDescent="0.25">
      <c r="A165" s="355">
        <v>1</v>
      </c>
      <c r="B165" s="376" t="s">
        <v>553</v>
      </c>
      <c r="C165" s="353">
        <v>0</v>
      </c>
      <c r="D165" s="386">
        <f t="shared" si="7"/>
        <v>0</v>
      </c>
    </row>
    <row r="166" spans="1:4" ht="12.75" customHeight="1" x14ac:dyDescent="0.25">
      <c r="A166" s="355">
        <v>1</v>
      </c>
      <c r="B166" s="376" t="s">
        <v>554</v>
      </c>
      <c r="C166" s="353">
        <v>0</v>
      </c>
      <c r="D166" s="386">
        <f t="shared" si="7"/>
        <v>0</v>
      </c>
    </row>
    <row r="167" spans="1:4" ht="12.75" customHeight="1" x14ac:dyDescent="0.25">
      <c r="A167" s="355">
        <v>1</v>
      </c>
      <c r="B167" s="376" t="s">
        <v>555</v>
      </c>
      <c r="C167" s="353">
        <v>0</v>
      </c>
      <c r="D167" s="386">
        <f t="shared" si="7"/>
        <v>0</v>
      </c>
    </row>
    <row r="168" spans="1:4" ht="12.75" customHeight="1" x14ac:dyDescent="0.25">
      <c r="A168" s="355">
        <v>1</v>
      </c>
      <c r="B168" s="376" t="s">
        <v>560</v>
      </c>
      <c r="C168" s="353">
        <v>0</v>
      </c>
      <c r="D168" s="386">
        <f t="shared" si="7"/>
        <v>0</v>
      </c>
    </row>
    <row r="169" spans="1:4" ht="12.75" customHeight="1" x14ac:dyDescent="0.25">
      <c r="A169" s="355">
        <v>1</v>
      </c>
      <c r="B169" s="376" t="s">
        <v>556</v>
      </c>
      <c r="C169" s="353">
        <v>0</v>
      </c>
      <c r="D169" s="386">
        <f t="shared" si="7"/>
        <v>0</v>
      </c>
    </row>
    <row r="170" spans="1:4" ht="12.75" customHeight="1" x14ac:dyDescent="0.25">
      <c r="A170" s="355">
        <v>1</v>
      </c>
      <c r="B170" s="376" t="s">
        <v>587</v>
      </c>
      <c r="C170" s="353">
        <v>0</v>
      </c>
      <c r="D170" s="386">
        <f t="shared" si="7"/>
        <v>0</v>
      </c>
    </row>
    <row r="171" spans="1:4" ht="12.75" customHeight="1" x14ac:dyDescent="0.25">
      <c r="A171" s="355">
        <v>1</v>
      </c>
      <c r="B171" s="376" t="s">
        <v>588</v>
      </c>
      <c r="C171" s="353">
        <v>0</v>
      </c>
      <c r="D171" s="386">
        <f t="shared" si="7"/>
        <v>0</v>
      </c>
    </row>
    <row r="172" spans="1:4" ht="12.75" customHeight="1" x14ac:dyDescent="0.25">
      <c r="A172" s="355">
        <v>1</v>
      </c>
      <c r="B172" s="376" t="s">
        <v>589</v>
      </c>
      <c r="C172" s="353">
        <v>0</v>
      </c>
      <c r="D172" s="386">
        <f t="shared" si="7"/>
        <v>0</v>
      </c>
    </row>
    <row r="173" spans="1:4" ht="12.75" customHeight="1" x14ac:dyDescent="0.25">
      <c r="A173" s="355"/>
      <c r="B173" s="376"/>
      <c r="C173" s="353"/>
      <c r="D173" s="386"/>
    </row>
    <row r="174" spans="1:4" ht="12.75" customHeight="1" thickBot="1" x14ac:dyDescent="0.3">
      <c r="A174" s="372"/>
      <c r="B174" s="378" t="s">
        <v>519</v>
      </c>
      <c r="C174" s="408"/>
      <c r="D174" s="386">
        <f>SUM(D161:D173)</f>
        <v>0</v>
      </c>
    </row>
    <row r="175" spans="1:4" ht="12.75" customHeight="1" thickBot="1" x14ac:dyDescent="0.3">
      <c r="A175" s="370"/>
      <c r="B175" s="381" t="s">
        <v>520</v>
      </c>
      <c r="C175" s="409"/>
      <c r="D175" s="394">
        <f>D174+D159</f>
        <v>0</v>
      </c>
    </row>
    <row r="176" spans="1:4" ht="12.75" customHeight="1" x14ac:dyDescent="0.25">
      <c r="A176" s="367"/>
      <c r="B176" s="367"/>
      <c r="C176" s="402"/>
      <c r="D176" s="388"/>
    </row>
    <row r="177" spans="1:4" ht="12.75" customHeight="1" thickBot="1" x14ac:dyDescent="0.3">
      <c r="A177" s="369" t="s">
        <v>529</v>
      </c>
      <c r="B177" s="369"/>
      <c r="C177" s="406"/>
      <c r="D177" s="369"/>
    </row>
    <row r="178" spans="1:4" ht="12.75" customHeight="1" thickBot="1" x14ac:dyDescent="0.3">
      <c r="A178" s="364" t="s">
        <v>511</v>
      </c>
      <c r="B178" s="361" t="s">
        <v>512</v>
      </c>
      <c r="C178" s="399" t="s">
        <v>513</v>
      </c>
      <c r="D178" s="384" t="s">
        <v>514</v>
      </c>
    </row>
    <row r="179" spans="1:4" ht="12.75" customHeight="1" x14ac:dyDescent="0.25">
      <c r="A179" s="365"/>
      <c r="B179" s="375" t="s">
        <v>515</v>
      </c>
      <c r="C179" s="400" t="s">
        <v>531</v>
      </c>
      <c r="D179" s="385"/>
    </row>
    <row r="180" spans="1:4" ht="12.75" customHeight="1" x14ac:dyDescent="0.25">
      <c r="A180" s="355">
        <v>6</v>
      </c>
      <c r="B180" s="376" t="s">
        <v>516</v>
      </c>
      <c r="C180" s="353">
        <v>0</v>
      </c>
      <c r="D180" s="386">
        <f t="shared" ref="D180:D191" si="8">C180*A180</f>
        <v>0</v>
      </c>
    </row>
    <row r="181" spans="1:4" ht="12.75" customHeight="1" x14ac:dyDescent="0.25">
      <c r="A181" s="355">
        <v>1</v>
      </c>
      <c r="B181" s="376" t="s">
        <v>537</v>
      </c>
      <c r="C181" s="353">
        <v>0</v>
      </c>
      <c r="D181" s="386">
        <f t="shared" si="8"/>
        <v>0</v>
      </c>
    </row>
    <row r="182" spans="1:4" ht="12.75" customHeight="1" x14ac:dyDescent="0.25">
      <c r="A182" s="355">
        <v>1</v>
      </c>
      <c r="B182" s="376" t="s">
        <v>538</v>
      </c>
      <c r="C182" s="353">
        <v>0</v>
      </c>
      <c r="D182" s="386">
        <f t="shared" si="8"/>
        <v>0</v>
      </c>
    </row>
    <row r="183" spans="1:4" ht="12.75" customHeight="1" x14ac:dyDescent="0.25">
      <c r="A183" s="355">
        <v>1</v>
      </c>
      <c r="B183" s="377" t="s">
        <v>539</v>
      </c>
      <c r="C183" s="353">
        <v>0</v>
      </c>
      <c r="D183" s="386">
        <f t="shared" si="8"/>
        <v>0</v>
      </c>
    </row>
    <row r="184" spans="1:4" ht="12.75" customHeight="1" x14ac:dyDescent="0.25">
      <c r="A184" s="355">
        <v>1</v>
      </c>
      <c r="B184" s="376" t="s">
        <v>609</v>
      </c>
      <c r="C184" s="353">
        <v>0</v>
      </c>
      <c r="D184" s="386">
        <f t="shared" si="8"/>
        <v>0</v>
      </c>
    </row>
    <row r="185" spans="1:4" ht="12.75" customHeight="1" x14ac:dyDescent="0.25">
      <c r="A185" s="355"/>
      <c r="B185" s="376"/>
      <c r="C185" s="353"/>
      <c r="D185" s="386"/>
    </row>
    <row r="186" spans="1:4" ht="12.75" customHeight="1" x14ac:dyDescent="0.25">
      <c r="A186" s="366"/>
      <c r="B186" s="378" t="s">
        <v>517</v>
      </c>
      <c r="C186" s="401"/>
      <c r="D186" s="386">
        <f>SUM(D180:D185)</f>
        <v>0</v>
      </c>
    </row>
    <row r="187" spans="1:4" ht="12.75" customHeight="1" x14ac:dyDescent="0.25">
      <c r="A187" s="365"/>
      <c r="B187" s="375" t="s">
        <v>518</v>
      </c>
      <c r="C187" s="400"/>
      <c r="D187" s="386"/>
    </row>
    <row r="188" spans="1:4" ht="12.75" customHeight="1" x14ac:dyDescent="0.25">
      <c r="A188" s="355">
        <v>1</v>
      </c>
      <c r="B188" s="376" t="s">
        <v>540</v>
      </c>
      <c r="C188" s="353">
        <v>0</v>
      </c>
      <c r="D188" s="386">
        <f t="shared" si="8"/>
        <v>0</v>
      </c>
    </row>
    <row r="189" spans="1:4" ht="12.75" customHeight="1" x14ac:dyDescent="0.25">
      <c r="A189" s="355">
        <v>1</v>
      </c>
      <c r="B189" s="376" t="s">
        <v>541</v>
      </c>
      <c r="C189" s="353">
        <v>0</v>
      </c>
      <c r="D189" s="386">
        <f t="shared" si="8"/>
        <v>0</v>
      </c>
    </row>
    <row r="190" spans="1:4" ht="12.75" customHeight="1" x14ac:dyDescent="0.25">
      <c r="A190" s="355">
        <v>1</v>
      </c>
      <c r="B190" s="376" t="s">
        <v>542</v>
      </c>
      <c r="C190" s="353">
        <v>0</v>
      </c>
      <c r="D190" s="386">
        <f t="shared" si="8"/>
        <v>0</v>
      </c>
    </row>
    <row r="191" spans="1:4" ht="12.75" customHeight="1" x14ac:dyDescent="0.25">
      <c r="A191" s="355">
        <v>1</v>
      </c>
      <c r="B191" s="376" t="s">
        <v>619</v>
      </c>
      <c r="C191" s="353">
        <v>0</v>
      </c>
      <c r="D191" s="386">
        <f t="shared" si="8"/>
        <v>0</v>
      </c>
    </row>
    <row r="192" spans="1:4" ht="12.75" customHeight="1" x14ac:dyDescent="0.25">
      <c r="A192" s="355"/>
      <c r="B192" s="376"/>
      <c r="C192" s="353"/>
      <c r="D192" s="386"/>
    </row>
    <row r="193" spans="1:4" ht="12.75" customHeight="1" thickBot="1" x14ac:dyDescent="0.3">
      <c r="A193" s="366"/>
      <c r="B193" s="378" t="s">
        <v>519</v>
      </c>
      <c r="C193" s="401"/>
      <c r="D193" s="386">
        <f>SUM(D188:D192)</f>
        <v>0</v>
      </c>
    </row>
    <row r="194" spans="1:4" ht="12.75" customHeight="1" thickBot="1" x14ac:dyDescent="0.3">
      <c r="A194" s="364"/>
      <c r="B194" s="379" t="s">
        <v>520</v>
      </c>
      <c r="C194" s="399"/>
      <c r="D194" s="391">
        <f>D193+D186</f>
        <v>0</v>
      </c>
    </row>
    <row r="195" spans="1:4" ht="12.75" customHeight="1" x14ac:dyDescent="0.25">
      <c r="A195" s="363"/>
      <c r="B195" s="378"/>
      <c r="C195" s="403"/>
      <c r="D195" s="392"/>
    </row>
    <row r="196" spans="1:4" ht="12.75" customHeight="1" x14ac:dyDescent="0.25">
      <c r="A196" s="363"/>
      <c r="B196" s="378"/>
      <c r="C196" s="403"/>
      <c r="D196" s="392"/>
    </row>
    <row r="197" spans="1:4" ht="12.75" customHeight="1" x14ac:dyDescent="0.25">
      <c r="A197" s="363"/>
      <c r="B197" s="378"/>
      <c r="C197" s="403"/>
      <c r="D197" s="392"/>
    </row>
    <row r="198" spans="1:4" ht="12.75" customHeight="1" x14ac:dyDescent="0.25">
      <c r="A198" s="373"/>
      <c r="B198" s="373"/>
      <c r="C198" s="410"/>
      <c r="D198" s="395"/>
    </row>
    <row r="199" spans="1:4" ht="12.75" customHeight="1" thickBot="1" x14ac:dyDescent="0.3">
      <c r="A199" s="369" t="s">
        <v>530</v>
      </c>
      <c r="B199" s="369"/>
      <c r="C199" s="406"/>
      <c r="D199" s="369"/>
    </row>
    <row r="200" spans="1:4" ht="12.75" customHeight="1" thickBot="1" x14ac:dyDescent="0.3">
      <c r="A200" s="364" t="s">
        <v>511</v>
      </c>
      <c r="B200" s="361" t="s">
        <v>512</v>
      </c>
      <c r="C200" s="399" t="s">
        <v>513</v>
      </c>
      <c r="D200" s="389" t="s">
        <v>514</v>
      </c>
    </row>
    <row r="201" spans="1:4" ht="12.75" customHeight="1" x14ac:dyDescent="0.25">
      <c r="A201" s="365"/>
      <c r="B201" s="375" t="s">
        <v>515</v>
      </c>
      <c r="C201" s="400" t="s">
        <v>531</v>
      </c>
      <c r="D201" s="390"/>
    </row>
    <row r="202" spans="1:4" ht="12.75" customHeight="1" x14ac:dyDescent="0.25">
      <c r="A202" s="355">
        <v>6</v>
      </c>
      <c r="B202" s="376" t="s">
        <v>516</v>
      </c>
      <c r="C202" s="353">
        <v>0</v>
      </c>
      <c r="D202" s="386">
        <f t="shared" ref="D202:D236" si="9">C202*A202</f>
        <v>0</v>
      </c>
    </row>
    <row r="203" spans="1:4" ht="12.75" customHeight="1" x14ac:dyDescent="0.25">
      <c r="A203" s="355">
        <v>1</v>
      </c>
      <c r="B203" s="376" t="s">
        <v>537</v>
      </c>
      <c r="C203" s="353">
        <v>0</v>
      </c>
      <c r="D203" s="386">
        <f t="shared" si="9"/>
        <v>0</v>
      </c>
    </row>
    <row r="204" spans="1:4" ht="12.75" customHeight="1" x14ac:dyDescent="0.25">
      <c r="A204" s="355">
        <v>1</v>
      </c>
      <c r="B204" s="376" t="s">
        <v>538</v>
      </c>
      <c r="C204" s="353">
        <v>0</v>
      </c>
      <c r="D204" s="386">
        <f t="shared" si="9"/>
        <v>0</v>
      </c>
    </row>
    <row r="205" spans="1:4" ht="12.75" customHeight="1" x14ac:dyDescent="0.25">
      <c r="A205" s="355">
        <v>1</v>
      </c>
      <c r="B205" s="377" t="s">
        <v>539</v>
      </c>
      <c r="C205" s="353">
        <v>0</v>
      </c>
      <c r="D205" s="386">
        <f t="shared" si="9"/>
        <v>0</v>
      </c>
    </row>
    <row r="206" spans="1:4" ht="12.75" customHeight="1" x14ac:dyDescent="0.25">
      <c r="A206" s="355">
        <v>1</v>
      </c>
      <c r="B206" s="376" t="s">
        <v>609</v>
      </c>
      <c r="C206" s="353">
        <v>0</v>
      </c>
      <c r="D206" s="386">
        <f t="shared" si="9"/>
        <v>0</v>
      </c>
    </row>
    <row r="207" spans="1:4" ht="12.75" customHeight="1" x14ac:dyDescent="0.25">
      <c r="A207" s="355">
        <v>1</v>
      </c>
      <c r="B207" s="376" t="s">
        <v>547</v>
      </c>
      <c r="C207" s="353">
        <v>0</v>
      </c>
      <c r="D207" s="386">
        <f t="shared" si="9"/>
        <v>0</v>
      </c>
    </row>
    <row r="208" spans="1:4" ht="12.75" customHeight="1" x14ac:dyDescent="0.25">
      <c r="A208" s="355">
        <v>1</v>
      </c>
      <c r="B208" s="376" t="s">
        <v>548</v>
      </c>
      <c r="C208" s="353">
        <v>0</v>
      </c>
      <c r="D208" s="386">
        <f t="shared" si="9"/>
        <v>0</v>
      </c>
    </row>
    <row r="209" spans="1:4" ht="12.75" customHeight="1" x14ac:dyDescent="0.25">
      <c r="A209" s="355">
        <v>1</v>
      </c>
      <c r="B209" s="376" t="s">
        <v>549</v>
      </c>
      <c r="C209" s="353">
        <v>0</v>
      </c>
      <c r="D209" s="386">
        <f t="shared" si="9"/>
        <v>0</v>
      </c>
    </row>
    <row r="210" spans="1:4" ht="12.75" customHeight="1" x14ac:dyDescent="0.25">
      <c r="A210" s="355">
        <v>1</v>
      </c>
      <c r="B210" s="376" t="s">
        <v>550</v>
      </c>
      <c r="C210" s="353">
        <v>0</v>
      </c>
      <c r="D210" s="386">
        <f t="shared" si="9"/>
        <v>0</v>
      </c>
    </row>
    <row r="211" spans="1:4" ht="12.75" customHeight="1" x14ac:dyDescent="0.25">
      <c r="A211" s="355">
        <v>1</v>
      </c>
      <c r="B211" s="376" t="s">
        <v>561</v>
      </c>
      <c r="C211" s="353">
        <v>0</v>
      </c>
      <c r="D211" s="386">
        <f t="shared" si="9"/>
        <v>0</v>
      </c>
    </row>
    <row r="212" spans="1:4" ht="12.75" customHeight="1" x14ac:dyDescent="0.25">
      <c r="A212" s="355">
        <v>1</v>
      </c>
      <c r="B212" s="376" t="s">
        <v>557</v>
      </c>
      <c r="C212" s="353">
        <v>0</v>
      </c>
      <c r="D212" s="386">
        <f t="shared" si="9"/>
        <v>0</v>
      </c>
    </row>
    <row r="213" spans="1:4" ht="12.75" customHeight="1" x14ac:dyDescent="0.25">
      <c r="A213" s="355">
        <v>1</v>
      </c>
      <c r="B213" s="376" t="s">
        <v>533</v>
      </c>
      <c r="C213" s="353">
        <v>0</v>
      </c>
      <c r="D213" s="386">
        <f t="shared" si="9"/>
        <v>0</v>
      </c>
    </row>
    <row r="214" spans="1:4" ht="12.75" customHeight="1" x14ac:dyDescent="0.25">
      <c r="A214" s="355">
        <v>1</v>
      </c>
      <c r="B214" s="376" t="s">
        <v>558</v>
      </c>
      <c r="C214" s="353">
        <v>0</v>
      </c>
      <c r="D214" s="386">
        <f t="shared" si="9"/>
        <v>0</v>
      </c>
    </row>
    <row r="215" spans="1:4" ht="12.75" customHeight="1" x14ac:dyDescent="0.25">
      <c r="A215" s="355">
        <v>6</v>
      </c>
      <c r="B215" s="376" t="s">
        <v>628</v>
      </c>
      <c r="C215" s="353">
        <v>0</v>
      </c>
      <c r="D215" s="386">
        <f t="shared" si="9"/>
        <v>0</v>
      </c>
    </row>
    <row r="216" spans="1:4" ht="12.75" customHeight="1" x14ac:dyDescent="0.25">
      <c r="A216" s="355">
        <v>1</v>
      </c>
      <c r="B216" s="376" t="s">
        <v>572</v>
      </c>
      <c r="C216" s="353">
        <v>0</v>
      </c>
      <c r="D216" s="386">
        <f t="shared" si="9"/>
        <v>0</v>
      </c>
    </row>
    <row r="217" spans="1:4" ht="12.75" customHeight="1" x14ac:dyDescent="0.25">
      <c r="A217" s="355">
        <v>1</v>
      </c>
      <c r="B217" s="376" t="s">
        <v>625</v>
      </c>
      <c r="C217" s="353">
        <v>0</v>
      </c>
      <c r="D217" s="386">
        <f t="shared" si="9"/>
        <v>0</v>
      </c>
    </row>
    <row r="218" spans="1:4" ht="12.75" customHeight="1" x14ac:dyDescent="0.25">
      <c r="A218" s="355"/>
      <c r="B218" s="376"/>
      <c r="C218" s="353"/>
      <c r="D218" s="386"/>
    </row>
    <row r="219" spans="1:4" ht="12.75" customHeight="1" x14ac:dyDescent="0.25">
      <c r="A219" s="366"/>
      <c r="B219" s="378" t="s">
        <v>517</v>
      </c>
      <c r="C219" s="400"/>
      <c r="D219" s="386">
        <f>SUM(D202:D218)</f>
        <v>0</v>
      </c>
    </row>
    <row r="220" spans="1:4" ht="12.75" customHeight="1" x14ac:dyDescent="0.25">
      <c r="A220" s="365"/>
      <c r="B220" s="375" t="s">
        <v>518</v>
      </c>
      <c r="C220" s="405"/>
      <c r="D220" s="386"/>
    </row>
    <row r="221" spans="1:4" ht="12.75" customHeight="1" x14ac:dyDescent="0.25">
      <c r="A221" s="355">
        <v>1</v>
      </c>
      <c r="B221" s="376" t="s">
        <v>540</v>
      </c>
      <c r="C221" s="353">
        <v>0</v>
      </c>
      <c r="D221" s="386">
        <f t="shared" si="9"/>
        <v>0</v>
      </c>
    </row>
    <row r="222" spans="1:4" ht="12.75" customHeight="1" x14ac:dyDescent="0.25">
      <c r="A222" s="355">
        <v>1</v>
      </c>
      <c r="B222" s="376" t="s">
        <v>541</v>
      </c>
      <c r="C222" s="353">
        <v>0</v>
      </c>
      <c r="D222" s="386">
        <f t="shared" si="9"/>
        <v>0</v>
      </c>
    </row>
    <row r="223" spans="1:4" ht="12.75" customHeight="1" x14ac:dyDescent="0.25">
      <c r="A223" s="355">
        <v>1</v>
      </c>
      <c r="B223" s="376" t="s">
        <v>542</v>
      </c>
      <c r="C223" s="353">
        <v>0</v>
      </c>
      <c r="D223" s="386">
        <f t="shared" si="9"/>
        <v>0</v>
      </c>
    </row>
    <row r="224" spans="1:4" ht="12.75" customHeight="1" x14ac:dyDescent="0.25">
      <c r="A224" s="355">
        <v>1</v>
      </c>
      <c r="B224" s="376" t="s">
        <v>552</v>
      </c>
      <c r="C224" s="353">
        <v>0</v>
      </c>
      <c r="D224" s="386">
        <f t="shared" si="9"/>
        <v>0</v>
      </c>
    </row>
    <row r="225" spans="1:4" ht="12.75" customHeight="1" x14ac:dyDescent="0.25">
      <c r="A225" s="355">
        <v>1</v>
      </c>
      <c r="B225" s="376" t="s">
        <v>553</v>
      </c>
      <c r="C225" s="353">
        <v>0</v>
      </c>
      <c r="D225" s="386">
        <f t="shared" si="9"/>
        <v>0</v>
      </c>
    </row>
    <row r="226" spans="1:4" ht="12.75" customHeight="1" x14ac:dyDescent="0.25">
      <c r="A226" s="355">
        <v>1</v>
      </c>
      <c r="B226" s="376" t="s">
        <v>554</v>
      </c>
      <c r="C226" s="353">
        <v>0</v>
      </c>
      <c r="D226" s="386">
        <f t="shared" si="9"/>
        <v>0</v>
      </c>
    </row>
    <row r="227" spans="1:4" ht="12.75" customHeight="1" x14ac:dyDescent="0.25">
      <c r="A227" s="355">
        <v>1</v>
      </c>
      <c r="B227" s="376" t="s">
        <v>555</v>
      </c>
      <c r="C227" s="353">
        <v>0</v>
      </c>
      <c r="D227" s="386">
        <f t="shared" si="9"/>
        <v>0</v>
      </c>
    </row>
    <row r="228" spans="1:4" ht="12.75" customHeight="1" x14ac:dyDescent="0.25">
      <c r="A228" s="355">
        <v>1</v>
      </c>
      <c r="B228" s="376" t="s">
        <v>560</v>
      </c>
      <c r="C228" s="353">
        <v>0</v>
      </c>
      <c r="D228" s="386">
        <f t="shared" si="9"/>
        <v>0</v>
      </c>
    </row>
    <row r="229" spans="1:4" ht="12.75" customHeight="1" x14ac:dyDescent="0.25">
      <c r="A229" s="355">
        <v>1</v>
      </c>
      <c r="B229" s="376" t="s">
        <v>556</v>
      </c>
      <c r="C229" s="353">
        <v>0</v>
      </c>
      <c r="D229" s="386">
        <f t="shared" si="9"/>
        <v>0</v>
      </c>
    </row>
    <row r="230" spans="1:4" ht="12.75" customHeight="1" x14ac:dyDescent="0.25">
      <c r="A230" s="355">
        <v>1</v>
      </c>
      <c r="B230" s="376" t="s">
        <v>562</v>
      </c>
      <c r="C230" s="353">
        <v>0</v>
      </c>
      <c r="D230" s="386">
        <f t="shared" si="9"/>
        <v>0</v>
      </c>
    </row>
    <row r="231" spans="1:4" ht="12.75" customHeight="1" x14ac:dyDescent="0.25">
      <c r="A231" s="355">
        <v>1</v>
      </c>
      <c r="B231" s="376" t="s">
        <v>563</v>
      </c>
      <c r="C231" s="353">
        <v>0</v>
      </c>
      <c r="D231" s="386">
        <f t="shared" si="9"/>
        <v>0</v>
      </c>
    </row>
    <row r="232" spans="1:4" ht="12.75" customHeight="1" x14ac:dyDescent="0.25">
      <c r="A232" s="355">
        <v>1</v>
      </c>
      <c r="B232" s="376" t="s">
        <v>573</v>
      </c>
      <c r="C232" s="353">
        <v>0</v>
      </c>
      <c r="D232" s="386">
        <f t="shared" si="9"/>
        <v>0</v>
      </c>
    </row>
    <row r="233" spans="1:4" ht="12.75" customHeight="1" x14ac:dyDescent="0.25">
      <c r="A233" s="355">
        <v>1</v>
      </c>
      <c r="B233" s="376" t="s">
        <v>574</v>
      </c>
      <c r="C233" s="353">
        <v>0</v>
      </c>
      <c r="D233" s="386">
        <f t="shared" si="9"/>
        <v>0</v>
      </c>
    </row>
    <row r="234" spans="1:4" ht="12.75" customHeight="1" x14ac:dyDescent="0.25">
      <c r="A234" s="355">
        <v>1</v>
      </c>
      <c r="B234" s="376" t="s">
        <v>623</v>
      </c>
      <c r="C234" s="353">
        <v>0</v>
      </c>
      <c r="D234" s="386">
        <f t="shared" si="9"/>
        <v>0</v>
      </c>
    </row>
    <row r="235" spans="1:4" ht="12.75" customHeight="1" x14ac:dyDescent="0.25">
      <c r="A235" s="355">
        <v>1</v>
      </c>
      <c r="B235" s="376" t="s">
        <v>624</v>
      </c>
      <c r="C235" s="353">
        <v>0</v>
      </c>
      <c r="D235" s="386">
        <f t="shared" si="9"/>
        <v>0</v>
      </c>
    </row>
    <row r="236" spans="1:4" ht="12.75" customHeight="1" x14ac:dyDescent="0.25">
      <c r="A236" s="355">
        <v>1</v>
      </c>
      <c r="B236" s="376" t="s">
        <v>598</v>
      </c>
      <c r="C236" s="353">
        <v>0</v>
      </c>
      <c r="D236" s="386">
        <f t="shared" si="9"/>
        <v>0</v>
      </c>
    </row>
    <row r="237" spans="1:4" ht="12.75" customHeight="1" x14ac:dyDescent="0.25">
      <c r="A237" s="355"/>
      <c r="B237" s="376"/>
      <c r="C237" s="353"/>
      <c r="D237" s="386"/>
    </row>
    <row r="238" spans="1:4" ht="12.75" customHeight="1" thickBot="1" x14ac:dyDescent="0.3">
      <c r="A238" s="366"/>
      <c r="B238" s="378" t="s">
        <v>519</v>
      </c>
      <c r="C238" s="405"/>
      <c r="D238" s="386">
        <f>SUM(D221:D237)</f>
        <v>0</v>
      </c>
    </row>
    <row r="239" spans="1:4" ht="12.75" customHeight="1" thickBot="1" x14ac:dyDescent="0.3">
      <c r="A239" s="364"/>
      <c r="B239" s="379" t="s">
        <v>520</v>
      </c>
      <c r="C239" s="399"/>
      <c r="D239" s="391">
        <f>D238+D219</f>
        <v>0</v>
      </c>
    </row>
    <row r="240" spans="1:4" ht="12.75" customHeight="1" x14ac:dyDescent="0.25">
      <c r="A240" s="373"/>
      <c r="B240" s="373"/>
      <c r="C240" s="410"/>
      <c r="D240" s="395"/>
    </row>
    <row r="241" spans="1:4" ht="12.75" customHeight="1" thickBot="1" x14ac:dyDescent="0.3">
      <c r="A241" s="360" t="s">
        <v>532</v>
      </c>
      <c r="B241" s="360"/>
      <c r="C241" s="359"/>
      <c r="D241" s="360"/>
    </row>
    <row r="242" spans="1:4" ht="12.75" customHeight="1" thickBot="1" x14ac:dyDescent="0.3">
      <c r="A242" s="364" t="s">
        <v>511</v>
      </c>
      <c r="B242" s="361" t="s">
        <v>512</v>
      </c>
      <c r="C242" s="399" t="s">
        <v>513</v>
      </c>
      <c r="D242" s="389" t="s">
        <v>514</v>
      </c>
    </row>
    <row r="243" spans="1:4" ht="12.75" customHeight="1" x14ac:dyDescent="0.25">
      <c r="A243" s="365"/>
      <c r="B243" s="375" t="s">
        <v>515</v>
      </c>
      <c r="C243" s="400"/>
      <c r="D243" s="393"/>
    </row>
    <row r="244" spans="1:4" ht="12.75" customHeight="1" x14ac:dyDescent="0.25">
      <c r="A244" s="355">
        <v>6</v>
      </c>
      <c r="B244" s="376" t="s">
        <v>516</v>
      </c>
      <c r="C244" s="353">
        <v>0</v>
      </c>
      <c r="D244" s="386">
        <f t="shared" ref="D244:D254" si="10">C244*A244</f>
        <v>0</v>
      </c>
    </row>
    <row r="245" spans="1:4" ht="12.75" customHeight="1" x14ac:dyDescent="0.25">
      <c r="A245" s="355">
        <v>1</v>
      </c>
      <c r="B245" s="376" t="s">
        <v>537</v>
      </c>
      <c r="C245" s="353">
        <v>0</v>
      </c>
      <c r="D245" s="386">
        <f t="shared" si="10"/>
        <v>0</v>
      </c>
    </row>
    <row r="246" spans="1:4" ht="12.75" customHeight="1" x14ac:dyDescent="0.25">
      <c r="A246" s="355">
        <v>1</v>
      </c>
      <c r="B246" s="376" t="s">
        <v>538</v>
      </c>
      <c r="C246" s="353">
        <v>0</v>
      </c>
      <c r="D246" s="386">
        <f t="shared" si="10"/>
        <v>0</v>
      </c>
    </row>
    <row r="247" spans="1:4" ht="12.75" customHeight="1" x14ac:dyDescent="0.25">
      <c r="A247" s="355">
        <v>1</v>
      </c>
      <c r="B247" s="377" t="s">
        <v>539</v>
      </c>
      <c r="C247" s="353">
        <v>0</v>
      </c>
      <c r="D247" s="386">
        <f t="shared" si="10"/>
        <v>0</v>
      </c>
    </row>
    <row r="248" spans="1:4" ht="12.75" customHeight="1" x14ac:dyDescent="0.25">
      <c r="A248" s="355">
        <v>1</v>
      </c>
      <c r="B248" s="376" t="s">
        <v>609</v>
      </c>
      <c r="C248" s="353">
        <v>0</v>
      </c>
      <c r="D248" s="386">
        <f t="shared" si="10"/>
        <v>0</v>
      </c>
    </row>
    <row r="249" spans="1:4" ht="12.75" customHeight="1" x14ac:dyDescent="0.25">
      <c r="A249" s="355"/>
      <c r="B249" s="380"/>
      <c r="C249" s="353"/>
      <c r="D249" s="386"/>
    </row>
    <row r="250" spans="1:4" ht="12.75" customHeight="1" x14ac:dyDescent="0.25">
      <c r="A250" s="366"/>
      <c r="B250" s="378" t="s">
        <v>517</v>
      </c>
      <c r="C250" s="405"/>
      <c r="D250" s="386">
        <f>SUM(D244:D249)</f>
        <v>0</v>
      </c>
    </row>
    <row r="251" spans="1:4" ht="12.75" customHeight="1" x14ac:dyDescent="0.25">
      <c r="A251" s="365"/>
      <c r="B251" s="375" t="s">
        <v>518</v>
      </c>
      <c r="C251" s="400"/>
      <c r="D251" s="386"/>
    </row>
    <row r="252" spans="1:4" ht="12.75" customHeight="1" x14ac:dyDescent="0.25">
      <c r="A252" s="355">
        <v>1</v>
      </c>
      <c r="B252" s="376" t="s">
        <v>540</v>
      </c>
      <c r="C252" s="353">
        <v>0</v>
      </c>
      <c r="D252" s="386">
        <f t="shared" si="10"/>
        <v>0</v>
      </c>
    </row>
    <row r="253" spans="1:4" ht="12.75" customHeight="1" x14ac:dyDescent="0.25">
      <c r="A253" s="355">
        <v>1</v>
      </c>
      <c r="B253" s="376" t="s">
        <v>541</v>
      </c>
      <c r="C253" s="353">
        <v>0</v>
      </c>
      <c r="D253" s="386">
        <f t="shared" si="10"/>
        <v>0</v>
      </c>
    </row>
    <row r="254" spans="1:4" ht="12.75" customHeight="1" x14ac:dyDescent="0.25">
      <c r="A254" s="355">
        <v>1</v>
      </c>
      <c r="B254" s="376" t="s">
        <v>542</v>
      </c>
      <c r="C254" s="353">
        <v>0</v>
      </c>
      <c r="D254" s="386">
        <f t="shared" si="10"/>
        <v>0</v>
      </c>
    </row>
    <row r="255" spans="1:4" ht="12.75" customHeight="1" x14ac:dyDescent="0.25">
      <c r="A255" s="355"/>
      <c r="B255" s="376"/>
      <c r="C255" s="353"/>
      <c r="D255" s="386"/>
    </row>
    <row r="256" spans="1:4" ht="12.75" customHeight="1" thickBot="1" x14ac:dyDescent="0.3">
      <c r="A256" s="374"/>
      <c r="B256" s="382" t="s">
        <v>519</v>
      </c>
      <c r="C256" s="411"/>
      <c r="D256" s="386">
        <f>SUM(D252:D254)</f>
        <v>0</v>
      </c>
    </row>
    <row r="257" spans="1:4" ht="12.75" customHeight="1" thickBot="1" x14ac:dyDescent="0.3">
      <c r="A257" s="364"/>
      <c r="B257" s="379" t="s">
        <v>520</v>
      </c>
      <c r="C257" s="399"/>
      <c r="D257" s="391">
        <f>D256+D250</f>
        <v>0</v>
      </c>
    </row>
    <row r="258" spans="1:4" ht="12.75" customHeight="1" x14ac:dyDescent="0.25">
      <c r="A258" s="363"/>
      <c r="B258" s="378"/>
      <c r="C258" s="403"/>
      <c r="D258" s="392"/>
    </row>
    <row r="259" spans="1:4" ht="12.75" customHeight="1" thickBot="1" x14ac:dyDescent="0.3">
      <c r="A259" s="369" t="s">
        <v>535</v>
      </c>
      <c r="B259" s="369"/>
      <c r="C259" s="406"/>
      <c r="D259" s="369"/>
    </row>
    <row r="260" spans="1:4" ht="12.75" customHeight="1" thickBot="1" x14ac:dyDescent="0.3">
      <c r="A260" s="364" t="s">
        <v>511</v>
      </c>
      <c r="B260" s="361" t="s">
        <v>512</v>
      </c>
      <c r="C260" s="399" t="s">
        <v>513</v>
      </c>
      <c r="D260" s="389" t="s">
        <v>514</v>
      </c>
    </row>
    <row r="261" spans="1:4" ht="12.75" customHeight="1" x14ac:dyDescent="0.25">
      <c r="A261" s="365"/>
      <c r="B261" s="375" t="s">
        <v>515</v>
      </c>
      <c r="C261" s="412"/>
      <c r="D261" s="390"/>
    </row>
    <row r="262" spans="1:4" ht="12.75" customHeight="1" x14ac:dyDescent="0.25">
      <c r="A262" s="355">
        <v>6</v>
      </c>
      <c r="B262" s="376" t="s">
        <v>516</v>
      </c>
      <c r="C262" s="353">
        <v>0</v>
      </c>
      <c r="D262" s="386">
        <f t="shared" ref="D262:D294" si="11">C262*A262</f>
        <v>0</v>
      </c>
    </row>
    <row r="263" spans="1:4" ht="12.75" customHeight="1" x14ac:dyDescent="0.25">
      <c r="A263" s="355">
        <v>1</v>
      </c>
      <c r="B263" s="376" t="s">
        <v>537</v>
      </c>
      <c r="C263" s="353">
        <v>0</v>
      </c>
      <c r="D263" s="386">
        <f t="shared" si="11"/>
        <v>0</v>
      </c>
    </row>
    <row r="264" spans="1:4" ht="12.75" customHeight="1" x14ac:dyDescent="0.25">
      <c r="A264" s="355">
        <v>1</v>
      </c>
      <c r="B264" s="376" t="s">
        <v>538</v>
      </c>
      <c r="C264" s="353">
        <v>0</v>
      </c>
      <c r="D264" s="386">
        <f t="shared" si="11"/>
        <v>0</v>
      </c>
    </row>
    <row r="265" spans="1:4" ht="12.75" customHeight="1" x14ac:dyDescent="0.25">
      <c r="A265" s="355">
        <v>1</v>
      </c>
      <c r="B265" s="377" t="s">
        <v>539</v>
      </c>
      <c r="C265" s="353">
        <v>0</v>
      </c>
      <c r="D265" s="386">
        <f t="shared" si="11"/>
        <v>0</v>
      </c>
    </row>
    <row r="266" spans="1:4" ht="12.75" customHeight="1" x14ac:dyDescent="0.25">
      <c r="A266" s="355">
        <v>1</v>
      </c>
      <c r="B266" s="376" t="s">
        <v>609</v>
      </c>
      <c r="C266" s="353">
        <v>0</v>
      </c>
      <c r="D266" s="386">
        <f t="shared" si="11"/>
        <v>0</v>
      </c>
    </row>
    <row r="267" spans="1:4" ht="12.75" customHeight="1" x14ac:dyDescent="0.25">
      <c r="A267" s="355">
        <v>1</v>
      </c>
      <c r="B267" s="376" t="s">
        <v>547</v>
      </c>
      <c r="C267" s="353">
        <v>0</v>
      </c>
      <c r="D267" s="386">
        <f t="shared" si="11"/>
        <v>0</v>
      </c>
    </row>
    <row r="268" spans="1:4" ht="12.75" customHeight="1" x14ac:dyDescent="0.25">
      <c r="A268" s="355">
        <v>1</v>
      </c>
      <c r="B268" s="376" t="s">
        <v>614</v>
      </c>
      <c r="C268" s="353">
        <v>0</v>
      </c>
      <c r="D268" s="386">
        <f t="shared" si="11"/>
        <v>0</v>
      </c>
    </row>
    <row r="269" spans="1:4" ht="12.75" customHeight="1" x14ac:dyDescent="0.25">
      <c r="A269" s="355">
        <v>1</v>
      </c>
      <c r="B269" s="376" t="s">
        <v>549</v>
      </c>
      <c r="C269" s="353">
        <v>0</v>
      </c>
      <c r="D269" s="386">
        <f t="shared" si="11"/>
        <v>0</v>
      </c>
    </row>
    <row r="270" spans="1:4" ht="12.75" customHeight="1" x14ac:dyDescent="0.25">
      <c r="A270" s="355">
        <v>1</v>
      </c>
      <c r="B270" s="376" t="s">
        <v>550</v>
      </c>
      <c r="C270" s="353">
        <v>0</v>
      </c>
      <c r="D270" s="386">
        <f t="shared" si="11"/>
        <v>0</v>
      </c>
    </row>
    <row r="271" spans="1:4" ht="12.75" customHeight="1" x14ac:dyDescent="0.25">
      <c r="A271" s="355">
        <v>1</v>
      </c>
      <c r="B271" s="376" t="s">
        <v>561</v>
      </c>
      <c r="C271" s="353">
        <v>0</v>
      </c>
      <c r="D271" s="386">
        <f t="shared" si="11"/>
        <v>0</v>
      </c>
    </row>
    <row r="272" spans="1:4" ht="12.75" customHeight="1" x14ac:dyDescent="0.25">
      <c r="A272" s="355">
        <v>3</v>
      </c>
      <c r="B272" s="376" t="s">
        <v>617</v>
      </c>
      <c r="C272" s="353">
        <v>0</v>
      </c>
      <c r="D272" s="386">
        <f t="shared" si="11"/>
        <v>0</v>
      </c>
    </row>
    <row r="273" spans="1:4" ht="12.75" customHeight="1" x14ac:dyDescent="0.25">
      <c r="A273" s="355">
        <v>8</v>
      </c>
      <c r="B273" s="376" t="s">
        <v>564</v>
      </c>
      <c r="C273" s="353">
        <v>0</v>
      </c>
      <c r="D273" s="386">
        <f t="shared" si="11"/>
        <v>0</v>
      </c>
    </row>
    <row r="274" spans="1:4" ht="12.75" customHeight="1" x14ac:dyDescent="0.25">
      <c r="A274" s="355">
        <v>3</v>
      </c>
      <c r="B274" s="376" t="s">
        <v>567</v>
      </c>
      <c r="C274" s="353">
        <v>0</v>
      </c>
      <c r="D274" s="386">
        <f t="shared" si="11"/>
        <v>0</v>
      </c>
    </row>
    <row r="275" spans="1:4" ht="12.75" customHeight="1" x14ac:dyDescent="0.25">
      <c r="A275" s="355">
        <v>2</v>
      </c>
      <c r="B275" s="376" t="s">
        <v>600</v>
      </c>
      <c r="C275" s="353">
        <v>0</v>
      </c>
      <c r="D275" s="386">
        <f t="shared" si="11"/>
        <v>0</v>
      </c>
    </row>
    <row r="276" spans="1:4" ht="12.75" customHeight="1" x14ac:dyDescent="0.25">
      <c r="A276" s="355">
        <v>2</v>
      </c>
      <c r="B276" s="376" t="s">
        <v>601</v>
      </c>
      <c r="C276" s="353">
        <v>0</v>
      </c>
      <c r="D276" s="386">
        <f t="shared" si="11"/>
        <v>0</v>
      </c>
    </row>
    <row r="277" spans="1:4" ht="12.75" customHeight="1" x14ac:dyDescent="0.25">
      <c r="A277" s="355"/>
      <c r="B277" s="376"/>
      <c r="C277" s="353"/>
      <c r="D277" s="386"/>
    </row>
    <row r="278" spans="1:4" ht="12.75" customHeight="1" x14ac:dyDescent="0.25">
      <c r="A278" s="374"/>
      <c r="B278" s="382" t="s">
        <v>517</v>
      </c>
      <c r="C278" s="411"/>
      <c r="D278" s="386">
        <f>SUM(D262:D277)</f>
        <v>0</v>
      </c>
    </row>
    <row r="279" spans="1:4" ht="12.75" customHeight="1" x14ac:dyDescent="0.25">
      <c r="A279" s="365"/>
      <c r="B279" s="375" t="s">
        <v>518</v>
      </c>
      <c r="C279" s="400"/>
      <c r="D279" s="386"/>
    </row>
    <row r="280" spans="1:4" ht="12.75" customHeight="1" x14ac:dyDescent="0.25">
      <c r="A280" s="355">
        <v>1</v>
      </c>
      <c r="B280" s="376" t="s">
        <v>540</v>
      </c>
      <c r="C280" s="353">
        <v>0</v>
      </c>
      <c r="D280" s="386">
        <f t="shared" si="11"/>
        <v>0</v>
      </c>
    </row>
    <row r="281" spans="1:4" ht="12.75" customHeight="1" x14ac:dyDescent="0.25">
      <c r="A281" s="355">
        <v>1</v>
      </c>
      <c r="B281" s="376" t="s">
        <v>541</v>
      </c>
      <c r="C281" s="353">
        <v>0</v>
      </c>
      <c r="D281" s="386">
        <f t="shared" si="11"/>
        <v>0</v>
      </c>
    </row>
    <row r="282" spans="1:4" ht="12.75" customHeight="1" x14ac:dyDescent="0.25">
      <c r="A282" s="355">
        <v>1</v>
      </c>
      <c r="B282" s="376" t="s">
        <v>542</v>
      </c>
      <c r="C282" s="353">
        <v>0</v>
      </c>
      <c r="D282" s="386">
        <f t="shared" si="11"/>
        <v>0</v>
      </c>
    </row>
    <row r="283" spans="1:4" ht="12.75" customHeight="1" x14ac:dyDescent="0.25">
      <c r="A283" s="355">
        <v>1</v>
      </c>
      <c r="B283" s="376" t="s">
        <v>552</v>
      </c>
      <c r="C283" s="353">
        <v>0</v>
      </c>
      <c r="D283" s="386">
        <f t="shared" si="11"/>
        <v>0</v>
      </c>
    </row>
    <row r="284" spans="1:4" ht="12.75" customHeight="1" x14ac:dyDescent="0.25">
      <c r="A284" s="355">
        <v>1</v>
      </c>
      <c r="B284" s="376" t="s">
        <v>553</v>
      </c>
      <c r="C284" s="353">
        <v>0</v>
      </c>
      <c r="D284" s="386">
        <f t="shared" si="11"/>
        <v>0</v>
      </c>
    </row>
    <row r="285" spans="1:4" ht="12.75" customHeight="1" x14ac:dyDescent="0.25">
      <c r="A285" s="355">
        <v>1</v>
      </c>
      <c r="B285" s="376" t="s">
        <v>554</v>
      </c>
      <c r="C285" s="353">
        <v>0</v>
      </c>
      <c r="D285" s="386">
        <f t="shared" si="11"/>
        <v>0</v>
      </c>
    </row>
    <row r="286" spans="1:4" ht="12.75" customHeight="1" x14ac:dyDescent="0.25">
      <c r="A286" s="355">
        <v>1</v>
      </c>
      <c r="B286" s="376" t="s">
        <v>555</v>
      </c>
      <c r="C286" s="353">
        <v>0</v>
      </c>
      <c r="D286" s="386">
        <f t="shared" si="11"/>
        <v>0</v>
      </c>
    </row>
    <row r="287" spans="1:4" ht="12.75" customHeight="1" x14ac:dyDescent="0.25">
      <c r="A287" s="355">
        <v>1</v>
      </c>
      <c r="B287" s="376" t="s">
        <v>560</v>
      </c>
      <c r="C287" s="353">
        <v>0</v>
      </c>
      <c r="D287" s="386">
        <f t="shared" si="11"/>
        <v>0</v>
      </c>
    </row>
    <row r="288" spans="1:4" ht="12.75" customHeight="1" x14ac:dyDescent="0.25">
      <c r="A288" s="355">
        <v>1</v>
      </c>
      <c r="B288" s="376" t="s">
        <v>556</v>
      </c>
      <c r="C288" s="353">
        <v>0</v>
      </c>
      <c r="D288" s="386">
        <f t="shared" si="11"/>
        <v>0</v>
      </c>
    </row>
    <row r="289" spans="1:4" ht="12.75" customHeight="1" x14ac:dyDescent="0.25">
      <c r="A289" s="355">
        <v>1</v>
      </c>
      <c r="B289" s="376" t="s">
        <v>599</v>
      </c>
      <c r="C289" s="353">
        <v>0</v>
      </c>
      <c r="D289" s="386">
        <f t="shared" si="11"/>
        <v>0</v>
      </c>
    </row>
    <row r="290" spans="1:4" ht="12.75" customHeight="1" x14ac:dyDescent="0.25">
      <c r="A290" s="355">
        <v>1</v>
      </c>
      <c r="B290" s="376" t="s">
        <v>568</v>
      </c>
      <c r="C290" s="353">
        <v>0</v>
      </c>
      <c r="D290" s="386">
        <f t="shared" si="11"/>
        <v>0</v>
      </c>
    </row>
    <row r="291" spans="1:4" ht="12.75" customHeight="1" x14ac:dyDescent="0.25">
      <c r="A291" s="355">
        <v>1</v>
      </c>
      <c r="B291" s="376" t="s">
        <v>571</v>
      </c>
      <c r="C291" s="353">
        <v>0</v>
      </c>
      <c r="D291" s="386">
        <f t="shared" si="11"/>
        <v>0</v>
      </c>
    </row>
    <row r="292" spans="1:4" ht="12.75" customHeight="1" x14ac:dyDescent="0.25">
      <c r="A292" s="355">
        <v>1</v>
      </c>
      <c r="B292" s="376" t="s">
        <v>602</v>
      </c>
      <c r="C292" s="353">
        <v>0</v>
      </c>
      <c r="D292" s="386">
        <f t="shared" si="11"/>
        <v>0</v>
      </c>
    </row>
    <row r="293" spans="1:4" ht="12.75" customHeight="1" x14ac:dyDescent="0.25">
      <c r="A293" s="355">
        <v>1</v>
      </c>
      <c r="B293" s="376" t="s">
        <v>603</v>
      </c>
      <c r="C293" s="353">
        <v>0</v>
      </c>
      <c r="D293" s="386">
        <f t="shared" si="11"/>
        <v>0</v>
      </c>
    </row>
    <row r="294" spans="1:4" ht="12.75" customHeight="1" x14ac:dyDescent="0.25">
      <c r="A294" s="355">
        <v>1</v>
      </c>
      <c r="B294" s="376" t="s">
        <v>615</v>
      </c>
      <c r="C294" s="353">
        <v>0</v>
      </c>
      <c r="D294" s="386">
        <f t="shared" si="11"/>
        <v>0</v>
      </c>
    </row>
    <row r="295" spans="1:4" ht="12.75" customHeight="1" x14ac:dyDescent="0.25">
      <c r="A295" s="355"/>
      <c r="B295" s="376"/>
      <c r="C295" s="353"/>
      <c r="D295" s="386"/>
    </row>
    <row r="296" spans="1:4" ht="12.75" customHeight="1" thickBot="1" x14ac:dyDescent="0.3">
      <c r="A296" s="374"/>
      <c r="B296" s="382" t="s">
        <v>519</v>
      </c>
      <c r="C296" s="413"/>
      <c r="D296" s="386">
        <f>SUM(D280:D295)</f>
        <v>0</v>
      </c>
    </row>
    <row r="297" spans="1:4" ht="12.75" customHeight="1" thickBot="1" x14ac:dyDescent="0.3">
      <c r="A297" s="364"/>
      <c r="B297" s="379" t="s">
        <v>520</v>
      </c>
      <c r="C297" s="399"/>
      <c r="D297" s="391">
        <f>D296+D278</f>
        <v>0</v>
      </c>
    </row>
    <row r="298" spans="1:4" ht="12.75" customHeight="1" x14ac:dyDescent="0.25">
      <c r="A298" s="356"/>
      <c r="B298" s="356"/>
      <c r="C298" s="398"/>
      <c r="D298" s="383"/>
    </row>
    <row r="299" spans="1:4" ht="12.75" customHeight="1" thickBot="1" x14ac:dyDescent="0.3">
      <c r="A299" s="369" t="s">
        <v>544</v>
      </c>
      <c r="B299" s="369"/>
      <c r="C299" s="406"/>
      <c r="D299" s="369"/>
    </row>
    <row r="300" spans="1:4" ht="12.75" customHeight="1" thickBot="1" x14ac:dyDescent="0.3">
      <c r="A300" s="364" t="s">
        <v>511</v>
      </c>
      <c r="B300" s="361" t="s">
        <v>512</v>
      </c>
      <c r="C300" s="399" t="s">
        <v>513</v>
      </c>
      <c r="D300" s="389" t="s">
        <v>514</v>
      </c>
    </row>
    <row r="301" spans="1:4" ht="12.75" customHeight="1" x14ac:dyDescent="0.25">
      <c r="A301" s="365"/>
      <c r="B301" s="375" t="s">
        <v>515</v>
      </c>
      <c r="C301" s="412"/>
      <c r="D301" s="390"/>
    </row>
    <row r="302" spans="1:4" ht="12.75" customHeight="1" x14ac:dyDescent="0.25">
      <c r="A302" s="355">
        <v>6</v>
      </c>
      <c r="B302" s="376" t="s">
        <v>516</v>
      </c>
      <c r="C302" s="353">
        <v>0</v>
      </c>
      <c r="D302" s="386">
        <f t="shared" ref="D302:D306" si="12">C302*A302</f>
        <v>0</v>
      </c>
    </row>
    <row r="303" spans="1:4" ht="12.75" customHeight="1" x14ac:dyDescent="0.25">
      <c r="A303" s="355">
        <v>1</v>
      </c>
      <c r="B303" s="376" t="s">
        <v>537</v>
      </c>
      <c r="C303" s="353">
        <v>0</v>
      </c>
      <c r="D303" s="386">
        <f t="shared" si="12"/>
        <v>0</v>
      </c>
    </row>
    <row r="304" spans="1:4" ht="12.75" customHeight="1" x14ac:dyDescent="0.25">
      <c r="A304" s="355">
        <v>1</v>
      </c>
      <c r="B304" s="376" t="s">
        <v>538</v>
      </c>
      <c r="C304" s="353">
        <v>0</v>
      </c>
      <c r="D304" s="386">
        <f t="shared" si="12"/>
        <v>0</v>
      </c>
    </row>
    <row r="305" spans="1:4" ht="12.75" customHeight="1" x14ac:dyDescent="0.25">
      <c r="A305" s="355">
        <v>1</v>
      </c>
      <c r="B305" s="377" t="s">
        <v>539</v>
      </c>
      <c r="C305" s="353">
        <v>0</v>
      </c>
      <c r="D305" s="386">
        <f t="shared" si="12"/>
        <v>0</v>
      </c>
    </row>
    <row r="306" spans="1:4" ht="12.75" customHeight="1" x14ac:dyDescent="0.25">
      <c r="A306" s="355">
        <v>1</v>
      </c>
      <c r="B306" s="376" t="s">
        <v>609</v>
      </c>
      <c r="C306" s="353">
        <v>0</v>
      </c>
      <c r="D306" s="386">
        <f t="shared" si="12"/>
        <v>0</v>
      </c>
    </row>
    <row r="307" spans="1:4" ht="12.75" customHeight="1" x14ac:dyDescent="0.25">
      <c r="A307" s="355"/>
      <c r="B307" s="376"/>
      <c r="C307" s="353"/>
      <c r="D307" s="386"/>
    </row>
    <row r="308" spans="1:4" ht="12.75" customHeight="1" x14ac:dyDescent="0.25">
      <c r="A308" s="374"/>
      <c r="B308" s="382" t="s">
        <v>517</v>
      </c>
      <c r="C308" s="411"/>
      <c r="D308" s="386">
        <f>SUM(D302:D307)</f>
        <v>0</v>
      </c>
    </row>
    <row r="309" spans="1:4" ht="12.75" customHeight="1" x14ac:dyDescent="0.25">
      <c r="A309" s="365"/>
      <c r="B309" s="375" t="s">
        <v>518</v>
      </c>
      <c r="C309" s="400"/>
      <c r="D309" s="386"/>
    </row>
    <row r="310" spans="1:4" ht="12.75" customHeight="1" x14ac:dyDescent="0.25">
      <c r="A310" s="355">
        <v>1</v>
      </c>
      <c r="B310" s="376" t="s">
        <v>540</v>
      </c>
      <c r="C310" s="353">
        <v>0</v>
      </c>
      <c r="D310" s="386">
        <f t="shared" ref="D310:D314" si="13">C310*A310</f>
        <v>0</v>
      </c>
    </row>
    <row r="311" spans="1:4" ht="12.75" customHeight="1" x14ac:dyDescent="0.25">
      <c r="A311" s="355">
        <v>1</v>
      </c>
      <c r="B311" s="376" t="s">
        <v>541</v>
      </c>
      <c r="C311" s="353">
        <v>0</v>
      </c>
      <c r="D311" s="386">
        <f t="shared" si="13"/>
        <v>0</v>
      </c>
    </row>
    <row r="312" spans="1:4" ht="12.75" customHeight="1" x14ac:dyDescent="0.25">
      <c r="A312" s="355">
        <v>1</v>
      </c>
      <c r="B312" s="376" t="s">
        <v>542</v>
      </c>
      <c r="C312" s="353">
        <v>0</v>
      </c>
      <c r="D312" s="386">
        <f t="shared" si="13"/>
        <v>0</v>
      </c>
    </row>
    <row r="313" spans="1:4" ht="12.75" customHeight="1" x14ac:dyDescent="0.25">
      <c r="A313" s="355">
        <v>1</v>
      </c>
      <c r="B313" s="376" t="s">
        <v>658</v>
      </c>
      <c r="C313" s="353">
        <v>0</v>
      </c>
      <c r="D313" s="386">
        <f t="shared" si="13"/>
        <v>0</v>
      </c>
    </row>
    <row r="314" spans="1:4" ht="12.75" customHeight="1" x14ac:dyDescent="0.25">
      <c r="A314" s="355">
        <v>1</v>
      </c>
      <c r="B314" s="376" t="s">
        <v>659</v>
      </c>
      <c r="C314" s="353">
        <v>0</v>
      </c>
      <c r="D314" s="386">
        <f t="shared" si="13"/>
        <v>0</v>
      </c>
    </row>
    <row r="315" spans="1:4" ht="12.75" customHeight="1" x14ac:dyDescent="0.25">
      <c r="A315" s="355"/>
      <c r="B315" s="376"/>
      <c r="C315" s="353"/>
      <c r="D315" s="386"/>
    </row>
    <row r="316" spans="1:4" ht="12.75" customHeight="1" thickBot="1" x14ac:dyDescent="0.3">
      <c r="A316" s="374"/>
      <c r="B316" s="382" t="s">
        <v>519</v>
      </c>
      <c r="C316" s="413"/>
      <c r="D316" s="386">
        <f>SUM(D310:D315)</f>
        <v>0</v>
      </c>
    </row>
    <row r="317" spans="1:4" ht="12.75" customHeight="1" thickBot="1" x14ac:dyDescent="0.3">
      <c r="A317" s="364"/>
      <c r="B317" s="379" t="s">
        <v>520</v>
      </c>
      <c r="C317" s="399"/>
      <c r="D317" s="391">
        <f>D316+D308</f>
        <v>0</v>
      </c>
    </row>
    <row r="318" spans="1:4" ht="12.75" customHeight="1" x14ac:dyDescent="0.25">
      <c r="A318" s="356"/>
      <c r="B318" s="356"/>
      <c r="C318" s="398"/>
      <c r="D318" s="383"/>
    </row>
    <row r="319" spans="1:4" ht="12.75" customHeight="1" thickBot="1" x14ac:dyDescent="0.3">
      <c r="A319" s="369" t="s">
        <v>545</v>
      </c>
      <c r="B319" s="369"/>
      <c r="C319" s="406"/>
      <c r="D319" s="369"/>
    </row>
    <row r="320" spans="1:4" ht="12.75" customHeight="1" thickBot="1" x14ac:dyDescent="0.3">
      <c r="A320" s="364" t="s">
        <v>511</v>
      </c>
      <c r="B320" s="361" t="s">
        <v>512</v>
      </c>
      <c r="C320" s="399" t="s">
        <v>513</v>
      </c>
      <c r="D320" s="389" t="s">
        <v>514</v>
      </c>
    </row>
    <row r="321" spans="1:4" ht="12.75" customHeight="1" x14ac:dyDescent="0.25">
      <c r="A321" s="365"/>
      <c r="B321" s="375" t="s">
        <v>515</v>
      </c>
      <c r="C321" s="412"/>
      <c r="D321" s="390"/>
    </row>
    <row r="322" spans="1:4" ht="12.75" customHeight="1" x14ac:dyDescent="0.25">
      <c r="A322" s="355">
        <v>6</v>
      </c>
      <c r="B322" s="376" t="s">
        <v>516</v>
      </c>
      <c r="C322" s="353">
        <v>0</v>
      </c>
      <c r="D322" s="386">
        <f t="shared" ref="D322:D337" si="14">C322*A322</f>
        <v>0</v>
      </c>
    </row>
    <row r="323" spans="1:4" ht="12.75" customHeight="1" x14ac:dyDescent="0.25">
      <c r="A323" s="355">
        <v>1</v>
      </c>
      <c r="B323" s="376" t="s">
        <v>537</v>
      </c>
      <c r="C323" s="353">
        <v>0</v>
      </c>
      <c r="D323" s="386">
        <f t="shared" si="14"/>
        <v>0</v>
      </c>
    </row>
    <row r="324" spans="1:4" ht="12.75" customHeight="1" x14ac:dyDescent="0.25">
      <c r="A324" s="355">
        <v>1</v>
      </c>
      <c r="B324" s="376" t="s">
        <v>538</v>
      </c>
      <c r="C324" s="353">
        <v>0</v>
      </c>
      <c r="D324" s="386">
        <f t="shared" si="14"/>
        <v>0</v>
      </c>
    </row>
    <row r="325" spans="1:4" ht="12.75" customHeight="1" x14ac:dyDescent="0.25">
      <c r="A325" s="355">
        <v>1</v>
      </c>
      <c r="B325" s="377" t="s">
        <v>539</v>
      </c>
      <c r="C325" s="353">
        <v>0</v>
      </c>
      <c r="D325" s="386">
        <f t="shared" si="14"/>
        <v>0</v>
      </c>
    </row>
    <row r="326" spans="1:4" ht="12.75" customHeight="1" x14ac:dyDescent="0.25">
      <c r="A326" s="355">
        <v>1</v>
      </c>
      <c r="B326" s="376" t="s">
        <v>609</v>
      </c>
      <c r="C326" s="353">
        <v>0</v>
      </c>
      <c r="D326" s="386">
        <f t="shared" si="14"/>
        <v>0</v>
      </c>
    </row>
    <row r="327" spans="1:4" ht="12.75" customHeight="1" x14ac:dyDescent="0.25">
      <c r="A327" s="355">
        <v>1</v>
      </c>
      <c r="B327" s="376" t="s">
        <v>547</v>
      </c>
      <c r="C327" s="353">
        <v>0</v>
      </c>
      <c r="D327" s="386">
        <f t="shared" si="14"/>
        <v>0</v>
      </c>
    </row>
    <row r="328" spans="1:4" ht="12.75" customHeight="1" x14ac:dyDescent="0.25">
      <c r="A328" s="355">
        <v>1</v>
      </c>
      <c r="B328" s="376" t="s">
        <v>548</v>
      </c>
      <c r="C328" s="353">
        <v>0</v>
      </c>
      <c r="D328" s="386">
        <f t="shared" si="14"/>
        <v>0</v>
      </c>
    </row>
    <row r="329" spans="1:4" ht="12.75" customHeight="1" x14ac:dyDescent="0.25">
      <c r="A329" s="355">
        <v>1</v>
      </c>
      <c r="B329" s="376" t="s">
        <v>549</v>
      </c>
      <c r="C329" s="353">
        <v>0</v>
      </c>
      <c r="D329" s="386">
        <f t="shared" si="14"/>
        <v>0</v>
      </c>
    </row>
    <row r="330" spans="1:4" ht="12.75" customHeight="1" x14ac:dyDescent="0.25">
      <c r="A330" s="355">
        <v>1</v>
      </c>
      <c r="B330" s="376" t="s">
        <v>550</v>
      </c>
      <c r="C330" s="353">
        <v>0</v>
      </c>
      <c r="D330" s="386">
        <f t="shared" si="14"/>
        <v>0</v>
      </c>
    </row>
    <row r="331" spans="1:4" ht="12.75" customHeight="1" x14ac:dyDescent="0.25">
      <c r="A331" s="355">
        <v>1</v>
      </c>
      <c r="B331" s="376" t="s">
        <v>561</v>
      </c>
      <c r="C331" s="353">
        <v>0</v>
      </c>
      <c r="D331" s="386">
        <f t="shared" si="14"/>
        <v>0</v>
      </c>
    </row>
    <row r="332" spans="1:4" ht="12.75" customHeight="1" x14ac:dyDescent="0.25">
      <c r="A332" s="355">
        <v>1</v>
      </c>
      <c r="B332" s="376" t="s">
        <v>557</v>
      </c>
      <c r="C332" s="353">
        <v>0</v>
      </c>
      <c r="D332" s="386">
        <f t="shared" si="14"/>
        <v>0</v>
      </c>
    </row>
    <row r="333" spans="1:4" ht="12.75" customHeight="1" x14ac:dyDescent="0.25">
      <c r="A333" s="355">
        <v>1</v>
      </c>
      <c r="B333" s="376" t="s">
        <v>533</v>
      </c>
      <c r="C333" s="353">
        <v>0</v>
      </c>
      <c r="D333" s="386">
        <f t="shared" si="14"/>
        <v>0</v>
      </c>
    </row>
    <row r="334" spans="1:4" ht="12.75" customHeight="1" x14ac:dyDescent="0.25">
      <c r="A334" s="355">
        <v>1</v>
      </c>
      <c r="B334" s="376" t="s">
        <v>558</v>
      </c>
      <c r="C334" s="353">
        <v>0</v>
      </c>
      <c r="D334" s="386">
        <f t="shared" si="14"/>
        <v>0</v>
      </c>
    </row>
    <row r="335" spans="1:4" ht="12.75" customHeight="1" x14ac:dyDescent="0.25">
      <c r="A335" s="355">
        <v>6</v>
      </c>
      <c r="B335" s="376" t="s">
        <v>559</v>
      </c>
      <c r="C335" s="353">
        <v>0</v>
      </c>
      <c r="D335" s="386">
        <f t="shared" si="14"/>
        <v>0</v>
      </c>
    </row>
    <row r="336" spans="1:4" ht="12.75" customHeight="1" x14ac:dyDescent="0.25">
      <c r="A336" s="355">
        <v>1</v>
      </c>
      <c r="B336" s="376" t="s">
        <v>572</v>
      </c>
      <c r="C336" s="353">
        <v>0</v>
      </c>
      <c r="D336" s="386">
        <f t="shared" si="14"/>
        <v>0</v>
      </c>
    </row>
    <row r="337" spans="1:4" ht="12.75" customHeight="1" x14ac:dyDescent="0.25">
      <c r="A337" s="355">
        <v>1</v>
      </c>
      <c r="B337" s="376" t="s">
        <v>625</v>
      </c>
      <c r="C337" s="353">
        <v>0</v>
      </c>
      <c r="D337" s="386">
        <f t="shared" si="14"/>
        <v>0</v>
      </c>
    </row>
    <row r="338" spans="1:4" ht="12.75" customHeight="1" x14ac:dyDescent="0.25">
      <c r="A338" s="355"/>
      <c r="B338" s="376"/>
      <c r="C338" s="353"/>
      <c r="D338" s="386"/>
    </row>
    <row r="339" spans="1:4" ht="12.75" customHeight="1" x14ac:dyDescent="0.25">
      <c r="A339" s="374"/>
      <c r="B339" s="382" t="s">
        <v>517</v>
      </c>
      <c r="C339" s="411"/>
      <c r="D339" s="386">
        <f>SUM(D322:D338)</f>
        <v>0</v>
      </c>
    </row>
    <row r="340" spans="1:4" ht="12.75" customHeight="1" x14ac:dyDescent="0.25">
      <c r="A340" s="365"/>
      <c r="B340" s="375" t="s">
        <v>518</v>
      </c>
      <c r="C340" s="400"/>
      <c r="D340" s="386"/>
    </row>
    <row r="341" spans="1:4" ht="12.75" customHeight="1" x14ac:dyDescent="0.25">
      <c r="A341" s="355">
        <v>1</v>
      </c>
      <c r="B341" s="376" t="s">
        <v>540</v>
      </c>
      <c r="C341" s="353">
        <v>0</v>
      </c>
      <c r="D341" s="386">
        <f t="shared" ref="D341:D355" si="15">C341*A341</f>
        <v>0</v>
      </c>
    </row>
    <row r="342" spans="1:4" ht="12.75" customHeight="1" x14ac:dyDescent="0.25">
      <c r="A342" s="355">
        <v>1</v>
      </c>
      <c r="B342" s="376" t="s">
        <v>541</v>
      </c>
      <c r="C342" s="353">
        <v>0</v>
      </c>
      <c r="D342" s="386">
        <f t="shared" si="15"/>
        <v>0</v>
      </c>
    </row>
    <row r="343" spans="1:4" ht="12.75" customHeight="1" x14ac:dyDescent="0.25">
      <c r="A343" s="355">
        <v>1</v>
      </c>
      <c r="B343" s="376" t="s">
        <v>542</v>
      </c>
      <c r="C343" s="353">
        <v>0</v>
      </c>
      <c r="D343" s="386">
        <f t="shared" si="15"/>
        <v>0</v>
      </c>
    </row>
    <row r="344" spans="1:4" ht="12.75" customHeight="1" x14ac:dyDescent="0.25">
      <c r="A344" s="355">
        <v>1</v>
      </c>
      <c r="B344" s="376" t="s">
        <v>552</v>
      </c>
      <c r="C344" s="353">
        <v>0</v>
      </c>
      <c r="D344" s="386">
        <f t="shared" si="15"/>
        <v>0</v>
      </c>
    </row>
    <row r="345" spans="1:4" ht="12.75" customHeight="1" x14ac:dyDescent="0.25">
      <c r="A345" s="355">
        <v>1</v>
      </c>
      <c r="B345" s="376" t="s">
        <v>553</v>
      </c>
      <c r="C345" s="353">
        <v>0</v>
      </c>
      <c r="D345" s="386">
        <f t="shared" si="15"/>
        <v>0</v>
      </c>
    </row>
    <row r="346" spans="1:4" ht="12.75" customHeight="1" x14ac:dyDescent="0.25">
      <c r="A346" s="355">
        <v>1</v>
      </c>
      <c r="B346" s="376" t="s">
        <v>554</v>
      </c>
      <c r="C346" s="353">
        <v>0</v>
      </c>
      <c r="D346" s="386">
        <f t="shared" si="15"/>
        <v>0</v>
      </c>
    </row>
    <row r="347" spans="1:4" ht="12.75" customHeight="1" x14ac:dyDescent="0.25">
      <c r="A347" s="355">
        <v>1</v>
      </c>
      <c r="B347" s="376" t="s">
        <v>555</v>
      </c>
      <c r="C347" s="353">
        <v>0</v>
      </c>
      <c r="D347" s="386">
        <f t="shared" si="15"/>
        <v>0</v>
      </c>
    </row>
    <row r="348" spans="1:4" ht="12.75" customHeight="1" x14ac:dyDescent="0.25">
      <c r="A348" s="355">
        <v>1</v>
      </c>
      <c r="B348" s="376" t="s">
        <v>560</v>
      </c>
      <c r="C348" s="353">
        <v>0</v>
      </c>
      <c r="D348" s="386">
        <f t="shared" si="15"/>
        <v>0</v>
      </c>
    </row>
    <row r="349" spans="1:4" ht="12.75" customHeight="1" x14ac:dyDescent="0.25">
      <c r="A349" s="355">
        <v>1</v>
      </c>
      <c r="B349" s="376" t="s">
        <v>556</v>
      </c>
      <c r="C349" s="353">
        <v>0</v>
      </c>
      <c r="D349" s="386">
        <f t="shared" si="15"/>
        <v>0</v>
      </c>
    </row>
    <row r="350" spans="1:4" ht="12.75" customHeight="1" x14ac:dyDescent="0.25">
      <c r="A350" s="355">
        <v>1</v>
      </c>
      <c r="B350" s="376" t="s">
        <v>562</v>
      </c>
      <c r="C350" s="353">
        <v>0</v>
      </c>
      <c r="D350" s="386">
        <f t="shared" si="15"/>
        <v>0</v>
      </c>
    </row>
    <row r="351" spans="1:4" ht="12.75" customHeight="1" x14ac:dyDescent="0.25">
      <c r="A351" s="355">
        <v>1</v>
      </c>
      <c r="B351" s="376" t="s">
        <v>563</v>
      </c>
      <c r="C351" s="353">
        <v>0</v>
      </c>
      <c r="D351" s="386">
        <f t="shared" si="15"/>
        <v>0</v>
      </c>
    </row>
    <row r="352" spans="1:4" ht="12.75" customHeight="1" x14ac:dyDescent="0.25">
      <c r="A352" s="355">
        <v>1</v>
      </c>
      <c r="B352" s="376" t="s">
        <v>573</v>
      </c>
      <c r="C352" s="353">
        <v>0</v>
      </c>
      <c r="D352" s="386">
        <f t="shared" si="15"/>
        <v>0</v>
      </c>
    </row>
    <row r="353" spans="1:6" ht="12.75" customHeight="1" x14ac:dyDescent="0.25">
      <c r="A353" s="355">
        <v>1</v>
      </c>
      <c r="B353" s="376" t="s">
        <v>574</v>
      </c>
      <c r="C353" s="353">
        <v>0</v>
      </c>
      <c r="D353" s="386">
        <f t="shared" si="15"/>
        <v>0</v>
      </c>
    </row>
    <row r="354" spans="1:6" ht="12.75" customHeight="1" x14ac:dyDescent="0.25">
      <c r="A354" s="355">
        <v>1</v>
      </c>
      <c r="B354" s="376" t="s">
        <v>623</v>
      </c>
      <c r="C354" s="353">
        <v>0</v>
      </c>
      <c r="D354" s="386">
        <f t="shared" si="15"/>
        <v>0</v>
      </c>
    </row>
    <row r="355" spans="1:6" ht="12.75" customHeight="1" x14ac:dyDescent="0.25">
      <c r="A355" s="355">
        <v>1</v>
      </c>
      <c r="B355" s="376" t="s">
        <v>624</v>
      </c>
      <c r="C355" s="353">
        <v>0</v>
      </c>
      <c r="D355" s="386">
        <f t="shared" si="15"/>
        <v>0</v>
      </c>
    </row>
    <row r="356" spans="1:6" ht="12.75" customHeight="1" x14ac:dyDescent="0.25">
      <c r="A356" s="355"/>
      <c r="B356" s="376"/>
      <c r="C356" s="353"/>
      <c r="D356" s="386"/>
    </row>
    <row r="357" spans="1:6" ht="12.75" customHeight="1" thickBot="1" x14ac:dyDescent="0.3">
      <c r="A357" s="374"/>
      <c r="B357" s="382" t="s">
        <v>519</v>
      </c>
      <c r="C357" s="413"/>
      <c r="D357" s="386">
        <f>SUM(D341:D356)</f>
        <v>0</v>
      </c>
    </row>
    <row r="358" spans="1:6" ht="12.75" customHeight="1" thickBot="1" x14ac:dyDescent="0.3">
      <c r="A358" s="364"/>
      <c r="B358" s="379" t="s">
        <v>520</v>
      </c>
      <c r="C358" s="399"/>
      <c r="D358" s="391">
        <f>D357+D339</f>
        <v>0</v>
      </c>
    </row>
    <row r="359" spans="1:6" ht="12.75" customHeight="1" x14ac:dyDescent="0.25">
      <c r="A359" s="356"/>
      <c r="B359" s="356"/>
      <c r="C359" s="398"/>
      <c r="D359" s="383"/>
    </row>
    <row r="360" spans="1:6" ht="12.75" customHeight="1" x14ac:dyDescent="0.25">
      <c r="D360" s="358"/>
    </row>
    <row r="361" spans="1:6" ht="12.75" customHeight="1" x14ac:dyDescent="0.25">
      <c r="A361" s="356" t="s">
        <v>802</v>
      </c>
      <c r="B361" s="356"/>
      <c r="C361" s="354"/>
      <c r="D361" s="351">
        <f>D358+D317+D297+D257+D239+D194+D175+D138+D116+D75+D54+D24</f>
        <v>0</v>
      </c>
    </row>
    <row r="365" spans="1:6" s="357" customFormat="1" ht="12.75" customHeight="1" x14ac:dyDescent="0.25">
      <c r="C365" s="414"/>
      <c r="E365" s="350"/>
      <c r="F365"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1"/>
  <sheetViews>
    <sheetView zoomScale="120" zoomScaleNormal="120" workbookViewId="0">
      <pane xSplit="1" ySplit="3" topLeftCell="B173" activePane="bottomRight" state="frozen"/>
      <selection pane="topRight" activeCell="B1" sqref="B1"/>
      <selection pane="bottomLeft" activeCell="A4" sqref="A4"/>
      <selection pane="bottomRight" activeCell="A178" sqref="A178"/>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797</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3"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2</v>
      </c>
      <c r="B13" s="377" t="s">
        <v>525</v>
      </c>
      <c r="C13" s="353">
        <v>0</v>
      </c>
      <c r="D13" s="386">
        <f t="shared" si="0"/>
        <v>0</v>
      </c>
    </row>
    <row r="14" spans="1:6" ht="12.75" customHeight="1" x14ac:dyDescent="0.25">
      <c r="A14" s="355"/>
      <c r="B14" s="377"/>
      <c r="C14" s="353"/>
      <c r="D14" s="386"/>
    </row>
    <row r="15" spans="1:6" ht="12.75" customHeight="1" x14ac:dyDescent="0.25">
      <c r="A15" s="355"/>
      <c r="B15" s="378" t="s">
        <v>517</v>
      </c>
      <c r="C15" s="401"/>
      <c r="D15" s="386">
        <f>SUM(D8:D13)</f>
        <v>0</v>
      </c>
    </row>
    <row r="16" spans="1:6" ht="12.75" customHeight="1" x14ac:dyDescent="0.25">
      <c r="A16" s="365"/>
      <c r="B16" s="375" t="s">
        <v>518</v>
      </c>
      <c r="C16" s="400"/>
      <c r="D16" s="386"/>
    </row>
    <row r="17" spans="1:4" ht="12.75" customHeight="1" x14ac:dyDescent="0.25">
      <c r="A17" s="355">
        <v>1</v>
      </c>
      <c r="B17" s="376" t="s">
        <v>540</v>
      </c>
      <c r="C17" s="353">
        <v>0</v>
      </c>
      <c r="D17" s="386">
        <f t="shared" ref="D17:D21" si="1">C17*A17</f>
        <v>0</v>
      </c>
    </row>
    <row r="18" spans="1:4" ht="12.75" customHeight="1" x14ac:dyDescent="0.25">
      <c r="A18" s="355">
        <v>1</v>
      </c>
      <c r="B18" s="376" t="s">
        <v>541</v>
      </c>
      <c r="C18" s="353">
        <v>0</v>
      </c>
      <c r="D18" s="386">
        <f t="shared" si="1"/>
        <v>0</v>
      </c>
    </row>
    <row r="19" spans="1:4" ht="12.75" customHeight="1" x14ac:dyDescent="0.25">
      <c r="A19" s="355">
        <v>1</v>
      </c>
      <c r="B19" s="376" t="s">
        <v>542</v>
      </c>
      <c r="C19" s="353">
        <v>0</v>
      </c>
      <c r="D19" s="386">
        <f t="shared" si="1"/>
        <v>0</v>
      </c>
    </row>
    <row r="20" spans="1:4" ht="12.75" customHeight="1" x14ac:dyDescent="0.25">
      <c r="A20" s="355">
        <v>1</v>
      </c>
      <c r="B20" s="376" t="s">
        <v>543</v>
      </c>
      <c r="C20" s="353">
        <v>0</v>
      </c>
      <c r="D20" s="386">
        <f t="shared" si="1"/>
        <v>0</v>
      </c>
    </row>
    <row r="21" spans="1:4" ht="12.75" customHeight="1" x14ac:dyDescent="0.25">
      <c r="A21" s="355">
        <v>1</v>
      </c>
      <c r="B21" s="376" t="s">
        <v>655</v>
      </c>
      <c r="C21" s="353">
        <v>0</v>
      </c>
      <c r="D21" s="386">
        <f t="shared" si="1"/>
        <v>0</v>
      </c>
    </row>
    <row r="22" spans="1:4" ht="12.75" customHeight="1" x14ac:dyDescent="0.25">
      <c r="A22" s="355"/>
      <c r="B22" s="376"/>
      <c r="C22" s="353"/>
      <c r="D22" s="386"/>
    </row>
    <row r="23" spans="1:4" ht="12.75" customHeight="1" thickBot="1" x14ac:dyDescent="0.3">
      <c r="A23" s="366"/>
      <c r="B23" s="378" t="s">
        <v>519</v>
      </c>
      <c r="C23" s="401"/>
      <c r="D23" s="386">
        <f>SUM(D17:D22)</f>
        <v>0</v>
      </c>
    </row>
    <row r="24" spans="1:4" ht="12.75" customHeight="1" thickBot="1" x14ac:dyDescent="0.3">
      <c r="A24" s="364"/>
      <c r="B24" s="379" t="s">
        <v>520</v>
      </c>
      <c r="C24" s="399"/>
      <c r="D24" s="387">
        <f>D15+D23</f>
        <v>0</v>
      </c>
    </row>
    <row r="25" spans="1:4" ht="12.75" customHeight="1" x14ac:dyDescent="0.25">
      <c r="A25" s="367"/>
      <c r="B25" s="367"/>
      <c r="C25" s="402"/>
      <c r="D25" s="388"/>
    </row>
    <row r="26" spans="1:4" ht="12.75" customHeight="1" thickBot="1" x14ac:dyDescent="0.3">
      <c r="A26" s="360" t="s">
        <v>521</v>
      </c>
      <c r="B26" s="360"/>
      <c r="C26" s="359"/>
      <c r="D26" s="360"/>
    </row>
    <row r="27" spans="1:4" ht="12.75" customHeight="1" thickBot="1" x14ac:dyDescent="0.3">
      <c r="A27" s="364" t="s">
        <v>511</v>
      </c>
      <c r="B27" s="361" t="s">
        <v>512</v>
      </c>
      <c r="C27" s="399" t="s">
        <v>513</v>
      </c>
      <c r="D27" s="389" t="s">
        <v>514</v>
      </c>
    </row>
    <row r="28" spans="1:4" ht="12.75" customHeight="1" x14ac:dyDescent="0.25">
      <c r="A28" s="365"/>
      <c r="B28" s="375" t="s">
        <v>515</v>
      </c>
      <c r="C28" s="400"/>
      <c r="D28" s="390"/>
    </row>
    <row r="29" spans="1:4" ht="12.75" customHeight="1" x14ac:dyDescent="0.25">
      <c r="A29" s="355">
        <v>6</v>
      </c>
      <c r="B29" s="376" t="s">
        <v>516</v>
      </c>
      <c r="C29" s="353">
        <v>0</v>
      </c>
      <c r="D29" s="386">
        <f t="shared" ref="D29:D51" si="2">C29*A29</f>
        <v>0</v>
      </c>
    </row>
    <row r="30" spans="1:4" ht="12.75" customHeight="1" x14ac:dyDescent="0.25">
      <c r="A30" s="355">
        <v>1</v>
      </c>
      <c r="B30" s="376" t="s">
        <v>537</v>
      </c>
      <c r="C30" s="353">
        <v>0</v>
      </c>
      <c r="D30" s="386">
        <f t="shared" si="2"/>
        <v>0</v>
      </c>
    </row>
    <row r="31" spans="1:4" ht="12.75" customHeight="1" x14ac:dyDescent="0.25">
      <c r="A31" s="355">
        <v>1</v>
      </c>
      <c r="B31" s="376" t="s">
        <v>538</v>
      </c>
      <c r="C31" s="353">
        <v>0</v>
      </c>
      <c r="D31" s="386">
        <f t="shared" si="2"/>
        <v>0</v>
      </c>
    </row>
    <row r="32" spans="1:4" ht="12.75" customHeight="1" x14ac:dyDescent="0.25">
      <c r="A32" s="355">
        <v>1</v>
      </c>
      <c r="B32" s="377" t="s">
        <v>539</v>
      </c>
      <c r="C32" s="353">
        <v>0</v>
      </c>
      <c r="D32" s="386">
        <f t="shared" si="2"/>
        <v>0</v>
      </c>
    </row>
    <row r="33" spans="1:4" ht="12.75" customHeight="1" x14ac:dyDescent="0.25">
      <c r="A33" s="355">
        <v>1</v>
      </c>
      <c r="B33" s="376" t="s">
        <v>609</v>
      </c>
      <c r="C33" s="353">
        <v>0</v>
      </c>
      <c r="D33" s="386">
        <f t="shared" si="2"/>
        <v>0</v>
      </c>
    </row>
    <row r="34" spans="1:4" ht="12.75" customHeight="1" x14ac:dyDescent="0.25">
      <c r="A34" s="355">
        <v>1</v>
      </c>
      <c r="B34" s="376" t="s">
        <v>547</v>
      </c>
      <c r="C34" s="353">
        <v>0</v>
      </c>
      <c r="D34" s="386">
        <f t="shared" si="2"/>
        <v>0</v>
      </c>
    </row>
    <row r="35" spans="1:4" ht="12.75" customHeight="1" x14ac:dyDescent="0.25">
      <c r="A35" s="355">
        <v>1</v>
      </c>
      <c r="B35" s="376" t="s">
        <v>548</v>
      </c>
      <c r="C35" s="353">
        <v>0</v>
      </c>
      <c r="D35" s="386">
        <f t="shared" si="2"/>
        <v>0</v>
      </c>
    </row>
    <row r="36" spans="1:4" ht="12.75" customHeight="1" x14ac:dyDescent="0.25">
      <c r="A36" s="355">
        <v>1</v>
      </c>
      <c r="B36" s="376" t="s">
        <v>549</v>
      </c>
      <c r="C36" s="353">
        <v>0</v>
      </c>
      <c r="D36" s="386">
        <f t="shared" si="2"/>
        <v>0</v>
      </c>
    </row>
    <row r="37" spans="1:4" ht="12.75" customHeight="1" x14ac:dyDescent="0.25">
      <c r="A37" s="355">
        <v>1</v>
      </c>
      <c r="B37" s="376" t="s">
        <v>550</v>
      </c>
      <c r="C37" s="353">
        <v>0</v>
      </c>
      <c r="D37" s="386">
        <f t="shared" si="2"/>
        <v>0</v>
      </c>
    </row>
    <row r="38" spans="1:4" ht="12.75" customHeight="1" x14ac:dyDescent="0.25">
      <c r="A38" s="355">
        <v>1</v>
      </c>
      <c r="B38" s="376" t="s">
        <v>561</v>
      </c>
      <c r="C38" s="353">
        <v>0</v>
      </c>
      <c r="D38" s="386">
        <f t="shared" si="2"/>
        <v>0</v>
      </c>
    </row>
    <row r="39" spans="1:4" ht="12.75" customHeight="1" x14ac:dyDescent="0.25">
      <c r="A39" s="355"/>
      <c r="B39" s="376"/>
      <c r="C39" s="353"/>
      <c r="D39" s="386"/>
    </row>
    <row r="40" spans="1:4" ht="12.75" customHeight="1" x14ac:dyDescent="0.25">
      <c r="A40" s="366"/>
      <c r="B40" s="378" t="s">
        <v>517</v>
      </c>
      <c r="C40" s="401"/>
      <c r="D40" s="386">
        <f>SUM(D29:D38)</f>
        <v>0</v>
      </c>
    </row>
    <row r="41" spans="1:4" ht="12.75" customHeight="1" x14ac:dyDescent="0.25">
      <c r="A41" s="365"/>
      <c r="B41" s="375" t="s">
        <v>518</v>
      </c>
      <c r="C41" s="400"/>
      <c r="D41" s="386"/>
    </row>
    <row r="42" spans="1:4" ht="12.75" customHeight="1" x14ac:dyDescent="0.25">
      <c r="A42" s="355">
        <v>1</v>
      </c>
      <c r="B42" s="376" t="s">
        <v>540</v>
      </c>
      <c r="C42" s="353">
        <v>0</v>
      </c>
      <c r="D42" s="386">
        <f t="shared" si="2"/>
        <v>0</v>
      </c>
    </row>
    <row r="43" spans="1:4" ht="12.75" customHeight="1" x14ac:dyDescent="0.25">
      <c r="A43" s="355">
        <v>1</v>
      </c>
      <c r="B43" s="376" t="s">
        <v>541</v>
      </c>
      <c r="C43" s="353">
        <v>0</v>
      </c>
      <c r="D43" s="386">
        <f t="shared" si="2"/>
        <v>0</v>
      </c>
    </row>
    <row r="44" spans="1:4" ht="12.75" customHeight="1" x14ac:dyDescent="0.25">
      <c r="A44" s="355">
        <v>1</v>
      </c>
      <c r="B44" s="376" t="s">
        <v>542</v>
      </c>
      <c r="C44" s="353">
        <v>0</v>
      </c>
      <c r="D44" s="386">
        <f t="shared" si="2"/>
        <v>0</v>
      </c>
    </row>
    <row r="45" spans="1:4" ht="12.75" customHeight="1" x14ac:dyDescent="0.25">
      <c r="A45" s="355">
        <v>1</v>
      </c>
      <c r="B45" s="376" t="s">
        <v>552</v>
      </c>
      <c r="C45" s="353">
        <v>0</v>
      </c>
      <c r="D45" s="386">
        <f t="shared" si="2"/>
        <v>0</v>
      </c>
    </row>
    <row r="46" spans="1:4" ht="12.75" customHeight="1" x14ac:dyDescent="0.25">
      <c r="A46" s="355">
        <v>1</v>
      </c>
      <c r="B46" s="376" t="s">
        <v>553</v>
      </c>
      <c r="C46" s="353">
        <v>0</v>
      </c>
      <c r="D46" s="386">
        <f t="shared" si="2"/>
        <v>0</v>
      </c>
    </row>
    <row r="47" spans="1:4" ht="12.75" customHeight="1" x14ac:dyDescent="0.25">
      <c r="A47" s="355">
        <v>1</v>
      </c>
      <c r="B47" s="376" t="s">
        <v>554</v>
      </c>
      <c r="C47" s="353">
        <v>0</v>
      </c>
      <c r="D47" s="386">
        <f t="shared" si="2"/>
        <v>0</v>
      </c>
    </row>
    <row r="48" spans="1:4" ht="12.75" customHeight="1" x14ac:dyDescent="0.25">
      <c r="A48" s="355">
        <v>1</v>
      </c>
      <c r="B48" s="376" t="s">
        <v>555</v>
      </c>
      <c r="C48" s="353">
        <v>0</v>
      </c>
      <c r="D48" s="386">
        <f t="shared" si="2"/>
        <v>0</v>
      </c>
    </row>
    <row r="49" spans="1:4" ht="12.75" customHeight="1" x14ac:dyDescent="0.25">
      <c r="A49" s="355">
        <v>1</v>
      </c>
      <c r="B49" s="376" t="s">
        <v>560</v>
      </c>
      <c r="C49" s="353">
        <v>0</v>
      </c>
      <c r="D49" s="386">
        <f t="shared" si="2"/>
        <v>0</v>
      </c>
    </row>
    <row r="50" spans="1:4" ht="12.75" customHeight="1" x14ac:dyDescent="0.25">
      <c r="A50" s="355">
        <v>1</v>
      </c>
      <c r="B50" s="376" t="s">
        <v>556</v>
      </c>
      <c r="C50" s="353">
        <v>0</v>
      </c>
      <c r="D50" s="386">
        <f t="shared" si="2"/>
        <v>0</v>
      </c>
    </row>
    <row r="51" spans="1:4" ht="12.75" customHeight="1" x14ac:dyDescent="0.25">
      <c r="A51" s="355">
        <v>1</v>
      </c>
      <c r="B51" s="376" t="s">
        <v>615</v>
      </c>
      <c r="C51" s="353">
        <v>0</v>
      </c>
      <c r="D51" s="386">
        <f t="shared" si="2"/>
        <v>0</v>
      </c>
    </row>
    <row r="52" spans="1:4" ht="12.75" customHeight="1" x14ac:dyDescent="0.25">
      <c r="A52" s="355"/>
      <c r="B52" s="376"/>
      <c r="C52" s="353"/>
      <c r="D52" s="386"/>
    </row>
    <row r="53" spans="1:4" ht="12.75" customHeight="1" thickBot="1" x14ac:dyDescent="0.3">
      <c r="A53" s="366"/>
      <c r="B53" s="378" t="s">
        <v>519</v>
      </c>
      <c r="C53" s="401"/>
      <c r="D53" s="386">
        <f>SUM(D42:D52)</f>
        <v>0</v>
      </c>
    </row>
    <row r="54" spans="1:4" ht="12.75" customHeight="1" thickBot="1" x14ac:dyDescent="0.3">
      <c r="A54" s="364"/>
      <c r="B54" s="379" t="s">
        <v>520</v>
      </c>
      <c r="C54" s="399"/>
      <c r="D54" s="391">
        <f>D53+D40</f>
        <v>0</v>
      </c>
    </row>
    <row r="55" spans="1:4" ht="12.75" customHeight="1" x14ac:dyDescent="0.25">
      <c r="A55" s="363"/>
      <c r="B55" s="378"/>
      <c r="C55" s="403"/>
      <c r="D55" s="392"/>
    </row>
    <row r="56" spans="1:4" ht="12.75" customHeight="1" thickBot="1" x14ac:dyDescent="0.3">
      <c r="A56" s="368" t="s">
        <v>524</v>
      </c>
      <c r="B56" s="368"/>
      <c r="C56" s="404"/>
      <c r="D56" s="368"/>
    </row>
    <row r="57" spans="1:4" ht="12.75" customHeight="1" thickBot="1" x14ac:dyDescent="0.3">
      <c r="A57" s="364" t="s">
        <v>511</v>
      </c>
      <c r="B57" s="361" t="s">
        <v>512</v>
      </c>
      <c r="C57" s="399" t="s">
        <v>513</v>
      </c>
      <c r="D57" s="389" t="s">
        <v>514</v>
      </c>
    </row>
    <row r="58" spans="1:4" ht="12.75" customHeight="1" x14ac:dyDescent="0.25">
      <c r="A58" s="365"/>
      <c r="B58" s="375" t="s">
        <v>515</v>
      </c>
      <c r="C58" s="400"/>
      <c r="D58" s="393"/>
    </row>
    <row r="59" spans="1:4" ht="12.75" customHeight="1" x14ac:dyDescent="0.25">
      <c r="A59" s="355">
        <v>6</v>
      </c>
      <c r="B59" s="376" t="s">
        <v>516</v>
      </c>
      <c r="C59" s="353">
        <v>0</v>
      </c>
      <c r="D59" s="386">
        <f t="shared" ref="D59:D72" si="3">C59*A59</f>
        <v>0</v>
      </c>
    </row>
    <row r="60" spans="1:4" ht="12.75" customHeight="1" x14ac:dyDescent="0.25">
      <c r="A60" s="355">
        <v>1</v>
      </c>
      <c r="B60" s="376" t="s">
        <v>537</v>
      </c>
      <c r="C60" s="353">
        <v>0</v>
      </c>
      <c r="D60" s="386">
        <f t="shared" si="3"/>
        <v>0</v>
      </c>
    </row>
    <row r="61" spans="1:4" ht="12.75" customHeight="1" x14ac:dyDescent="0.25">
      <c r="A61" s="355">
        <v>1</v>
      </c>
      <c r="B61" s="376" t="s">
        <v>538</v>
      </c>
      <c r="C61" s="353">
        <v>0</v>
      </c>
      <c r="D61" s="386">
        <f t="shared" si="3"/>
        <v>0</v>
      </c>
    </row>
    <row r="62" spans="1:4" ht="12.75" customHeight="1" x14ac:dyDescent="0.25">
      <c r="A62" s="355">
        <v>1</v>
      </c>
      <c r="B62" s="377" t="s">
        <v>539</v>
      </c>
      <c r="C62" s="353">
        <v>0</v>
      </c>
      <c r="D62" s="386">
        <f t="shared" si="3"/>
        <v>0</v>
      </c>
    </row>
    <row r="63" spans="1:4" ht="12.75" customHeight="1" x14ac:dyDescent="0.25">
      <c r="A63" s="355">
        <v>1</v>
      </c>
      <c r="B63" s="376" t="s">
        <v>609</v>
      </c>
      <c r="C63" s="353">
        <v>0</v>
      </c>
      <c r="D63" s="386">
        <f t="shared" si="3"/>
        <v>0</v>
      </c>
    </row>
    <row r="64" spans="1:4" ht="12.75" customHeight="1" x14ac:dyDescent="0.25">
      <c r="A64" s="355">
        <v>1</v>
      </c>
      <c r="B64" s="376" t="s">
        <v>606</v>
      </c>
      <c r="C64" s="353">
        <v>0</v>
      </c>
      <c r="D64" s="386">
        <f t="shared" si="3"/>
        <v>0</v>
      </c>
    </row>
    <row r="65" spans="1:4" ht="12.75" customHeight="1" x14ac:dyDescent="0.25">
      <c r="A65" s="355">
        <v>1</v>
      </c>
      <c r="B65" s="376" t="s">
        <v>607</v>
      </c>
      <c r="C65" s="353">
        <v>0</v>
      </c>
      <c r="D65" s="386">
        <f t="shared" si="3"/>
        <v>0</v>
      </c>
    </row>
    <row r="66" spans="1:4" ht="12.75" customHeight="1" x14ac:dyDescent="0.25">
      <c r="A66" s="355"/>
      <c r="B66" s="380"/>
      <c r="C66" s="353"/>
      <c r="D66" s="386"/>
    </row>
    <row r="67" spans="1:4" ht="12.75" customHeight="1" x14ac:dyDescent="0.25">
      <c r="A67" s="366"/>
      <c r="B67" s="378" t="s">
        <v>517</v>
      </c>
      <c r="C67" s="405"/>
      <c r="D67" s="386">
        <f>SUM(D59:D66)</f>
        <v>0</v>
      </c>
    </row>
    <row r="68" spans="1:4" ht="12.75" customHeight="1" x14ac:dyDescent="0.25">
      <c r="A68" s="365"/>
      <c r="B68" s="375" t="s">
        <v>518</v>
      </c>
      <c r="C68" s="400"/>
      <c r="D68" s="386"/>
    </row>
    <row r="69" spans="1:4" ht="12.75" customHeight="1" x14ac:dyDescent="0.25">
      <c r="A69" s="355">
        <v>1</v>
      </c>
      <c r="B69" s="376" t="s">
        <v>540</v>
      </c>
      <c r="C69" s="353">
        <v>0</v>
      </c>
      <c r="D69" s="386">
        <f t="shared" si="3"/>
        <v>0</v>
      </c>
    </row>
    <row r="70" spans="1:4" ht="12.75" customHeight="1" x14ac:dyDescent="0.25">
      <c r="A70" s="355">
        <v>1</v>
      </c>
      <c r="B70" s="376" t="s">
        <v>541</v>
      </c>
      <c r="C70" s="353">
        <v>0</v>
      </c>
      <c r="D70" s="386">
        <f t="shared" si="3"/>
        <v>0</v>
      </c>
    </row>
    <row r="71" spans="1:4" ht="12.75" customHeight="1" x14ac:dyDescent="0.25">
      <c r="A71" s="355">
        <v>1</v>
      </c>
      <c r="B71" s="376" t="s">
        <v>542</v>
      </c>
      <c r="C71" s="353">
        <v>0</v>
      </c>
      <c r="D71" s="386">
        <f t="shared" si="3"/>
        <v>0</v>
      </c>
    </row>
    <row r="72" spans="1:4" ht="12.75" customHeight="1" x14ac:dyDescent="0.25">
      <c r="A72" s="355">
        <v>1</v>
      </c>
      <c r="B72" s="376" t="s">
        <v>608</v>
      </c>
      <c r="C72" s="353">
        <v>0</v>
      </c>
      <c r="D72" s="386">
        <f t="shared" si="3"/>
        <v>0</v>
      </c>
    </row>
    <row r="73" spans="1:4" ht="12.75" customHeight="1" x14ac:dyDescent="0.25">
      <c r="A73" s="355"/>
      <c r="B73" s="376"/>
      <c r="C73" s="353"/>
      <c r="D73" s="386"/>
    </row>
    <row r="74" spans="1:4" ht="12.75" customHeight="1" thickBot="1" x14ac:dyDescent="0.3">
      <c r="A74" s="366"/>
      <c r="B74" s="378" t="s">
        <v>519</v>
      </c>
      <c r="C74" s="401"/>
      <c r="D74" s="386">
        <f>SUM(D69:D73)</f>
        <v>0</v>
      </c>
    </row>
    <row r="75" spans="1:4" ht="12.75" customHeight="1" thickBot="1" x14ac:dyDescent="0.3">
      <c r="A75" s="364"/>
      <c r="B75" s="379" t="s">
        <v>520</v>
      </c>
      <c r="C75" s="399"/>
      <c r="D75" s="387">
        <f>D74+D67</f>
        <v>0</v>
      </c>
    </row>
    <row r="76" spans="1:4" ht="12.75" customHeight="1" x14ac:dyDescent="0.25">
      <c r="A76" s="367"/>
      <c r="B76" s="367"/>
      <c r="C76" s="402"/>
      <c r="D76" s="388"/>
    </row>
    <row r="77" spans="1:4" ht="12.75" customHeight="1" thickBot="1" x14ac:dyDescent="0.3">
      <c r="A77" s="369" t="s">
        <v>526</v>
      </c>
      <c r="B77" s="369"/>
      <c r="C77" s="406"/>
      <c r="D77" s="369"/>
    </row>
    <row r="78" spans="1:4" ht="12.75" customHeight="1" thickBot="1" x14ac:dyDescent="0.3">
      <c r="A78" s="364" t="s">
        <v>511</v>
      </c>
      <c r="B78" s="361" t="s">
        <v>512</v>
      </c>
      <c r="C78" s="399" t="s">
        <v>513</v>
      </c>
      <c r="D78" s="389" t="s">
        <v>514</v>
      </c>
    </row>
    <row r="79" spans="1:4" ht="12.75" customHeight="1" x14ac:dyDescent="0.25">
      <c r="A79" s="365"/>
      <c r="B79" s="375" t="s">
        <v>515</v>
      </c>
      <c r="C79" s="400"/>
      <c r="D79" s="390"/>
    </row>
    <row r="80" spans="1:4" ht="12.75" customHeight="1" x14ac:dyDescent="0.25">
      <c r="A80" s="355">
        <v>6</v>
      </c>
      <c r="B80" s="376" t="s">
        <v>516</v>
      </c>
      <c r="C80" s="353">
        <v>0</v>
      </c>
      <c r="D80" s="386">
        <f t="shared" ref="D80:D113" si="4">C80*A80</f>
        <v>0</v>
      </c>
    </row>
    <row r="81" spans="1:4" ht="12.75" customHeight="1" x14ac:dyDescent="0.25">
      <c r="A81" s="355">
        <v>1</v>
      </c>
      <c r="B81" s="376" t="s">
        <v>537</v>
      </c>
      <c r="C81" s="353">
        <v>0</v>
      </c>
      <c r="D81" s="386">
        <f t="shared" si="4"/>
        <v>0</v>
      </c>
    </row>
    <row r="82" spans="1:4" ht="12.75" customHeight="1" x14ac:dyDescent="0.25">
      <c r="A82" s="355">
        <v>1</v>
      </c>
      <c r="B82" s="376" t="s">
        <v>538</v>
      </c>
      <c r="C82" s="353">
        <v>0</v>
      </c>
      <c r="D82" s="386">
        <f t="shared" si="4"/>
        <v>0</v>
      </c>
    </row>
    <row r="83" spans="1:4" ht="12.75" customHeight="1" x14ac:dyDescent="0.25">
      <c r="A83" s="355">
        <v>1</v>
      </c>
      <c r="B83" s="377" t="s">
        <v>539</v>
      </c>
      <c r="C83" s="353">
        <v>0</v>
      </c>
      <c r="D83" s="386">
        <f t="shared" si="4"/>
        <v>0</v>
      </c>
    </row>
    <row r="84" spans="1:4" ht="12.75" customHeight="1" x14ac:dyDescent="0.25">
      <c r="A84" s="355">
        <v>1</v>
      </c>
      <c r="B84" s="376" t="s">
        <v>609</v>
      </c>
      <c r="C84" s="353">
        <v>0</v>
      </c>
      <c r="D84" s="386">
        <f t="shared" si="4"/>
        <v>0</v>
      </c>
    </row>
    <row r="85" spans="1:4" ht="12.75" customHeight="1" x14ac:dyDescent="0.25">
      <c r="A85" s="355">
        <v>1</v>
      </c>
      <c r="B85" s="376" t="s">
        <v>547</v>
      </c>
      <c r="C85" s="353">
        <v>0</v>
      </c>
      <c r="D85" s="386">
        <f t="shared" si="4"/>
        <v>0</v>
      </c>
    </row>
    <row r="86" spans="1:4" ht="12.75" customHeight="1" x14ac:dyDescent="0.25">
      <c r="A86" s="355">
        <v>1</v>
      </c>
      <c r="B86" s="376" t="s">
        <v>548</v>
      </c>
      <c r="C86" s="353">
        <v>0</v>
      </c>
      <c r="D86" s="386">
        <f t="shared" si="4"/>
        <v>0</v>
      </c>
    </row>
    <row r="87" spans="1:4" ht="12.75" customHeight="1" x14ac:dyDescent="0.25">
      <c r="A87" s="355">
        <v>1</v>
      </c>
      <c r="B87" s="376" t="s">
        <v>549</v>
      </c>
      <c r="C87" s="353">
        <v>0</v>
      </c>
      <c r="D87" s="386">
        <f t="shared" si="4"/>
        <v>0</v>
      </c>
    </row>
    <row r="88" spans="1:4" ht="12.75" customHeight="1" x14ac:dyDescent="0.25">
      <c r="A88" s="355">
        <v>1</v>
      </c>
      <c r="B88" s="376" t="s">
        <v>550</v>
      </c>
      <c r="C88" s="353">
        <v>0</v>
      </c>
      <c r="D88" s="386">
        <f t="shared" si="4"/>
        <v>0</v>
      </c>
    </row>
    <row r="89" spans="1:4" ht="12.75" customHeight="1" x14ac:dyDescent="0.25">
      <c r="A89" s="355">
        <v>1</v>
      </c>
      <c r="B89" s="376" t="s">
        <v>561</v>
      </c>
      <c r="C89" s="353">
        <v>0</v>
      </c>
      <c r="D89" s="386">
        <f t="shared" si="4"/>
        <v>0</v>
      </c>
    </row>
    <row r="90" spans="1:4" ht="12.75" customHeight="1" x14ac:dyDescent="0.25">
      <c r="A90" s="355">
        <v>1</v>
      </c>
      <c r="B90" s="376" t="s">
        <v>557</v>
      </c>
      <c r="C90" s="353">
        <v>0</v>
      </c>
      <c r="D90" s="386">
        <f t="shared" si="4"/>
        <v>0</v>
      </c>
    </row>
    <row r="91" spans="1:4" ht="12.75" customHeight="1" x14ac:dyDescent="0.25">
      <c r="A91" s="355">
        <v>1</v>
      </c>
      <c r="B91" s="376" t="s">
        <v>533</v>
      </c>
      <c r="C91" s="353">
        <v>0</v>
      </c>
      <c r="D91" s="386">
        <f t="shared" si="4"/>
        <v>0</v>
      </c>
    </row>
    <row r="92" spans="1:4" ht="12.75" customHeight="1" x14ac:dyDescent="0.25">
      <c r="A92" s="355">
        <v>1</v>
      </c>
      <c r="B92" s="376" t="s">
        <v>558</v>
      </c>
      <c r="C92" s="353">
        <v>0</v>
      </c>
      <c r="D92" s="386">
        <f t="shared" si="4"/>
        <v>0</v>
      </c>
    </row>
    <row r="93" spans="1:4" ht="12.75" customHeight="1" x14ac:dyDescent="0.25">
      <c r="A93" s="355">
        <v>6</v>
      </c>
      <c r="B93" s="376" t="s">
        <v>559</v>
      </c>
      <c r="C93" s="353">
        <v>0</v>
      </c>
      <c r="D93" s="386">
        <f t="shared" si="4"/>
        <v>0</v>
      </c>
    </row>
    <row r="94" spans="1:4" ht="12.75" customHeight="1" x14ac:dyDescent="0.25">
      <c r="A94" s="355">
        <v>1</v>
      </c>
      <c r="B94" s="376" t="s">
        <v>572</v>
      </c>
      <c r="C94" s="353">
        <v>0</v>
      </c>
      <c r="D94" s="386">
        <f t="shared" si="4"/>
        <v>0</v>
      </c>
    </row>
    <row r="95" spans="1:4" ht="12.75" customHeight="1" x14ac:dyDescent="0.25">
      <c r="A95" s="355">
        <v>1</v>
      </c>
      <c r="B95" s="376" t="s">
        <v>625</v>
      </c>
      <c r="C95" s="353">
        <v>0</v>
      </c>
      <c r="D95" s="386">
        <f t="shared" si="4"/>
        <v>0</v>
      </c>
    </row>
    <row r="96" spans="1:4" ht="12.75" customHeight="1" x14ac:dyDescent="0.25">
      <c r="A96" s="355"/>
      <c r="B96" s="376"/>
      <c r="C96" s="353"/>
      <c r="D96" s="386"/>
    </row>
    <row r="97" spans="1:4" ht="12.75" customHeight="1" x14ac:dyDescent="0.25">
      <c r="A97" s="366"/>
      <c r="B97" s="378" t="s">
        <v>517</v>
      </c>
      <c r="C97" s="353"/>
      <c r="D97" s="386">
        <f>SUM(D80:D96)</f>
        <v>0</v>
      </c>
    </row>
    <row r="98" spans="1:4" ht="12.75" customHeight="1" x14ac:dyDescent="0.25">
      <c r="A98" s="365"/>
      <c r="B98" s="375" t="s">
        <v>518</v>
      </c>
      <c r="C98" s="353"/>
      <c r="D98" s="386"/>
    </row>
    <row r="99" spans="1:4" ht="12.75" customHeight="1" x14ac:dyDescent="0.25">
      <c r="A99" s="355">
        <v>1</v>
      </c>
      <c r="B99" s="376" t="s">
        <v>540</v>
      </c>
      <c r="C99" s="353">
        <v>0</v>
      </c>
      <c r="D99" s="386">
        <f t="shared" si="4"/>
        <v>0</v>
      </c>
    </row>
    <row r="100" spans="1:4" ht="12.75" customHeight="1" x14ac:dyDescent="0.25">
      <c r="A100" s="355">
        <v>1</v>
      </c>
      <c r="B100" s="376" t="s">
        <v>541</v>
      </c>
      <c r="C100" s="353">
        <v>0</v>
      </c>
      <c r="D100" s="386">
        <f t="shared" si="4"/>
        <v>0</v>
      </c>
    </row>
    <row r="101" spans="1:4" ht="12.75" customHeight="1" x14ac:dyDescent="0.25">
      <c r="A101" s="355">
        <v>1</v>
      </c>
      <c r="B101" s="376" t="s">
        <v>542</v>
      </c>
      <c r="C101" s="353">
        <v>0</v>
      </c>
      <c r="D101" s="386">
        <f t="shared" si="4"/>
        <v>0</v>
      </c>
    </row>
    <row r="102" spans="1:4" ht="12.75" customHeight="1" x14ac:dyDescent="0.25">
      <c r="A102" s="355">
        <v>1</v>
      </c>
      <c r="B102" s="376" t="s">
        <v>552</v>
      </c>
      <c r="C102" s="353">
        <v>0</v>
      </c>
      <c r="D102" s="386">
        <f t="shared" si="4"/>
        <v>0</v>
      </c>
    </row>
    <row r="103" spans="1:4" ht="12.75" customHeight="1" x14ac:dyDescent="0.25">
      <c r="A103" s="355">
        <v>1</v>
      </c>
      <c r="B103" s="376" t="s">
        <v>553</v>
      </c>
      <c r="C103" s="353">
        <v>0</v>
      </c>
      <c r="D103" s="386">
        <f t="shared" si="4"/>
        <v>0</v>
      </c>
    </row>
    <row r="104" spans="1:4" ht="12.75" customHeight="1" x14ac:dyDescent="0.25">
      <c r="A104" s="355">
        <v>1</v>
      </c>
      <c r="B104" s="376" t="s">
        <v>554</v>
      </c>
      <c r="C104" s="353">
        <v>0</v>
      </c>
      <c r="D104" s="386">
        <f t="shared" si="4"/>
        <v>0</v>
      </c>
    </row>
    <row r="105" spans="1:4" ht="12.75" customHeight="1" x14ac:dyDescent="0.25">
      <c r="A105" s="355">
        <v>1</v>
      </c>
      <c r="B105" s="376" t="s">
        <v>555</v>
      </c>
      <c r="C105" s="353">
        <v>0</v>
      </c>
      <c r="D105" s="386">
        <f t="shared" si="4"/>
        <v>0</v>
      </c>
    </row>
    <row r="106" spans="1:4" ht="12.75" customHeight="1" x14ac:dyDescent="0.25">
      <c r="A106" s="355">
        <v>1</v>
      </c>
      <c r="B106" s="376" t="s">
        <v>560</v>
      </c>
      <c r="C106" s="353">
        <v>0</v>
      </c>
      <c r="D106" s="386">
        <f t="shared" si="4"/>
        <v>0</v>
      </c>
    </row>
    <row r="107" spans="1:4" ht="12.75" customHeight="1" x14ac:dyDescent="0.25">
      <c r="A107" s="355">
        <v>1</v>
      </c>
      <c r="B107" s="376" t="s">
        <v>556</v>
      </c>
      <c r="C107" s="353">
        <v>0</v>
      </c>
      <c r="D107" s="386">
        <f t="shared" si="4"/>
        <v>0</v>
      </c>
    </row>
    <row r="108" spans="1:4" ht="12.75" customHeight="1" x14ac:dyDescent="0.25">
      <c r="A108" s="355">
        <v>1</v>
      </c>
      <c r="B108" s="376" t="s">
        <v>562</v>
      </c>
      <c r="C108" s="353">
        <v>0</v>
      </c>
      <c r="D108" s="386">
        <f t="shared" si="4"/>
        <v>0</v>
      </c>
    </row>
    <row r="109" spans="1:4" ht="12.75" customHeight="1" x14ac:dyDescent="0.25">
      <c r="A109" s="355">
        <v>1</v>
      </c>
      <c r="B109" s="376" t="s">
        <v>563</v>
      </c>
      <c r="C109" s="353">
        <v>0</v>
      </c>
      <c r="D109" s="386">
        <f t="shared" si="4"/>
        <v>0</v>
      </c>
    </row>
    <row r="110" spans="1:4" ht="12.75" customHeight="1" x14ac:dyDescent="0.25">
      <c r="A110" s="355">
        <v>1</v>
      </c>
      <c r="B110" s="376" t="s">
        <v>573</v>
      </c>
      <c r="C110" s="353">
        <v>0</v>
      </c>
      <c r="D110" s="386">
        <f t="shared" si="4"/>
        <v>0</v>
      </c>
    </row>
    <row r="111" spans="1:4" ht="12.75" customHeight="1" x14ac:dyDescent="0.25">
      <c r="A111" s="355">
        <v>1</v>
      </c>
      <c r="B111" s="376" t="s">
        <v>574</v>
      </c>
      <c r="C111" s="353">
        <v>0</v>
      </c>
      <c r="D111" s="386">
        <f t="shared" si="4"/>
        <v>0</v>
      </c>
    </row>
    <row r="112" spans="1:4" ht="12.75" customHeight="1" x14ac:dyDescent="0.25">
      <c r="A112" s="355">
        <v>1</v>
      </c>
      <c r="B112" s="376" t="s">
        <v>623</v>
      </c>
      <c r="C112" s="353">
        <v>0</v>
      </c>
      <c r="D112" s="386">
        <f t="shared" si="4"/>
        <v>0</v>
      </c>
    </row>
    <row r="113" spans="1:4" ht="12.75" customHeight="1" x14ac:dyDescent="0.25">
      <c r="A113" s="355">
        <v>1</v>
      </c>
      <c r="B113" s="376" t="s">
        <v>624</v>
      </c>
      <c r="C113" s="353">
        <v>0</v>
      </c>
      <c r="D113" s="386">
        <f t="shared" si="4"/>
        <v>0</v>
      </c>
    </row>
    <row r="114" spans="1:4" ht="12.75" customHeight="1" x14ac:dyDescent="0.25">
      <c r="A114" s="355"/>
      <c r="B114" s="376"/>
      <c r="C114" s="353"/>
      <c r="D114" s="386"/>
    </row>
    <row r="115" spans="1:4" ht="12.75" customHeight="1" thickBot="1" x14ac:dyDescent="0.3">
      <c r="A115" s="366"/>
      <c r="B115" s="378" t="s">
        <v>519</v>
      </c>
      <c r="C115" s="401"/>
      <c r="D115" s="386">
        <f>SUM(D99:D113)</f>
        <v>0</v>
      </c>
    </row>
    <row r="116" spans="1:4" ht="12.75" customHeight="1" thickBot="1" x14ac:dyDescent="0.3">
      <c r="A116" s="364"/>
      <c r="B116" s="379" t="s">
        <v>520</v>
      </c>
      <c r="C116" s="399"/>
      <c r="D116" s="391">
        <f>D115+D97</f>
        <v>0</v>
      </c>
    </row>
    <row r="117" spans="1:4" ht="12.75" customHeight="1" x14ac:dyDescent="0.25">
      <c r="A117" s="363"/>
      <c r="B117" s="378"/>
      <c r="C117" s="403"/>
      <c r="D117" s="392"/>
    </row>
    <row r="118" spans="1:4" ht="12.75" customHeight="1" thickBot="1" x14ac:dyDescent="0.3">
      <c r="A118" s="369" t="s">
        <v>527</v>
      </c>
      <c r="B118" s="369"/>
      <c r="C118" s="406"/>
      <c r="D118" s="369"/>
    </row>
    <row r="119" spans="1:4" ht="12.75" customHeight="1" thickBot="1" x14ac:dyDescent="0.3">
      <c r="A119" s="364" t="s">
        <v>511</v>
      </c>
      <c r="B119" s="361" t="s">
        <v>512</v>
      </c>
      <c r="C119" s="399" t="s">
        <v>513</v>
      </c>
      <c r="D119" s="384" t="s">
        <v>514</v>
      </c>
    </row>
    <row r="120" spans="1:4" ht="12.75" customHeight="1" x14ac:dyDescent="0.25">
      <c r="A120" s="365"/>
      <c r="B120" s="375" t="s">
        <v>515</v>
      </c>
      <c r="C120" s="400"/>
      <c r="D120" s="385"/>
    </row>
    <row r="121" spans="1:4" ht="12.75" customHeight="1" x14ac:dyDescent="0.25">
      <c r="A121" s="355">
        <v>6</v>
      </c>
      <c r="B121" s="376" t="s">
        <v>516</v>
      </c>
      <c r="C121" s="353">
        <v>0</v>
      </c>
      <c r="D121" s="386">
        <f>(C121*A121)</f>
        <v>0</v>
      </c>
    </row>
    <row r="122" spans="1:4" ht="12.75" customHeight="1" x14ac:dyDescent="0.25">
      <c r="A122" s="355">
        <v>1</v>
      </c>
      <c r="B122" s="376" t="s">
        <v>537</v>
      </c>
      <c r="C122" s="353">
        <v>0</v>
      </c>
      <c r="D122" s="386">
        <f t="shared" ref="D122:D127" si="5">(C122*A122)</f>
        <v>0</v>
      </c>
    </row>
    <row r="123" spans="1:4" ht="12.75" customHeight="1" x14ac:dyDescent="0.25">
      <c r="A123" s="355">
        <v>1</v>
      </c>
      <c r="B123" s="376" t="s">
        <v>538</v>
      </c>
      <c r="C123" s="353">
        <v>0</v>
      </c>
      <c r="D123" s="386">
        <f t="shared" si="5"/>
        <v>0</v>
      </c>
    </row>
    <row r="124" spans="1:4" ht="12.75" customHeight="1" x14ac:dyDescent="0.25">
      <c r="A124" s="355">
        <v>1</v>
      </c>
      <c r="B124" s="377" t="s">
        <v>539</v>
      </c>
      <c r="C124" s="353">
        <v>0</v>
      </c>
      <c r="D124" s="386">
        <f t="shared" si="5"/>
        <v>0</v>
      </c>
    </row>
    <row r="125" spans="1:4" ht="12.75" customHeight="1" x14ac:dyDescent="0.25">
      <c r="A125" s="355">
        <v>1</v>
      </c>
      <c r="B125" s="376" t="s">
        <v>609</v>
      </c>
      <c r="C125" s="353">
        <v>0</v>
      </c>
      <c r="D125" s="386">
        <f t="shared" si="5"/>
        <v>0</v>
      </c>
    </row>
    <row r="126" spans="1:4" ht="12.75" customHeight="1" x14ac:dyDescent="0.25">
      <c r="A126" s="355">
        <v>8</v>
      </c>
      <c r="B126" s="376" t="s">
        <v>564</v>
      </c>
      <c r="C126" s="353">
        <v>0</v>
      </c>
      <c r="D126" s="386">
        <f t="shared" si="5"/>
        <v>0</v>
      </c>
    </row>
    <row r="127" spans="1:4" ht="12.75" customHeight="1" x14ac:dyDescent="0.25">
      <c r="A127" s="355">
        <v>3</v>
      </c>
      <c r="B127" s="376" t="s">
        <v>567</v>
      </c>
      <c r="C127" s="353">
        <v>0</v>
      </c>
      <c r="D127" s="386">
        <f t="shared" si="5"/>
        <v>0</v>
      </c>
    </row>
    <row r="128" spans="1:4" ht="12.75" customHeight="1" x14ac:dyDescent="0.25">
      <c r="A128" s="355"/>
      <c r="B128" s="376"/>
      <c r="C128" s="353"/>
      <c r="D128" s="386"/>
    </row>
    <row r="129" spans="1:4" ht="12.75" customHeight="1" x14ac:dyDescent="0.25">
      <c r="A129" s="366"/>
      <c r="B129" s="378" t="s">
        <v>517</v>
      </c>
      <c r="C129" s="401"/>
      <c r="D129" s="386">
        <f>SUM(D121:D128)</f>
        <v>0</v>
      </c>
    </row>
    <row r="130" spans="1:4" ht="12.75" customHeight="1" x14ac:dyDescent="0.25">
      <c r="A130" s="365"/>
      <c r="B130" s="375" t="s">
        <v>518</v>
      </c>
      <c r="C130" s="400"/>
      <c r="D130" s="386"/>
    </row>
    <row r="131" spans="1:4" ht="12.75" customHeight="1" x14ac:dyDescent="0.25">
      <c r="A131" s="355">
        <v>1</v>
      </c>
      <c r="B131" s="376" t="s">
        <v>540</v>
      </c>
      <c r="C131" s="353">
        <v>0</v>
      </c>
      <c r="D131" s="386">
        <f t="shared" ref="D131:D135" si="6">C131*A131</f>
        <v>0</v>
      </c>
    </row>
    <row r="132" spans="1:4" ht="12.75" customHeight="1" x14ac:dyDescent="0.25">
      <c r="A132" s="355">
        <v>1</v>
      </c>
      <c r="B132" s="376" t="s">
        <v>541</v>
      </c>
      <c r="C132" s="353">
        <v>0</v>
      </c>
      <c r="D132" s="386">
        <f t="shared" si="6"/>
        <v>0</v>
      </c>
    </row>
    <row r="133" spans="1:4" ht="12.75" customHeight="1" x14ac:dyDescent="0.25">
      <c r="A133" s="355">
        <v>1</v>
      </c>
      <c r="B133" s="376" t="s">
        <v>542</v>
      </c>
      <c r="C133" s="353">
        <v>0</v>
      </c>
      <c r="D133" s="386">
        <f t="shared" si="6"/>
        <v>0</v>
      </c>
    </row>
    <row r="134" spans="1:4" ht="12.75" customHeight="1" x14ac:dyDescent="0.25">
      <c r="A134" s="355">
        <v>1</v>
      </c>
      <c r="B134" s="376" t="s">
        <v>568</v>
      </c>
      <c r="C134" s="353">
        <v>0</v>
      </c>
      <c r="D134" s="386">
        <f t="shared" si="6"/>
        <v>0</v>
      </c>
    </row>
    <row r="135" spans="1:4" ht="12.75" customHeight="1" x14ac:dyDescent="0.25">
      <c r="A135" s="355">
        <v>1</v>
      </c>
      <c r="B135" s="376" t="s">
        <v>571</v>
      </c>
      <c r="C135" s="353">
        <v>0</v>
      </c>
      <c r="D135" s="386">
        <f t="shared" si="6"/>
        <v>0</v>
      </c>
    </row>
    <row r="136" spans="1:4" ht="12.75" customHeight="1" x14ac:dyDescent="0.25">
      <c r="A136" s="355"/>
      <c r="B136" s="376"/>
      <c r="C136" s="353"/>
      <c r="D136" s="386"/>
    </row>
    <row r="137" spans="1:4" ht="12.75" customHeight="1" thickBot="1" x14ac:dyDescent="0.3">
      <c r="A137" s="366"/>
      <c r="B137" s="378" t="s">
        <v>519</v>
      </c>
      <c r="C137" s="401"/>
      <c r="D137" s="386">
        <f>SUM(D131:D136)</f>
        <v>0</v>
      </c>
    </row>
    <row r="138" spans="1:4" ht="12.75" customHeight="1" thickBot="1" x14ac:dyDescent="0.3">
      <c r="A138" s="364"/>
      <c r="B138" s="379" t="s">
        <v>520</v>
      </c>
      <c r="C138" s="399"/>
      <c r="D138" s="387">
        <f>D137+D129</f>
        <v>0</v>
      </c>
    </row>
    <row r="139" spans="1:4" ht="12.75" customHeight="1" x14ac:dyDescent="0.25">
      <c r="A139" s="367"/>
      <c r="B139" s="367"/>
      <c r="C139" s="402"/>
      <c r="D139" s="388"/>
    </row>
    <row r="140" spans="1:4" ht="12.75" customHeight="1" thickBot="1" x14ac:dyDescent="0.3">
      <c r="A140" s="360" t="s">
        <v>528</v>
      </c>
      <c r="B140" s="360"/>
      <c r="C140" s="359"/>
      <c r="D140" s="360"/>
    </row>
    <row r="141" spans="1:4" ht="12.75" customHeight="1" thickBot="1" x14ac:dyDescent="0.3">
      <c r="A141" s="370" t="s">
        <v>511</v>
      </c>
      <c r="B141" s="361" t="s">
        <v>512</v>
      </c>
      <c r="C141" s="399" t="s">
        <v>513</v>
      </c>
      <c r="D141" s="389" t="s">
        <v>514</v>
      </c>
    </row>
    <row r="142" spans="1:4" ht="12.75" customHeight="1" x14ac:dyDescent="0.25">
      <c r="A142" s="371"/>
      <c r="B142" s="375" t="s">
        <v>515</v>
      </c>
      <c r="C142" s="400" t="s">
        <v>531</v>
      </c>
      <c r="D142" s="393"/>
    </row>
    <row r="143" spans="1:4" ht="12.75" customHeight="1" x14ac:dyDescent="0.25">
      <c r="A143" s="355">
        <v>6</v>
      </c>
      <c r="B143" s="376" t="s">
        <v>516</v>
      </c>
      <c r="C143" s="353">
        <v>0</v>
      </c>
      <c r="D143" s="386">
        <f t="shared" ref="D143:D172" si="7">C143*A143</f>
        <v>0</v>
      </c>
    </row>
    <row r="144" spans="1:4" ht="12.75" customHeight="1" x14ac:dyDescent="0.25">
      <c r="A144" s="355">
        <v>1</v>
      </c>
      <c r="B144" s="376" t="s">
        <v>537</v>
      </c>
      <c r="C144" s="353">
        <v>0</v>
      </c>
      <c r="D144" s="386">
        <f t="shared" si="7"/>
        <v>0</v>
      </c>
    </row>
    <row r="145" spans="1:4" ht="12.75" customHeight="1" x14ac:dyDescent="0.25">
      <c r="A145" s="355">
        <v>1</v>
      </c>
      <c r="B145" s="376" t="s">
        <v>538</v>
      </c>
      <c r="C145" s="353">
        <v>0</v>
      </c>
      <c r="D145" s="386">
        <f t="shared" si="7"/>
        <v>0</v>
      </c>
    </row>
    <row r="146" spans="1:4" ht="12.75" customHeight="1" x14ac:dyDescent="0.25">
      <c r="A146" s="355">
        <v>1</v>
      </c>
      <c r="B146" s="377" t="s">
        <v>539</v>
      </c>
      <c r="C146" s="353">
        <v>0</v>
      </c>
      <c r="D146" s="386">
        <f t="shared" si="7"/>
        <v>0</v>
      </c>
    </row>
    <row r="147" spans="1:4" ht="12.75" customHeight="1" x14ac:dyDescent="0.25">
      <c r="A147" s="355">
        <v>1</v>
      </c>
      <c r="B147" s="376" t="s">
        <v>609</v>
      </c>
      <c r="C147" s="353">
        <v>0</v>
      </c>
      <c r="D147" s="386">
        <f t="shared" si="7"/>
        <v>0</v>
      </c>
    </row>
    <row r="148" spans="1:4" ht="12.75" customHeight="1" x14ac:dyDescent="0.25">
      <c r="A148" s="355">
        <v>1</v>
      </c>
      <c r="B148" s="376" t="s">
        <v>547</v>
      </c>
      <c r="C148" s="353">
        <v>0</v>
      </c>
      <c r="D148" s="386">
        <f t="shared" si="7"/>
        <v>0</v>
      </c>
    </row>
    <row r="149" spans="1:4" ht="12.75" customHeight="1" x14ac:dyDescent="0.25">
      <c r="A149" s="355">
        <v>1</v>
      </c>
      <c r="B149" s="376" t="s">
        <v>548</v>
      </c>
      <c r="C149" s="353">
        <v>0</v>
      </c>
      <c r="D149" s="386">
        <f t="shared" si="7"/>
        <v>0</v>
      </c>
    </row>
    <row r="150" spans="1:4" ht="12.75" customHeight="1" x14ac:dyDescent="0.25">
      <c r="A150" s="355">
        <v>1</v>
      </c>
      <c r="B150" s="376" t="s">
        <v>549</v>
      </c>
      <c r="C150" s="353">
        <v>0</v>
      </c>
      <c r="D150" s="386">
        <f t="shared" si="7"/>
        <v>0</v>
      </c>
    </row>
    <row r="151" spans="1:4" ht="12.75" customHeight="1" x14ac:dyDescent="0.25">
      <c r="A151" s="355">
        <v>1</v>
      </c>
      <c r="B151" s="376" t="s">
        <v>550</v>
      </c>
      <c r="C151" s="353">
        <v>0</v>
      </c>
      <c r="D151" s="386">
        <f t="shared" si="7"/>
        <v>0</v>
      </c>
    </row>
    <row r="152" spans="1:4" ht="12.75" customHeight="1" x14ac:dyDescent="0.25">
      <c r="A152" s="355">
        <v>1</v>
      </c>
      <c r="B152" s="376" t="s">
        <v>561</v>
      </c>
      <c r="C152" s="353">
        <v>0</v>
      </c>
      <c r="D152" s="386">
        <f t="shared" si="7"/>
        <v>0</v>
      </c>
    </row>
    <row r="153" spans="1:4" ht="12.75" customHeight="1" x14ac:dyDescent="0.25">
      <c r="A153" s="355">
        <v>2</v>
      </c>
      <c r="B153" s="376" t="s">
        <v>575</v>
      </c>
      <c r="C153" s="353">
        <v>0</v>
      </c>
      <c r="D153" s="386">
        <f t="shared" si="7"/>
        <v>0</v>
      </c>
    </row>
    <row r="154" spans="1:4" ht="12.75" customHeight="1" x14ac:dyDescent="0.25">
      <c r="A154" s="355">
        <v>2</v>
      </c>
      <c r="B154" s="376" t="s">
        <v>576</v>
      </c>
      <c r="C154" s="353">
        <v>0</v>
      </c>
      <c r="D154" s="386">
        <f t="shared" si="7"/>
        <v>0</v>
      </c>
    </row>
    <row r="155" spans="1:4" ht="12.75" customHeight="1" x14ac:dyDescent="0.25">
      <c r="A155" s="355">
        <v>2</v>
      </c>
      <c r="B155" s="376" t="s">
        <v>633</v>
      </c>
      <c r="C155" s="353">
        <v>0</v>
      </c>
      <c r="D155" s="386">
        <f t="shared" si="7"/>
        <v>0</v>
      </c>
    </row>
    <row r="156" spans="1:4" ht="12.75" customHeight="1" x14ac:dyDescent="0.25">
      <c r="A156" s="355">
        <v>2</v>
      </c>
      <c r="B156" s="376" t="s">
        <v>634</v>
      </c>
      <c r="C156" s="353">
        <v>0</v>
      </c>
      <c r="D156" s="386">
        <f t="shared" si="7"/>
        <v>0</v>
      </c>
    </row>
    <row r="157" spans="1:4" ht="12.75" customHeight="1" x14ac:dyDescent="0.25">
      <c r="A157" s="355">
        <v>1</v>
      </c>
      <c r="B157" s="376" t="s">
        <v>522</v>
      </c>
      <c r="C157" s="353">
        <v>0</v>
      </c>
      <c r="D157" s="386">
        <f t="shared" si="7"/>
        <v>0</v>
      </c>
    </row>
    <row r="158" spans="1:4" ht="12.75" customHeight="1" x14ac:dyDescent="0.25">
      <c r="A158" s="355"/>
      <c r="B158" s="376"/>
      <c r="C158" s="353"/>
      <c r="D158" s="386"/>
    </row>
    <row r="159" spans="1:4" ht="12.75" customHeight="1" x14ac:dyDescent="0.25">
      <c r="A159" s="366"/>
      <c r="B159" s="378" t="s">
        <v>517</v>
      </c>
      <c r="C159" s="401"/>
      <c r="D159" s="386">
        <f>SUM(D143:D157)</f>
        <v>0</v>
      </c>
    </row>
    <row r="160" spans="1:4" ht="12.75" customHeight="1" x14ac:dyDescent="0.25">
      <c r="A160" s="365"/>
      <c r="B160" s="375" t="s">
        <v>518</v>
      </c>
      <c r="C160" s="400"/>
      <c r="D160" s="386"/>
    </row>
    <row r="161" spans="1:4" ht="12.75" customHeight="1" x14ac:dyDescent="0.25">
      <c r="A161" s="355">
        <v>1</v>
      </c>
      <c r="B161" s="376" t="s">
        <v>540</v>
      </c>
      <c r="C161" s="353">
        <v>0</v>
      </c>
      <c r="D161" s="386">
        <f t="shared" si="7"/>
        <v>0</v>
      </c>
    </row>
    <row r="162" spans="1:4" ht="12.75" customHeight="1" x14ac:dyDescent="0.25">
      <c r="A162" s="355">
        <v>1</v>
      </c>
      <c r="B162" s="376" t="s">
        <v>541</v>
      </c>
      <c r="C162" s="353">
        <v>0</v>
      </c>
      <c r="D162" s="386">
        <f t="shared" si="7"/>
        <v>0</v>
      </c>
    </row>
    <row r="163" spans="1:4" ht="12.75" customHeight="1" x14ac:dyDescent="0.25">
      <c r="A163" s="355">
        <v>1</v>
      </c>
      <c r="B163" s="376" t="s">
        <v>542</v>
      </c>
      <c r="C163" s="353">
        <v>0</v>
      </c>
      <c r="D163" s="386">
        <f t="shared" si="7"/>
        <v>0</v>
      </c>
    </row>
    <row r="164" spans="1:4" ht="12.75" customHeight="1" x14ac:dyDescent="0.25">
      <c r="A164" s="355">
        <v>1</v>
      </c>
      <c r="B164" s="376" t="s">
        <v>552</v>
      </c>
      <c r="C164" s="353">
        <v>0</v>
      </c>
      <c r="D164" s="386">
        <f t="shared" si="7"/>
        <v>0</v>
      </c>
    </row>
    <row r="165" spans="1:4" ht="12.75" customHeight="1" x14ac:dyDescent="0.25">
      <c r="A165" s="355">
        <v>1</v>
      </c>
      <c r="B165" s="376" t="s">
        <v>553</v>
      </c>
      <c r="C165" s="353">
        <v>0</v>
      </c>
      <c r="D165" s="386">
        <f t="shared" si="7"/>
        <v>0</v>
      </c>
    </row>
    <row r="166" spans="1:4" ht="12.75" customHeight="1" x14ac:dyDescent="0.25">
      <c r="A166" s="355">
        <v>1</v>
      </c>
      <c r="B166" s="376" t="s">
        <v>554</v>
      </c>
      <c r="C166" s="353">
        <v>0</v>
      </c>
      <c r="D166" s="386">
        <f t="shared" si="7"/>
        <v>0</v>
      </c>
    </row>
    <row r="167" spans="1:4" ht="12.75" customHeight="1" x14ac:dyDescent="0.25">
      <c r="A167" s="355">
        <v>1</v>
      </c>
      <c r="B167" s="376" t="s">
        <v>555</v>
      </c>
      <c r="C167" s="353">
        <v>0</v>
      </c>
      <c r="D167" s="386">
        <f t="shared" si="7"/>
        <v>0</v>
      </c>
    </row>
    <row r="168" spans="1:4" ht="12.75" customHeight="1" x14ac:dyDescent="0.25">
      <c r="A168" s="355">
        <v>1</v>
      </c>
      <c r="B168" s="376" t="s">
        <v>560</v>
      </c>
      <c r="C168" s="353">
        <v>0</v>
      </c>
      <c r="D168" s="386">
        <f t="shared" si="7"/>
        <v>0</v>
      </c>
    </row>
    <row r="169" spans="1:4" ht="12.75" customHeight="1" x14ac:dyDescent="0.25">
      <c r="A169" s="355">
        <v>1</v>
      </c>
      <c r="B169" s="376" t="s">
        <v>556</v>
      </c>
      <c r="C169" s="353">
        <v>0</v>
      </c>
      <c r="D169" s="386">
        <f t="shared" si="7"/>
        <v>0</v>
      </c>
    </row>
    <row r="170" spans="1:4" ht="12.75" customHeight="1" x14ac:dyDescent="0.25">
      <c r="A170" s="355">
        <v>1</v>
      </c>
      <c r="B170" s="376" t="s">
        <v>587</v>
      </c>
      <c r="C170" s="353">
        <v>0</v>
      </c>
      <c r="D170" s="386">
        <f t="shared" si="7"/>
        <v>0</v>
      </c>
    </row>
    <row r="171" spans="1:4" ht="12.75" customHeight="1" x14ac:dyDescent="0.25">
      <c r="A171" s="355">
        <v>1</v>
      </c>
      <c r="B171" s="376" t="s">
        <v>588</v>
      </c>
      <c r="C171" s="353">
        <v>0</v>
      </c>
      <c r="D171" s="386">
        <f t="shared" si="7"/>
        <v>0</v>
      </c>
    </row>
    <row r="172" spans="1:4" ht="12.75" customHeight="1" x14ac:dyDescent="0.25">
      <c r="A172" s="355">
        <v>1</v>
      </c>
      <c r="B172" s="376" t="s">
        <v>589</v>
      </c>
      <c r="C172" s="353">
        <v>0</v>
      </c>
      <c r="D172" s="386">
        <f t="shared" si="7"/>
        <v>0</v>
      </c>
    </row>
    <row r="173" spans="1:4" ht="12.75" customHeight="1" x14ac:dyDescent="0.25">
      <c r="A173" s="355"/>
      <c r="B173" s="376"/>
      <c r="C173" s="353"/>
      <c r="D173" s="386"/>
    </row>
    <row r="174" spans="1:4" ht="12.75" customHeight="1" thickBot="1" x14ac:dyDescent="0.3">
      <c r="A174" s="372"/>
      <c r="B174" s="378" t="s">
        <v>519</v>
      </c>
      <c r="C174" s="408"/>
      <c r="D174" s="386">
        <f>SUM(D161:D173)</f>
        <v>0</v>
      </c>
    </row>
    <row r="175" spans="1:4" ht="12.75" customHeight="1" thickBot="1" x14ac:dyDescent="0.3">
      <c r="A175" s="370"/>
      <c r="B175" s="381" t="s">
        <v>520</v>
      </c>
      <c r="C175" s="409"/>
      <c r="D175" s="394">
        <f>D174+D159</f>
        <v>0</v>
      </c>
    </row>
    <row r="176" spans="1:4" ht="12.75" customHeight="1" x14ac:dyDescent="0.25">
      <c r="D176" s="358"/>
    </row>
    <row r="177" spans="1:6" ht="12.75" customHeight="1" x14ac:dyDescent="0.25">
      <c r="A177" s="356" t="s">
        <v>802</v>
      </c>
      <c r="B177" s="356"/>
      <c r="C177" s="354"/>
      <c r="D177" s="351">
        <f>SUM(D24+D54+D75+D116+D138+D175)</f>
        <v>0</v>
      </c>
    </row>
    <row r="181" spans="1:6" s="357" customFormat="1" ht="12.75" customHeight="1" x14ac:dyDescent="0.25">
      <c r="C181" s="414"/>
      <c r="E181" s="350"/>
      <c r="F181"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8"/>
  <sheetViews>
    <sheetView zoomScale="130" zoomScaleNormal="130" workbookViewId="0">
      <pane xSplit="1" ySplit="3" topLeftCell="B388" activePane="bottomRight" state="frozen"/>
      <selection pane="topRight" activeCell="B1" sqref="B1"/>
      <selection pane="bottomLeft" activeCell="A4" sqref="A4"/>
      <selection pane="bottomRight" activeCell="A405" sqref="A405"/>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7" ht="12.75" customHeight="1" x14ac:dyDescent="0.25">
      <c r="A1" s="362" t="s">
        <v>509</v>
      </c>
      <c r="B1" s="362"/>
      <c r="C1" s="396"/>
      <c r="D1" s="362"/>
      <c r="E1" s="505"/>
      <c r="F1" s="505"/>
      <c r="G1" s="505"/>
    </row>
    <row r="2" spans="1:7" ht="12.75" customHeight="1" x14ac:dyDescent="0.25">
      <c r="A2" s="363" t="s">
        <v>620</v>
      </c>
      <c r="B2" s="363"/>
      <c r="C2" s="397"/>
      <c r="D2" s="363"/>
      <c r="E2" s="505"/>
      <c r="F2" s="505"/>
      <c r="G2" s="505"/>
    </row>
    <row r="3" spans="1:7" ht="12.75" customHeight="1" x14ac:dyDescent="0.25">
      <c r="A3" s="356"/>
      <c r="B3" s="356"/>
      <c r="C3" s="398"/>
      <c r="D3" s="383"/>
      <c r="E3" s="505"/>
      <c r="F3" s="505"/>
      <c r="G3" s="505"/>
    </row>
    <row r="4" spans="1:7" ht="12.75" customHeight="1" thickBot="1" x14ac:dyDescent="0.3">
      <c r="A4" s="360" t="s">
        <v>510</v>
      </c>
      <c r="B4" s="360"/>
      <c r="C4" s="359"/>
      <c r="D4" s="360"/>
      <c r="E4" s="505"/>
      <c r="F4" s="505"/>
      <c r="G4" s="505"/>
    </row>
    <row r="5" spans="1:7" ht="12.75" customHeight="1" thickBot="1" x14ac:dyDescent="0.3">
      <c r="A5" s="364" t="s">
        <v>511</v>
      </c>
      <c r="B5" s="361" t="s">
        <v>512</v>
      </c>
      <c r="C5" s="399" t="s">
        <v>513</v>
      </c>
      <c r="D5" s="384" t="s">
        <v>514</v>
      </c>
      <c r="E5" s="505"/>
      <c r="F5" s="505"/>
      <c r="G5" s="505"/>
    </row>
    <row r="6" spans="1:7" ht="12.75" customHeight="1" x14ac:dyDescent="0.25">
      <c r="A6" s="365"/>
      <c r="B6" s="375" t="s">
        <v>515</v>
      </c>
      <c r="C6" s="400"/>
      <c r="D6" s="385"/>
    </row>
    <row r="7" spans="1:7" ht="12.75" customHeight="1" x14ac:dyDescent="0.25">
      <c r="A7" s="365"/>
      <c r="B7" s="375"/>
      <c r="C7" s="400"/>
      <c r="D7" s="390"/>
    </row>
    <row r="8" spans="1:7" ht="12.75" customHeight="1" x14ac:dyDescent="0.25">
      <c r="A8" s="355">
        <v>6</v>
      </c>
      <c r="B8" s="376" t="s">
        <v>516</v>
      </c>
      <c r="C8" s="353">
        <v>0</v>
      </c>
      <c r="D8" s="386">
        <f>C8*A8</f>
        <v>0</v>
      </c>
    </row>
    <row r="9" spans="1:7" ht="12.75" customHeight="1" x14ac:dyDescent="0.25">
      <c r="A9" s="355">
        <v>1</v>
      </c>
      <c r="B9" s="376" t="s">
        <v>537</v>
      </c>
      <c r="C9" s="353">
        <v>0</v>
      </c>
      <c r="D9" s="386">
        <f t="shared" ref="D9:D14" si="0">C9*A9</f>
        <v>0</v>
      </c>
    </row>
    <row r="10" spans="1:7" ht="12.75" customHeight="1" x14ac:dyDescent="0.25">
      <c r="A10" s="355">
        <v>1</v>
      </c>
      <c r="B10" s="376" t="s">
        <v>538</v>
      </c>
      <c r="C10" s="353">
        <v>0</v>
      </c>
      <c r="D10" s="386">
        <f t="shared" si="0"/>
        <v>0</v>
      </c>
    </row>
    <row r="11" spans="1:7" ht="12.75" customHeight="1" x14ac:dyDescent="0.25">
      <c r="A11" s="355">
        <v>1</v>
      </c>
      <c r="B11" s="377" t="s">
        <v>539</v>
      </c>
      <c r="C11" s="353">
        <v>0</v>
      </c>
      <c r="D11" s="386">
        <f t="shared" si="0"/>
        <v>0</v>
      </c>
    </row>
    <row r="12" spans="1:7" ht="12.75" customHeight="1" x14ac:dyDescent="0.25">
      <c r="A12" s="355">
        <v>1</v>
      </c>
      <c r="B12" s="376" t="s">
        <v>609</v>
      </c>
      <c r="C12" s="353">
        <v>0</v>
      </c>
      <c r="D12" s="386">
        <f t="shared" si="0"/>
        <v>0</v>
      </c>
    </row>
    <row r="13" spans="1:7" ht="12.75" customHeight="1" x14ac:dyDescent="0.25">
      <c r="A13" s="355">
        <v>2</v>
      </c>
      <c r="B13" s="377" t="s">
        <v>525</v>
      </c>
      <c r="C13" s="353">
        <v>0</v>
      </c>
      <c r="D13" s="386">
        <f t="shared" si="0"/>
        <v>0</v>
      </c>
    </row>
    <row r="14" spans="1:7" ht="12.75" customHeight="1" x14ac:dyDescent="0.25">
      <c r="A14" s="355">
        <v>1</v>
      </c>
      <c r="B14" s="377" t="s">
        <v>656</v>
      </c>
      <c r="C14" s="353">
        <v>0</v>
      </c>
      <c r="D14" s="386">
        <f t="shared" si="0"/>
        <v>0</v>
      </c>
    </row>
    <row r="15" spans="1:7" ht="12.75" customHeight="1" x14ac:dyDescent="0.25">
      <c r="A15" s="355"/>
      <c r="B15" s="377"/>
      <c r="C15" s="353"/>
      <c r="D15" s="386"/>
    </row>
    <row r="16" spans="1:7" ht="12.75" customHeight="1" x14ac:dyDescent="0.25">
      <c r="A16" s="355"/>
      <c r="B16" s="378" t="s">
        <v>517</v>
      </c>
      <c r="C16" s="401"/>
      <c r="D16" s="386">
        <f>SUM(D8:D14)</f>
        <v>0</v>
      </c>
    </row>
    <row r="17" spans="1:4" ht="12.75" customHeight="1" x14ac:dyDescent="0.25">
      <c r="A17" s="365"/>
      <c r="B17" s="375" t="s">
        <v>518</v>
      </c>
      <c r="C17" s="400"/>
      <c r="D17" s="386"/>
    </row>
    <row r="18" spans="1:4" ht="12.75" customHeight="1" x14ac:dyDescent="0.25">
      <c r="A18" s="355">
        <v>1</v>
      </c>
      <c r="B18" s="376" t="s">
        <v>540</v>
      </c>
      <c r="C18" s="353">
        <v>0</v>
      </c>
      <c r="D18" s="386">
        <f t="shared" ref="D18:D23" si="1">C18*A18</f>
        <v>0</v>
      </c>
    </row>
    <row r="19" spans="1:4" ht="12.75" customHeight="1" x14ac:dyDescent="0.25">
      <c r="A19" s="355">
        <v>1</v>
      </c>
      <c r="B19" s="376" t="s">
        <v>541</v>
      </c>
      <c r="C19" s="353">
        <v>0</v>
      </c>
      <c r="D19" s="386">
        <f t="shared" si="1"/>
        <v>0</v>
      </c>
    </row>
    <row r="20" spans="1:4" ht="12.75" customHeight="1" x14ac:dyDescent="0.25">
      <c r="A20" s="355">
        <v>1</v>
      </c>
      <c r="B20" s="376" t="s">
        <v>542</v>
      </c>
      <c r="C20" s="353">
        <v>0</v>
      </c>
      <c r="D20" s="386">
        <f t="shared" si="1"/>
        <v>0</v>
      </c>
    </row>
    <row r="21" spans="1:4" ht="12.75" customHeight="1" x14ac:dyDescent="0.25">
      <c r="A21" s="355">
        <v>1</v>
      </c>
      <c r="B21" s="376" t="s">
        <v>543</v>
      </c>
      <c r="C21" s="353">
        <v>0</v>
      </c>
      <c r="D21" s="386">
        <f t="shared" si="1"/>
        <v>0</v>
      </c>
    </row>
    <row r="22" spans="1:4" ht="12.75" customHeight="1" x14ac:dyDescent="0.25">
      <c r="A22" s="355">
        <v>1</v>
      </c>
      <c r="B22" s="376" t="s">
        <v>657</v>
      </c>
      <c r="C22" s="353">
        <v>0</v>
      </c>
      <c r="D22" s="386">
        <f t="shared" si="1"/>
        <v>0</v>
      </c>
    </row>
    <row r="23" spans="1:4" ht="12.75" customHeight="1" x14ac:dyDescent="0.25">
      <c r="A23" s="355">
        <v>1</v>
      </c>
      <c r="B23" s="376" t="s">
        <v>655</v>
      </c>
      <c r="C23" s="353">
        <v>0</v>
      </c>
      <c r="D23" s="386">
        <f t="shared" si="1"/>
        <v>0</v>
      </c>
    </row>
    <row r="24" spans="1:4" ht="12.75" customHeight="1" x14ac:dyDescent="0.25">
      <c r="A24" s="355"/>
      <c r="B24" s="376"/>
      <c r="C24" s="353"/>
      <c r="D24" s="386"/>
    </row>
    <row r="25" spans="1:4" ht="12.75" customHeight="1" thickBot="1" x14ac:dyDescent="0.3">
      <c r="A25" s="366"/>
      <c r="B25" s="378" t="s">
        <v>519</v>
      </c>
      <c r="C25" s="401"/>
      <c r="D25" s="386">
        <f>SUM(D18:D21)</f>
        <v>0</v>
      </c>
    </row>
    <row r="26" spans="1:4" ht="12.75" customHeight="1" thickBot="1" x14ac:dyDescent="0.3">
      <c r="A26" s="364"/>
      <c r="B26" s="379" t="s">
        <v>520</v>
      </c>
      <c r="C26" s="399"/>
      <c r="D26" s="387">
        <f>D16+D25</f>
        <v>0</v>
      </c>
    </row>
    <row r="27" spans="1:4" ht="12.75" customHeight="1" x14ac:dyDescent="0.25">
      <c r="A27" s="367"/>
      <c r="B27" s="367"/>
      <c r="C27" s="402"/>
      <c r="D27" s="388"/>
    </row>
    <row r="28" spans="1:4" ht="12.75" customHeight="1" thickBot="1" x14ac:dyDescent="0.3">
      <c r="A28" s="360" t="s">
        <v>521</v>
      </c>
      <c r="B28" s="360"/>
      <c r="C28" s="359"/>
      <c r="D28" s="360"/>
    </row>
    <row r="29" spans="1:4" ht="12.75" customHeight="1" thickBot="1" x14ac:dyDescent="0.3">
      <c r="A29" s="364" t="s">
        <v>511</v>
      </c>
      <c r="B29" s="361" t="s">
        <v>512</v>
      </c>
      <c r="C29" s="399" t="s">
        <v>513</v>
      </c>
      <c r="D29" s="389" t="s">
        <v>514</v>
      </c>
    </row>
    <row r="30" spans="1:4" ht="12.75" customHeight="1" x14ac:dyDescent="0.25">
      <c r="A30" s="365"/>
      <c r="B30" s="375" t="s">
        <v>515</v>
      </c>
      <c r="C30" s="400"/>
      <c r="D30" s="390"/>
    </row>
    <row r="31" spans="1:4" ht="12.75" customHeight="1" x14ac:dyDescent="0.25">
      <c r="A31" s="355">
        <v>6</v>
      </c>
      <c r="B31" s="376" t="s">
        <v>516</v>
      </c>
      <c r="C31" s="353">
        <v>0</v>
      </c>
      <c r="D31" s="386">
        <f t="shared" ref="D31:D56" si="2">C31*A31</f>
        <v>0</v>
      </c>
    </row>
    <row r="32" spans="1:4" ht="12.75" customHeight="1" x14ac:dyDescent="0.25">
      <c r="A32" s="355">
        <v>1</v>
      </c>
      <c r="B32" s="376" t="s">
        <v>537</v>
      </c>
      <c r="C32" s="353">
        <v>0</v>
      </c>
      <c r="D32" s="386">
        <f t="shared" si="2"/>
        <v>0</v>
      </c>
    </row>
    <row r="33" spans="1:4" ht="12.75" customHeight="1" x14ac:dyDescent="0.25">
      <c r="A33" s="355">
        <v>1</v>
      </c>
      <c r="B33" s="376" t="s">
        <v>538</v>
      </c>
      <c r="C33" s="353">
        <v>0</v>
      </c>
      <c r="D33" s="386">
        <f t="shared" si="2"/>
        <v>0</v>
      </c>
    </row>
    <row r="34" spans="1:4" ht="12.75" customHeight="1" x14ac:dyDescent="0.25">
      <c r="A34" s="355">
        <v>1</v>
      </c>
      <c r="B34" s="377" t="s">
        <v>539</v>
      </c>
      <c r="C34" s="353">
        <v>0</v>
      </c>
      <c r="D34" s="386">
        <f t="shared" si="2"/>
        <v>0</v>
      </c>
    </row>
    <row r="35" spans="1:4" ht="12.75" customHeight="1" x14ac:dyDescent="0.25">
      <c r="A35" s="355">
        <v>1</v>
      </c>
      <c r="B35" s="376" t="s">
        <v>609</v>
      </c>
      <c r="C35" s="353">
        <v>0</v>
      </c>
      <c r="D35" s="386">
        <f t="shared" si="2"/>
        <v>0</v>
      </c>
    </row>
    <row r="36" spans="1:4" ht="12.75" customHeight="1" x14ac:dyDescent="0.25">
      <c r="A36" s="355">
        <v>2</v>
      </c>
      <c r="B36" s="376" t="s">
        <v>546</v>
      </c>
      <c r="C36" s="353">
        <v>0</v>
      </c>
      <c r="D36" s="386">
        <f t="shared" si="2"/>
        <v>0</v>
      </c>
    </row>
    <row r="37" spans="1:4" ht="12.75" customHeight="1" x14ac:dyDescent="0.25">
      <c r="A37" s="355">
        <v>1</v>
      </c>
      <c r="B37" s="376" t="s">
        <v>547</v>
      </c>
      <c r="C37" s="353">
        <v>0</v>
      </c>
      <c r="D37" s="386">
        <f t="shared" si="2"/>
        <v>0</v>
      </c>
    </row>
    <row r="38" spans="1:4" ht="12.75" customHeight="1" x14ac:dyDescent="0.25">
      <c r="A38" s="355">
        <v>1</v>
      </c>
      <c r="B38" s="376" t="s">
        <v>614</v>
      </c>
      <c r="C38" s="353">
        <v>0</v>
      </c>
      <c r="D38" s="386">
        <f t="shared" si="2"/>
        <v>0</v>
      </c>
    </row>
    <row r="39" spans="1:4" ht="12.75" customHeight="1" x14ac:dyDescent="0.25">
      <c r="A39" s="355">
        <v>1</v>
      </c>
      <c r="B39" s="376" t="s">
        <v>549</v>
      </c>
      <c r="C39" s="353">
        <v>0</v>
      </c>
      <c r="D39" s="386">
        <f t="shared" si="2"/>
        <v>0</v>
      </c>
    </row>
    <row r="40" spans="1:4" ht="12.75" customHeight="1" x14ac:dyDescent="0.25">
      <c r="A40" s="355">
        <v>1</v>
      </c>
      <c r="B40" s="376" t="s">
        <v>550</v>
      </c>
      <c r="C40" s="353">
        <v>0</v>
      </c>
      <c r="D40" s="386">
        <f t="shared" si="2"/>
        <v>0</v>
      </c>
    </row>
    <row r="41" spans="1:4" ht="12.75" customHeight="1" x14ac:dyDescent="0.25">
      <c r="A41" s="355">
        <v>1</v>
      </c>
      <c r="B41" s="376" t="s">
        <v>561</v>
      </c>
      <c r="C41" s="353">
        <v>0</v>
      </c>
      <c r="D41" s="386">
        <f t="shared" si="2"/>
        <v>0</v>
      </c>
    </row>
    <row r="42" spans="1:4" ht="12.75" customHeight="1" x14ac:dyDescent="0.25">
      <c r="A42" s="355"/>
      <c r="B42" s="376"/>
      <c r="C42" s="353"/>
      <c r="D42" s="386"/>
    </row>
    <row r="43" spans="1:4" ht="12.75" customHeight="1" x14ac:dyDescent="0.25">
      <c r="A43" s="366"/>
      <c r="B43" s="378" t="s">
        <v>517</v>
      </c>
      <c r="C43" s="401"/>
      <c r="D43" s="386">
        <f>SUM(D31:D41)</f>
        <v>0</v>
      </c>
    </row>
    <row r="44" spans="1:4" ht="12.75" customHeight="1" x14ac:dyDescent="0.25">
      <c r="A44" s="365"/>
      <c r="B44" s="375" t="s">
        <v>518</v>
      </c>
      <c r="C44" s="400"/>
      <c r="D44" s="386"/>
    </row>
    <row r="45" spans="1:4" ht="12.75" customHeight="1" x14ac:dyDescent="0.25">
      <c r="A45" s="355">
        <v>1</v>
      </c>
      <c r="B45" s="376" t="s">
        <v>540</v>
      </c>
      <c r="C45" s="353">
        <v>0</v>
      </c>
      <c r="D45" s="386">
        <f t="shared" si="2"/>
        <v>0</v>
      </c>
    </row>
    <row r="46" spans="1:4" ht="12.75" customHeight="1" x14ac:dyDescent="0.25">
      <c r="A46" s="355">
        <v>1</v>
      </c>
      <c r="B46" s="376" t="s">
        <v>541</v>
      </c>
      <c r="C46" s="353">
        <v>0</v>
      </c>
      <c r="D46" s="386">
        <f t="shared" si="2"/>
        <v>0</v>
      </c>
    </row>
    <row r="47" spans="1:4" ht="12.75" customHeight="1" x14ac:dyDescent="0.25">
      <c r="A47" s="355">
        <v>1</v>
      </c>
      <c r="B47" s="376" t="s">
        <v>542</v>
      </c>
      <c r="C47" s="353">
        <v>0</v>
      </c>
      <c r="D47" s="386">
        <f t="shared" si="2"/>
        <v>0</v>
      </c>
    </row>
    <row r="48" spans="1:4" ht="12.75" customHeight="1" x14ac:dyDescent="0.25">
      <c r="A48" s="355">
        <v>1</v>
      </c>
      <c r="B48" s="376" t="s">
        <v>551</v>
      </c>
      <c r="C48" s="353">
        <v>0</v>
      </c>
      <c r="D48" s="386">
        <f t="shared" si="2"/>
        <v>0</v>
      </c>
    </row>
    <row r="49" spans="1:4" ht="12.75" customHeight="1" x14ac:dyDescent="0.25">
      <c r="A49" s="355">
        <v>1</v>
      </c>
      <c r="B49" s="376" t="s">
        <v>552</v>
      </c>
      <c r="C49" s="353">
        <v>0</v>
      </c>
      <c r="D49" s="386">
        <f t="shared" si="2"/>
        <v>0</v>
      </c>
    </row>
    <row r="50" spans="1:4" ht="12.75" customHeight="1" x14ac:dyDescent="0.25">
      <c r="A50" s="355">
        <v>1</v>
      </c>
      <c r="B50" s="376" t="s">
        <v>553</v>
      </c>
      <c r="C50" s="353">
        <v>0</v>
      </c>
      <c r="D50" s="386">
        <f t="shared" si="2"/>
        <v>0</v>
      </c>
    </row>
    <row r="51" spans="1:4" ht="12.75" customHeight="1" x14ac:dyDescent="0.25">
      <c r="A51" s="355">
        <v>1</v>
      </c>
      <c r="B51" s="376" t="s">
        <v>554</v>
      </c>
      <c r="C51" s="353">
        <v>0</v>
      </c>
      <c r="D51" s="386">
        <f t="shared" si="2"/>
        <v>0</v>
      </c>
    </row>
    <row r="52" spans="1:4" ht="12.75" customHeight="1" x14ac:dyDescent="0.25">
      <c r="A52" s="355">
        <v>1</v>
      </c>
      <c r="B52" s="376" t="s">
        <v>555</v>
      </c>
      <c r="C52" s="353">
        <v>0</v>
      </c>
      <c r="D52" s="386">
        <f t="shared" si="2"/>
        <v>0</v>
      </c>
    </row>
    <row r="53" spans="1:4" ht="12.75" customHeight="1" x14ac:dyDescent="0.25">
      <c r="A53" s="355">
        <v>1</v>
      </c>
      <c r="B53" s="376" t="s">
        <v>560</v>
      </c>
      <c r="C53" s="353">
        <v>0</v>
      </c>
      <c r="D53" s="386">
        <f t="shared" si="2"/>
        <v>0</v>
      </c>
    </row>
    <row r="54" spans="1:4" ht="12.75" customHeight="1" x14ac:dyDescent="0.25">
      <c r="A54" s="355">
        <v>1</v>
      </c>
      <c r="B54" s="376" t="s">
        <v>556</v>
      </c>
      <c r="C54" s="353">
        <v>0</v>
      </c>
      <c r="D54" s="386">
        <f t="shared" si="2"/>
        <v>0</v>
      </c>
    </row>
    <row r="55" spans="1:4" ht="12.75" customHeight="1" x14ac:dyDescent="0.25">
      <c r="A55" s="355">
        <v>1</v>
      </c>
      <c r="B55" s="376" t="s">
        <v>615</v>
      </c>
      <c r="C55" s="353">
        <v>0</v>
      </c>
      <c r="D55" s="386">
        <f t="shared" si="2"/>
        <v>0</v>
      </c>
    </row>
    <row r="56" spans="1:4" ht="12.75" customHeight="1" x14ac:dyDescent="0.25">
      <c r="A56" s="355">
        <v>1</v>
      </c>
      <c r="B56" s="376" t="s">
        <v>616</v>
      </c>
      <c r="C56" s="353">
        <v>0</v>
      </c>
      <c r="D56" s="386">
        <f t="shared" si="2"/>
        <v>0</v>
      </c>
    </row>
    <row r="57" spans="1:4" ht="12.75" customHeight="1" x14ac:dyDescent="0.25">
      <c r="A57" s="355"/>
      <c r="B57" s="376"/>
      <c r="C57" s="353"/>
      <c r="D57" s="386"/>
    </row>
    <row r="58" spans="1:4" ht="12.75" customHeight="1" thickBot="1" x14ac:dyDescent="0.3">
      <c r="A58" s="366"/>
      <c r="B58" s="378" t="s">
        <v>519</v>
      </c>
      <c r="C58" s="401"/>
      <c r="D58" s="386">
        <f>SUM(D45:D57)</f>
        <v>0</v>
      </c>
    </row>
    <row r="59" spans="1:4" ht="12.75" customHeight="1" thickBot="1" x14ac:dyDescent="0.3">
      <c r="A59" s="364"/>
      <c r="B59" s="379" t="s">
        <v>520</v>
      </c>
      <c r="C59" s="399"/>
      <c r="D59" s="391">
        <f>D58+D43</f>
        <v>0</v>
      </c>
    </row>
    <row r="60" spans="1:4" ht="12.75" customHeight="1" x14ac:dyDescent="0.25">
      <c r="A60" s="363"/>
      <c r="B60" s="378"/>
      <c r="C60" s="403"/>
      <c r="D60" s="392"/>
    </row>
    <row r="61" spans="1:4" ht="12.75" customHeight="1" thickBot="1" x14ac:dyDescent="0.3">
      <c r="A61" s="368" t="s">
        <v>524</v>
      </c>
      <c r="B61" s="368"/>
      <c r="C61" s="404"/>
      <c r="D61" s="368"/>
    </row>
    <row r="62" spans="1:4" ht="12.75" customHeight="1" thickBot="1" x14ac:dyDescent="0.3">
      <c r="A62" s="364" t="s">
        <v>511</v>
      </c>
      <c r="B62" s="361" t="s">
        <v>512</v>
      </c>
      <c r="C62" s="399" t="s">
        <v>513</v>
      </c>
      <c r="D62" s="389" t="s">
        <v>514</v>
      </c>
    </row>
    <row r="63" spans="1:4" ht="12.75" customHeight="1" x14ac:dyDescent="0.25">
      <c r="A63" s="365"/>
      <c r="B63" s="375" t="s">
        <v>515</v>
      </c>
      <c r="C63" s="400"/>
      <c r="D63" s="393"/>
    </row>
    <row r="64" spans="1:4" ht="12.75" customHeight="1" x14ac:dyDescent="0.25">
      <c r="A64" s="355">
        <v>6</v>
      </c>
      <c r="B64" s="376" t="s">
        <v>516</v>
      </c>
      <c r="C64" s="353">
        <v>0</v>
      </c>
      <c r="D64" s="386">
        <f t="shared" ref="D64:D78" si="3">C64*A64</f>
        <v>0</v>
      </c>
    </row>
    <row r="65" spans="1:4" ht="12.75" customHeight="1" x14ac:dyDescent="0.25">
      <c r="A65" s="355">
        <v>1</v>
      </c>
      <c r="B65" s="376" t="s">
        <v>537</v>
      </c>
      <c r="C65" s="353">
        <v>0</v>
      </c>
      <c r="D65" s="386">
        <f t="shared" si="3"/>
        <v>0</v>
      </c>
    </row>
    <row r="66" spans="1:4" ht="12.75" customHeight="1" x14ac:dyDescent="0.25">
      <c r="A66" s="355">
        <v>1</v>
      </c>
      <c r="B66" s="376" t="s">
        <v>538</v>
      </c>
      <c r="C66" s="353">
        <v>0</v>
      </c>
      <c r="D66" s="386">
        <f t="shared" si="3"/>
        <v>0</v>
      </c>
    </row>
    <row r="67" spans="1:4" ht="12.75" customHeight="1" x14ac:dyDescent="0.25">
      <c r="A67" s="355">
        <v>1</v>
      </c>
      <c r="B67" s="377" t="s">
        <v>539</v>
      </c>
      <c r="C67" s="353">
        <v>0</v>
      </c>
      <c r="D67" s="386">
        <f t="shared" si="3"/>
        <v>0</v>
      </c>
    </row>
    <row r="68" spans="1:4" ht="12.75" customHeight="1" x14ac:dyDescent="0.25">
      <c r="A68" s="355">
        <v>1</v>
      </c>
      <c r="B68" s="376" t="s">
        <v>609</v>
      </c>
      <c r="C68" s="353">
        <v>0</v>
      </c>
      <c r="D68" s="386">
        <f t="shared" si="3"/>
        <v>0</v>
      </c>
    </row>
    <row r="69" spans="1:4" ht="12.75" customHeight="1" x14ac:dyDescent="0.25">
      <c r="A69" s="355">
        <v>1</v>
      </c>
      <c r="B69" s="376" t="s">
        <v>606</v>
      </c>
      <c r="C69" s="353">
        <v>0</v>
      </c>
      <c r="D69" s="386">
        <f t="shared" si="3"/>
        <v>0</v>
      </c>
    </row>
    <row r="70" spans="1:4" ht="12.75" customHeight="1" x14ac:dyDescent="0.25">
      <c r="A70" s="355">
        <v>1</v>
      </c>
      <c r="B70" s="376" t="s">
        <v>607</v>
      </c>
      <c r="C70" s="353">
        <v>0</v>
      </c>
      <c r="D70" s="386">
        <f t="shared" si="3"/>
        <v>0</v>
      </c>
    </row>
    <row r="71" spans="1:4" ht="12.75" customHeight="1" x14ac:dyDescent="0.25">
      <c r="A71" s="355"/>
      <c r="B71" s="380"/>
      <c r="C71" s="353"/>
      <c r="D71" s="386"/>
    </row>
    <row r="72" spans="1:4" ht="12.75" customHeight="1" x14ac:dyDescent="0.25">
      <c r="A72" s="366"/>
      <c r="B72" s="378" t="s">
        <v>517</v>
      </c>
      <c r="C72" s="405"/>
      <c r="D72" s="386">
        <f>SUM(D64:D71)</f>
        <v>0</v>
      </c>
    </row>
    <row r="73" spans="1:4" ht="12.75" customHeight="1" x14ac:dyDescent="0.25">
      <c r="A73" s="365"/>
      <c r="B73" s="375" t="s">
        <v>518</v>
      </c>
      <c r="C73" s="400"/>
      <c r="D73" s="386"/>
    </row>
    <row r="74" spans="1:4" ht="12.75" customHeight="1" x14ac:dyDescent="0.25">
      <c r="A74" s="355">
        <v>1</v>
      </c>
      <c r="B74" s="376" t="s">
        <v>540</v>
      </c>
      <c r="C74" s="353">
        <v>0</v>
      </c>
      <c r="D74" s="386">
        <f t="shared" si="3"/>
        <v>0</v>
      </c>
    </row>
    <row r="75" spans="1:4" ht="12.75" customHeight="1" x14ac:dyDescent="0.25">
      <c r="A75" s="355">
        <v>1</v>
      </c>
      <c r="B75" s="376" t="s">
        <v>541</v>
      </c>
      <c r="C75" s="353">
        <v>0</v>
      </c>
      <c r="D75" s="386">
        <f t="shared" si="3"/>
        <v>0</v>
      </c>
    </row>
    <row r="76" spans="1:4" ht="12.75" customHeight="1" x14ac:dyDescent="0.25">
      <c r="A76" s="355">
        <v>1</v>
      </c>
      <c r="B76" s="376" t="s">
        <v>542</v>
      </c>
      <c r="C76" s="353">
        <v>0</v>
      </c>
      <c r="D76" s="386">
        <f t="shared" si="3"/>
        <v>0</v>
      </c>
    </row>
    <row r="77" spans="1:4" ht="12.75" customHeight="1" x14ac:dyDescent="0.25">
      <c r="A77" s="355">
        <v>1</v>
      </c>
      <c r="B77" s="376" t="s">
        <v>608</v>
      </c>
      <c r="C77" s="353">
        <v>0</v>
      </c>
      <c r="D77" s="386">
        <f t="shared" si="3"/>
        <v>0</v>
      </c>
    </row>
    <row r="78" spans="1:4" ht="12.75" customHeight="1" x14ac:dyDescent="0.25">
      <c r="A78" s="355">
        <v>1</v>
      </c>
      <c r="B78" s="376" t="s">
        <v>618</v>
      </c>
      <c r="C78" s="353">
        <v>0</v>
      </c>
      <c r="D78" s="386">
        <f t="shared" si="3"/>
        <v>0</v>
      </c>
    </row>
    <row r="79" spans="1:4" ht="12.75" customHeight="1" x14ac:dyDescent="0.25">
      <c r="A79" s="355"/>
      <c r="B79" s="376"/>
      <c r="C79" s="353"/>
      <c r="D79" s="386"/>
    </row>
    <row r="80" spans="1:4" ht="12.75" customHeight="1" thickBot="1" x14ac:dyDescent="0.3">
      <c r="A80" s="366"/>
      <c r="B80" s="378" t="s">
        <v>519</v>
      </c>
      <c r="C80" s="401"/>
      <c r="D80" s="386">
        <f>SUM(D74:D79)</f>
        <v>0</v>
      </c>
    </row>
    <row r="81" spans="1:4" ht="12.75" customHeight="1" thickBot="1" x14ac:dyDescent="0.3">
      <c r="A81" s="364"/>
      <c r="B81" s="379" t="s">
        <v>520</v>
      </c>
      <c r="C81" s="399"/>
      <c r="D81" s="387">
        <f>D80+D72</f>
        <v>0</v>
      </c>
    </row>
    <row r="82" spans="1:4" ht="12.75" customHeight="1" x14ac:dyDescent="0.25">
      <c r="A82" s="367"/>
      <c r="B82" s="367"/>
      <c r="C82" s="402"/>
      <c r="D82" s="388"/>
    </row>
    <row r="83" spans="1:4" ht="12.75" customHeight="1" thickBot="1" x14ac:dyDescent="0.3">
      <c r="A83" s="369" t="s">
        <v>526</v>
      </c>
      <c r="B83" s="369"/>
      <c r="C83" s="406"/>
      <c r="D83" s="369"/>
    </row>
    <row r="84" spans="1:4" ht="12.75" customHeight="1" thickBot="1" x14ac:dyDescent="0.3">
      <c r="A84" s="364" t="s">
        <v>511</v>
      </c>
      <c r="B84" s="361" t="s">
        <v>512</v>
      </c>
      <c r="C84" s="399" t="s">
        <v>513</v>
      </c>
      <c r="D84" s="389" t="s">
        <v>514</v>
      </c>
    </row>
    <row r="85" spans="1:4" ht="12.75" customHeight="1" x14ac:dyDescent="0.25">
      <c r="A85" s="365"/>
      <c r="B85" s="375" t="s">
        <v>515</v>
      </c>
      <c r="C85" s="400"/>
      <c r="D85" s="390"/>
    </row>
    <row r="86" spans="1:4" ht="12.75" customHeight="1" x14ac:dyDescent="0.25">
      <c r="A86" s="355">
        <v>6</v>
      </c>
      <c r="B86" s="376" t="s">
        <v>516</v>
      </c>
      <c r="C86" s="353">
        <v>0</v>
      </c>
      <c r="D86" s="386">
        <f t="shared" ref="D86:D123" si="4">C86*A86</f>
        <v>0</v>
      </c>
    </row>
    <row r="87" spans="1:4" ht="12.75" customHeight="1" x14ac:dyDescent="0.25">
      <c r="A87" s="355">
        <v>1</v>
      </c>
      <c r="B87" s="376" t="s">
        <v>537</v>
      </c>
      <c r="C87" s="353">
        <v>0</v>
      </c>
      <c r="D87" s="386">
        <f t="shared" si="4"/>
        <v>0</v>
      </c>
    </row>
    <row r="88" spans="1:4" ht="12.75" customHeight="1" x14ac:dyDescent="0.25">
      <c r="A88" s="355">
        <v>1</v>
      </c>
      <c r="B88" s="376" t="s">
        <v>538</v>
      </c>
      <c r="C88" s="353">
        <v>0</v>
      </c>
      <c r="D88" s="386">
        <f t="shared" si="4"/>
        <v>0</v>
      </c>
    </row>
    <row r="89" spans="1:4" ht="12.75" customHeight="1" x14ac:dyDescent="0.25">
      <c r="A89" s="355">
        <v>1</v>
      </c>
      <c r="B89" s="377" t="s">
        <v>539</v>
      </c>
      <c r="C89" s="353">
        <v>0</v>
      </c>
      <c r="D89" s="386">
        <f t="shared" si="4"/>
        <v>0</v>
      </c>
    </row>
    <row r="90" spans="1:4" ht="12.75" customHeight="1" x14ac:dyDescent="0.25">
      <c r="A90" s="355">
        <v>1</v>
      </c>
      <c r="B90" s="376" t="s">
        <v>609</v>
      </c>
      <c r="C90" s="353">
        <v>0</v>
      </c>
      <c r="D90" s="386">
        <f t="shared" si="4"/>
        <v>0</v>
      </c>
    </row>
    <row r="91" spans="1:4" ht="12.75" customHeight="1" x14ac:dyDescent="0.25">
      <c r="A91" s="355">
        <v>2</v>
      </c>
      <c r="B91" s="376" t="s">
        <v>546</v>
      </c>
      <c r="C91" s="353">
        <v>0</v>
      </c>
      <c r="D91" s="386">
        <f t="shared" si="4"/>
        <v>0</v>
      </c>
    </row>
    <row r="92" spans="1:4" ht="12.75" customHeight="1" x14ac:dyDescent="0.25">
      <c r="A92" s="355">
        <v>1</v>
      </c>
      <c r="B92" s="376" t="s">
        <v>547</v>
      </c>
      <c r="C92" s="353">
        <v>0</v>
      </c>
      <c r="D92" s="386">
        <f t="shared" si="4"/>
        <v>0</v>
      </c>
    </row>
    <row r="93" spans="1:4" ht="12.75" customHeight="1" x14ac:dyDescent="0.25">
      <c r="A93" s="355">
        <v>1</v>
      </c>
      <c r="B93" s="376" t="s">
        <v>548</v>
      </c>
      <c r="C93" s="353">
        <v>0</v>
      </c>
      <c r="D93" s="386">
        <f t="shared" si="4"/>
        <v>0</v>
      </c>
    </row>
    <row r="94" spans="1:4" ht="12.75" customHeight="1" x14ac:dyDescent="0.25">
      <c r="A94" s="355">
        <v>1</v>
      </c>
      <c r="B94" s="376" t="s">
        <v>549</v>
      </c>
      <c r="C94" s="353">
        <v>0</v>
      </c>
      <c r="D94" s="386">
        <f t="shared" si="4"/>
        <v>0</v>
      </c>
    </row>
    <row r="95" spans="1:4" ht="12.75" customHeight="1" x14ac:dyDescent="0.25">
      <c r="A95" s="355">
        <v>1</v>
      </c>
      <c r="B95" s="376" t="s">
        <v>550</v>
      </c>
      <c r="C95" s="353">
        <v>0</v>
      </c>
      <c r="D95" s="386">
        <f t="shared" si="4"/>
        <v>0</v>
      </c>
    </row>
    <row r="96" spans="1:4" ht="12.75" customHeight="1" x14ac:dyDescent="0.25">
      <c r="A96" s="355">
        <v>1</v>
      </c>
      <c r="B96" s="376" t="s">
        <v>561</v>
      </c>
      <c r="C96" s="353">
        <v>0</v>
      </c>
      <c r="D96" s="386">
        <f t="shared" si="4"/>
        <v>0</v>
      </c>
    </row>
    <row r="97" spans="1:4" ht="12.75" customHeight="1" x14ac:dyDescent="0.25">
      <c r="A97" s="355">
        <v>1</v>
      </c>
      <c r="B97" s="376" t="s">
        <v>557</v>
      </c>
      <c r="C97" s="353">
        <v>0</v>
      </c>
      <c r="D97" s="386">
        <f t="shared" si="4"/>
        <v>0</v>
      </c>
    </row>
    <row r="98" spans="1:4" ht="12.75" customHeight="1" x14ac:dyDescent="0.25">
      <c r="A98" s="355">
        <v>1</v>
      </c>
      <c r="B98" s="376" t="s">
        <v>533</v>
      </c>
      <c r="C98" s="353">
        <v>0</v>
      </c>
      <c r="D98" s="386">
        <f t="shared" si="4"/>
        <v>0</v>
      </c>
    </row>
    <row r="99" spans="1:4" ht="12.75" customHeight="1" x14ac:dyDescent="0.25">
      <c r="A99" s="355">
        <v>1</v>
      </c>
      <c r="B99" s="376" t="s">
        <v>558</v>
      </c>
      <c r="C99" s="353">
        <v>0</v>
      </c>
      <c r="D99" s="386">
        <f t="shared" si="4"/>
        <v>0</v>
      </c>
    </row>
    <row r="100" spans="1:4" ht="12.75" customHeight="1" x14ac:dyDescent="0.25">
      <c r="A100" s="355">
        <v>4</v>
      </c>
      <c r="B100" s="376" t="s">
        <v>559</v>
      </c>
      <c r="C100" s="353">
        <v>0</v>
      </c>
      <c r="D100" s="386">
        <f t="shared" si="4"/>
        <v>0</v>
      </c>
    </row>
    <row r="101" spans="1:4" ht="12.75" customHeight="1" x14ac:dyDescent="0.25">
      <c r="A101" s="355">
        <v>1</v>
      </c>
      <c r="B101" s="376" t="s">
        <v>572</v>
      </c>
      <c r="C101" s="353">
        <v>0</v>
      </c>
      <c r="D101" s="386">
        <f t="shared" si="4"/>
        <v>0</v>
      </c>
    </row>
    <row r="102" spans="1:4" ht="12.75" customHeight="1" x14ac:dyDescent="0.25">
      <c r="A102" s="355">
        <v>2</v>
      </c>
      <c r="B102" s="376" t="s">
        <v>611</v>
      </c>
      <c r="C102" s="353">
        <v>0</v>
      </c>
      <c r="D102" s="386">
        <f t="shared" si="4"/>
        <v>0</v>
      </c>
    </row>
    <row r="103" spans="1:4" ht="12.75" customHeight="1" x14ac:dyDescent="0.25">
      <c r="A103" s="355">
        <v>2</v>
      </c>
      <c r="B103" s="376" t="s">
        <v>612</v>
      </c>
      <c r="C103" s="353">
        <v>0</v>
      </c>
      <c r="D103" s="386">
        <f t="shared" si="4"/>
        <v>0</v>
      </c>
    </row>
    <row r="104" spans="1:4" ht="12.75" customHeight="1" x14ac:dyDescent="0.25">
      <c r="A104" s="355">
        <v>2</v>
      </c>
      <c r="B104" s="376" t="s">
        <v>593</v>
      </c>
      <c r="C104" s="353">
        <v>0</v>
      </c>
      <c r="D104" s="386">
        <f t="shared" si="4"/>
        <v>0</v>
      </c>
    </row>
    <row r="105" spans="1:4" ht="12.75" customHeight="1" x14ac:dyDescent="0.25">
      <c r="A105" s="355"/>
      <c r="B105" s="376"/>
      <c r="C105" s="353"/>
      <c r="D105" s="386"/>
    </row>
    <row r="106" spans="1:4" ht="12.75" customHeight="1" x14ac:dyDescent="0.25">
      <c r="A106" s="366"/>
      <c r="B106" s="378" t="s">
        <v>517</v>
      </c>
      <c r="C106" s="353"/>
      <c r="D106" s="386">
        <f>SUM(D86:D105)</f>
        <v>0</v>
      </c>
    </row>
    <row r="107" spans="1:4" ht="12.75" customHeight="1" x14ac:dyDescent="0.25">
      <c r="A107" s="365"/>
      <c r="B107" s="375" t="s">
        <v>518</v>
      </c>
      <c r="C107" s="353"/>
      <c r="D107" s="386"/>
    </row>
    <row r="108" spans="1:4" ht="12.75" customHeight="1" x14ac:dyDescent="0.25">
      <c r="A108" s="355">
        <v>1</v>
      </c>
      <c r="B108" s="376" t="s">
        <v>540</v>
      </c>
      <c r="C108" s="353">
        <v>0</v>
      </c>
      <c r="D108" s="386">
        <f t="shared" si="4"/>
        <v>0</v>
      </c>
    </row>
    <row r="109" spans="1:4" ht="12.75" customHeight="1" x14ac:dyDescent="0.25">
      <c r="A109" s="355">
        <v>1</v>
      </c>
      <c r="B109" s="376" t="s">
        <v>541</v>
      </c>
      <c r="C109" s="353">
        <v>0</v>
      </c>
      <c r="D109" s="386">
        <f t="shared" si="4"/>
        <v>0</v>
      </c>
    </row>
    <row r="110" spans="1:4" ht="12.75" customHeight="1" x14ac:dyDescent="0.25">
      <c r="A110" s="355">
        <v>1</v>
      </c>
      <c r="B110" s="376" t="s">
        <v>542</v>
      </c>
      <c r="C110" s="353">
        <v>0</v>
      </c>
      <c r="D110" s="386">
        <f t="shared" si="4"/>
        <v>0</v>
      </c>
    </row>
    <row r="111" spans="1:4" ht="12.75" customHeight="1" x14ac:dyDescent="0.25">
      <c r="A111" s="355">
        <v>1</v>
      </c>
      <c r="B111" s="376" t="s">
        <v>613</v>
      </c>
      <c r="C111" s="353">
        <v>0</v>
      </c>
      <c r="D111" s="386">
        <f t="shared" si="4"/>
        <v>0</v>
      </c>
    </row>
    <row r="112" spans="1:4" ht="12.75" customHeight="1" x14ac:dyDescent="0.25">
      <c r="A112" s="355">
        <v>1</v>
      </c>
      <c r="B112" s="376" t="s">
        <v>552</v>
      </c>
      <c r="C112" s="353">
        <v>0</v>
      </c>
      <c r="D112" s="386">
        <f t="shared" si="4"/>
        <v>0</v>
      </c>
    </row>
    <row r="113" spans="1:4" ht="12.75" customHeight="1" x14ac:dyDescent="0.25">
      <c r="A113" s="355">
        <v>1</v>
      </c>
      <c r="B113" s="376" t="s">
        <v>553</v>
      </c>
      <c r="C113" s="353">
        <v>0</v>
      </c>
      <c r="D113" s="386">
        <f t="shared" si="4"/>
        <v>0</v>
      </c>
    </row>
    <row r="114" spans="1:4" ht="12.75" customHeight="1" x14ac:dyDescent="0.25">
      <c r="A114" s="355">
        <v>1</v>
      </c>
      <c r="B114" s="376" t="s">
        <v>554</v>
      </c>
      <c r="C114" s="353">
        <v>0</v>
      </c>
      <c r="D114" s="386">
        <f t="shared" si="4"/>
        <v>0</v>
      </c>
    </row>
    <row r="115" spans="1:4" ht="12.75" customHeight="1" x14ac:dyDescent="0.25">
      <c r="A115" s="355">
        <v>1</v>
      </c>
      <c r="B115" s="376" t="s">
        <v>555</v>
      </c>
      <c r="C115" s="353">
        <v>0</v>
      </c>
      <c r="D115" s="386">
        <f t="shared" si="4"/>
        <v>0</v>
      </c>
    </row>
    <row r="116" spans="1:4" ht="12.75" customHeight="1" x14ac:dyDescent="0.25">
      <c r="A116" s="355">
        <v>1</v>
      </c>
      <c r="B116" s="376" t="s">
        <v>560</v>
      </c>
      <c r="C116" s="353">
        <v>0</v>
      </c>
      <c r="D116" s="386">
        <f t="shared" si="4"/>
        <v>0</v>
      </c>
    </row>
    <row r="117" spans="1:4" ht="12.75" customHeight="1" x14ac:dyDescent="0.25">
      <c r="A117" s="355">
        <v>1</v>
      </c>
      <c r="B117" s="376" t="s">
        <v>556</v>
      </c>
      <c r="C117" s="353">
        <v>0</v>
      </c>
      <c r="D117" s="386">
        <f t="shared" si="4"/>
        <v>0</v>
      </c>
    </row>
    <row r="118" spans="1:4" ht="12.75" customHeight="1" x14ac:dyDescent="0.25">
      <c r="A118" s="355">
        <v>1</v>
      </c>
      <c r="B118" s="376" t="s">
        <v>562</v>
      </c>
      <c r="C118" s="353">
        <v>0</v>
      </c>
      <c r="D118" s="386">
        <f t="shared" si="4"/>
        <v>0</v>
      </c>
    </row>
    <row r="119" spans="1:4" ht="12.75" customHeight="1" x14ac:dyDescent="0.25">
      <c r="A119" s="355">
        <v>1</v>
      </c>
      <c r="B119" s="376" t="s">
        <v>563</v>
      </c>
      <c r="C119" s="353">
        <v>0</v>
      </c>
      <c r="D119" s="386">
        <f t="shared" si="4"/>
        <v>0</v>
      </c>
    </row>
    <row r="120" spans="1:4" ht="12.75" customHeight="1" x14ac:dyDescent="0.25">
      <c r="A120" s="355">
        <v>1</v>
      </c>
      <c r="B120" s="376" t="s">
        <v>573</v>
      </c>
      <c r="C120" s="353">
        <v>0</v>
      </c>
      <c r="D120" s="386">
        <f t="shared" si="4"/>
        <v>0</v>
      </c>
    </row>
    <row r="121" spans="1:4" ht="12.75" customHeight="1" x14ac:dyDescent="0.25">
      <c r="A121" s="355">
        <v>1</v>
      </c>
      <c r="B121" s="376" t="s">
        <v>574</v>
      </c>
      <c r="C121" s="353">
        <v>0</v>
      </c>
      <c r="D121" s="386">
        <f t="shared" si="4"/>
        <v>0</v>
      </c>
    </row>
    <row r="122" spans="1:4" ht="12.75" customHeight="1" x14ac:dyDescent="0.25">
      <c r="A122" s="355">
        <v>1</v>
      </c>
      <c r="B122" s="376" t="s">
        <v>595</v>
      </c>
      <c r="C122" s="353">
        <v>0</v>
      </c>
      <c r="D122" s="386">
        <f t="shared" si="4"/>
        <v>0</v>
      </c>
    </row>
    <row r="123" spans="1:4" ht="12.75" customHeight="1" x14ac:dyDescent="0.25">
      <c r="A123" s="355">
        <v>1</v>
      </c>
      <c r="B123" s="376" t="s">
        <v>594</v>
      </c>
      <c r="C123" s="353">
        <v>0</v>
      </c>
      <c r="D123" s="386">
        <f t="shared" si="4"/>
        <v>0</v>
      </c>
    </row>
    <row r="124" spans="1:4" ht="12.75" customHeight="1" x14ac:dyDescent="0.25">
      <c r="A124" s="355"/>
      <c r="B124" s="376"/>
      <c r="C124" s="353"/>
      <c r="D124" s="386"/>
    </row>
    <row r="125" spans="1:4" ht="12.75" customHeight="1" thickBot="1" x14ac:dyDescent="0.3">
      <c r="A125" s="366"/>
      <c r="B125" s="378" t="s">
        <v>519</v>
      </c>
      <c r="C125" s="401"/>
      <c r="D125" s="386">
        <f>SUM(D108:D123)</f>
        <v>0</v>
      </c>
    </row>
    <row r="126" spans="1:4" ht="12.75" customHeight="1" thickBot="1" x14ac:dyDescent="0.3">
      <c r="A126" s="364"/>
      <c r="B126" s="379" t="s">
        <v>520</v>
      </c>
      <c r="C126" s="399"/>
      <c r="D126" s="391">
        <f>D125+D106</f>
        <v>0</v>
      </c>
    </row>
    <row r="127" spans="1:4" ht="12.75" customHeight="1" x14ac:dyDescent="0.25">
      <c r="A127" s="363"/>
      <c r="B127" s="378"/>
      <c r="C127" s="403"/>
      <c r="D127" s="392"/>
    </row>
    <row r="128" spans="1:4" ht="12.75" customHeight="1" thickBot="1" x14ac:dyDescent="0.3">
      <c r="A128" s="369" t="s">
        <v>527</v>
      </c>
      <c r="B128" s="369"/>
      <c r="C128" s="406"/>
      <c r="D128" s="369"/>
    </row>
    <row r="129" spans="1:4" ht="12.75" customHeight="1" thickBot="1" x14ac:dyDescent="0.3">
      <c r="A129" s="364" t="s">
        <v>511</v>
      </c>
      <c r="B129" s="361" t="s">
        <v>512</v>
      </c>
      <c r="C129" s="399" t="s">
        <v>513</v>
      </c>
      <c r="D129" s="384" t="s">
        <v>514</v>
      </c>
    </row>
    <row r="130" spans="1:4" ht="12.75" customHeight="1" x14ac:dyDescent="0.25">
      <c r="A130" s="365"/>
      <c r="B130" s="375" t="s">
        <v>515</v>
      </c>
      <c r="C130" s="400"/>
      <c r="D130" s="385"/>
    </row>
    <row r="131" spans="1:4" ht="12.75" customHeight="1" x14ac:dyDescent="0.25">
      <c r="A131" s="355">
        <v>6</v>
      </c>
      <c r="B131" s="376" t="s">
        <v>516</v>
      </c>
      <c r="C131" s="353">
        <v>0</v>
      </c>
      <c r="D131" s="386">
        <f>(C131*A131)</f>
        <v>0</v>
      </c>
    </row>
    <row r="132" spans="1:4" ht="12.75" customHeight="1" x14ac:dyDescent="0.25">
      <c r="A132" s="355">
        <v>1</v>
      </c>
      <c r="B132" s="376" t="s">
        <v>537</v>
      </c>
      <c r="C132" s="353">
        <v>0</v>
      </c>
      <c r="D132" s="386">
        <f t="shared" ref="D132:D139" si="5">(C132*A132)</f>
        <v>0</v>
      </c>
    </row>
    <row r="133" spans="1:4" ht="12.75" customHeight="1" x14ac:dyDescent="0.25">
      <c r="A133" s="355">
        <v>1</v>
      </c>
      <c r="B133" s="376" t="s">
        <v>538</v>
      </c>
      <c r="C133" s="353">
        <v>0</v>
      </c>
      <c r="D133" s="386">
        <f t="shared" si="5"/>
        <v>0</v>
      </c>
    </row>
    <row r="134" spans="1:4" ht="12.75" customHeight="1" x14ac:dyDescent="0.25">
      <c r="A134" s="355">
        <v>1</v>
      </c>
      <c r="B134" s="377" t="s">
        <v>539</v>
      </c>
      <c r="C134" s="353">
        <v>0</v>
      </c>
      <c r="D134" s="386">
        <f t="shared" si="5"/>
        <v>0</v>
      </c>
    </row>
    <row r="135" spans="1:4" ht="12.75" customHeight="1" x14ac:dyDescent="0.25">
      <c r="A135" s="355">
        <v>1</v>
      </c>
      <c r="B135" s="376" t="s">
        <v>609</v>
      </c>
      <c r="C135" s="353">
        <v>0</v>
      </c>
      <c r="D135" s="386">
        <f t="shared" si="5"/>
        <v>0</v>
      </c>
    </row>
    <row r="136" spans="1:4" ht="12.75" customHeight="1" x14ac:dyDescent="0.25">
      <c r="A136" s="355">
        <v>3</v>
      </c>
      <c r="B136" s="376" t="s">
        <v>564</v>
      </c>
      <c r="C136" s="353">
        <v>0</v>
      </c>
      <c r="D136" s="386">
        <f t="shared" si="5"/>
        <v>0</v>
      </c>
    </row>
    <row r="137" spans="1:4" ht="12.75" customHeight="1" x14ac:dyDescent="0.25">
      <c r="A137" s="355">
        <v>2</v>
      </c>
      <c r="B137" s="376" t="s">
        <v>565</v>
      </c>
      <c r="C137" s="353">
        <v>0</v>
      </c>
      <c r="D137" s="386">
        <f t="shared" si="5"/>
        <v>0</v>
      </c>
    </row>
    <row r="138" spans="1:4" ht="12.75" customHeight="1" x14ac:dyDescent="0.25">
      <c r="A138" s="355">
        <v>3</v>
      </c>
      <c r="B138" s="376" t="s">
        <v>566</v>
      </c>
      <c r="C138" s="353">
        <v>0</v>
      </c>
      <c r="D138" s="386">
        <f t="shared" si="5"/>
        <v>0</v>
      </c>
    </row>
    <row r="139" spans="1:4" ht="12.75" customHeight="1" x14ac:dyDescent="0.25">
      <c r="A139" s="355">
        <v>3</v>
      </c>
      <c r="B139" s="376" t="s">
        <v>567</v>
      </c>
      <c r="C139" s="353">
        <v>0</v>
      </c>
      <c r="D139" s="386">
        <f t="shared" si="5"/>
        <v>0</v>
      </c>
    </row>
    <row r="140" spans="1:4" ht="12.75" customHeight="1" x14ac:dyDescent="0.25">
      <c r="A140" s="355"/>
      <c r="B140" s="376"/>
      <c r="C140" s="353"/>
      <c r="D140" s="386"/>
    </row>
    <row r="141" spans="1:4" ht="12.75" customHeight="1" x14ac:dyDescent="0.25">
      <c r="A141" s="366"/>
      <c r="B141" s="378" t="s">
        <v>517</v>
      </c>
      <c r="C141" s="401"/>
      <c r="D141" s="386">
        <f>SUM(D131:D140)</f>
        <v>0</v>
      </c>
    </row>
    <row r="142" spans="1:4" ht="12.75" customHeight="1" x14ac:dyDescent="0.25">
      <c r="A142" s="365"/>
      <c r="B142" s="375" t="s">
        <v>518</v>
      </c>
      <c r="C142" s="400"/>
      <c r="D142" s="386"/>
    </row>
    <row r="143" spans="1:4" ht="12.75" customHeight="1" x14ac:dyDescent="0.25">
      <c r="A143" s="355">
        <v>1</v>
      </c>
      <c r="B143" s="376" t="s">
        <v>540</v>
      </c>
      <c r="C143" s="353">
        <v>0</v>
      </c>
      <c r="D143" s="386">
        <f t="shared" ref="D143:D149" si="6">C143*A143</f>
        <v>0</v>
      </c>
    </row>
    <row r="144" spans="1:4" ht="12.75" customHeight="1" x14ac:dyDescent="0.25">
      <c r="A144" s="355">
        <v>1</v>
      </c>
      <c r="B144" s="376" t="s">
        <v>541</v>
      </c>
      <c r="C144" s="353">
        <v>0</v>
      </c>
      <c r="D144" s="386">
        <f t="shared" si="6"/>
        <v>0</v>
      </c>
    </row>
    <row r="145" spans="1:4" ht="12.75" customHeight="1" x14ac:dyDescent="0.25">
      <c r="A145" s="355">
        <v>1</v>
      </c>
      <c r="B145" s="376" t="s">
        <v>542</v>
      </c>
      <c r="C145" s="353">
        <v>0</v>
      </c>
      <c r="D145" s="386">
        <f t="shared" si="6"/>
        <v>0</v>
      </c>
    </row>
    <row r="146" spans="1:4" ht="12.75" customHeight="1" x14ac:dyDescent="0.25">
      <c r="A146" s="355">
        <v>1</v>
      </c>
      <c r="B146" s="376" t="s">
        <v>568</v>
      </c>
      <c r="C146" s="353">
        <v>0</v>
      </c>
      <c r="D146" s="386">
        <f t="shared" si="6"/>
        <v>0</v>
      </c>
    </row>
    <row r="147" spans="1:4" ht="12.75" customHeight="1" x14ac:dyDescent="0.25">
      <c r="A147" s="355">
        <v>1</v>
      </c>
      <c r="B147" s="376" t="s">
        <v>569</v>
      </c>
      <c r="C147" s="353">
        <v>0</v>
      </c>
      <c r="D147" s="386">
        <f t="shared" si="6"/>
        <v>0</v>
      </c>
    </row>
    <row r="148" spans="1:4" ht="12.75" customHeight="1" x14ac:dyDescent="0.25">
      <c r="A148" s="355">
        <v>1</v>
      </c>
      <c r="B148" s="376" t="s">
        <v>570</v>
      </c>
      <c r="C148" s="353">
        <v>0</v>
      </c>
      <c r="D148" s="386">
        <f t="shared" si="6"/>
        <v>0</v>
      </c>
    </row>
    <row r="149" spans="1:4" ht="12.75" customHeight="1" x14ac:dyDescent="0.25">
      <c r="A149" s="355">
        <v>1</v>
      </c>
      <c r="B149" s="376" t="s">
        <v>571</v>
      </c>
      <c r="C149" s="353">
        <v>0</v>
      </c>
      <c r="D149" s="386">
        <f t="shared" si="6"/>
        <v>0</v>
      </c>
    </row>
    <row r="150" spans="1:4" ht="12.75" customHeight="1" x14ac:dyDescent="0.25">
      <c r="A150" s="355"/>
      <c r="B150" s="376"/>
      <c r="C150" s="353"/>
      <c r="D150" s="386"/>
    </row>
    <row r="151" spans="1:4" ht="12.75" customHeight="1" thickBot="1" x14ac:dyDescent="0.3">
      <c r="A151" s="366"/>
      <c r="B151" s="378" t="s">
        <v>519</v>
      </c>
      <c r="C151" s="401"/>
      <c r="D151" s="386">
        <f>SUM(D143:D150)</f>
        <v>0</v>
      </c>
    </row>
    <row r="152" spans="1:4" ht="12.75" customHeight="1" thickBot="1" x14ac:dyDescent="0.3">
      <c r="A152" s="364"/>
      <c r="B152" s="379" t="s">
        <v>520</v>
      </c>
      <c r="C152" s="399"/>
      <c r="D152" s="387">
        <f>D151+D141</f>
        <v>0</v>
      </c>
    </row>
    <row r="153" spans="1:4" ht="12.75" customHeight="1" x14ac:dyDescent="0.25">
      <c r="A153" s="367"/>
      <c r="B153" s="367"/>
      <c r="C153" s="402"/>
      <c r="D153" s="388"/>
    </row>
    <row r="154" spans="1:4" ht="12.75" customHeight="1" thickBot="1" x14ac:dyDescent="0.3">
      <c r="A154" s="360" t="s">
        <v>528</v>
      </c>
      <c r="B154" s="360"/>
      <c r="C154" s="359"/>
      <c r="D154" s="360"/>
    </row>
    <row r="155" spans="1:4" ht="12.75" customHeight="1" thickBot="1" x14ac:dyDescent="0.3">
      <c r="A155" s="370" t="s">
        <v>511</v>
      </c>
      <c r="B155" s="361" t="s">
        <v>512</v>
      </c>
      <c r="C155" s="399" t="s">
        <v>513</v>
      </c>
      <c r="D155" s="389" t="s">
        <v>514</v>
      </c>
    </row>
    <row r="156" spans="1:4" ht="12.75" customHeight="1" x14ac:dyDescent="0.25">
      <c r="A156" s="371"/>
      <c r="B156" s="375" t="s">
        <v>515</v>
      </c>
      <c r="C156" s="400" t="s">
        <v>531</v>
      </c>
      <c r="D156" s="393"/>
    </row>
    <row r="157" spans="1:4" ht="12.75" customHeight="1" x14ac:dyDescent="0.25">
      <c r="A157" s="355">
        <v>6</v>
      </c>
      <c r="B157" s="376" t="s">
        <v>516</v>
      </c>
      <c r="C157" s="353">
        <v>0</v>
      </c>
      <c r="D157" s="386">
        <f t="shared" ref="D157:D202" si="7">C157*A157</f>
        <v>0</v>
      </c>
    </row>
    <row r="158" spans="1:4" ht="12.75" customHeight="1" x14ac:dyDescent="0.25">
      <c r="A158" s="355">
        <v>1</v>
      </c>
      <c r="B158" s="376" t="s">
        <v>537</v>
      </c>
      <c r="C158" s="353">
        <v>0</v>
      </c>
      <c r="D158" s="386">
        <f t="shared" si="7"/>
        <v>0</v>
      </c>
    </row>
    <row r="159" spans="1:4" ht="12.75" customHeight="1" x14ac:dyDescent="0.25">
      <c r="A159" s="355">
        <v>1</v>
      </c>
      <c r="B159" s="376" t="s">
        <v>538</v>
      </c>
      <c r="C159" s="353">
        <v>0</v>
      </c>
      <c r="D159" s="386">
        <f t="shared" si="7"/>
        <v>0</v>
      </c>
    </row>
    <row r="160" spans="1:4" ht="12.75" customHeight="1" x14ac:dyDescent="0.25">
      <c r="A160" s="355">
        <v>1</v>
      </c>
      <c r="B160" s="377" t="s">
        <v>539</v>
      </c>
      <c r="C160" s="353">
        <v>0</v>
      </c>
      <c r="D160" s="386">
        <f t="shared" si="7"/>
        <v>0</v>
      </c>
    </row>
    <row r="161" spans="1:4" ht="12.75" customHeight="1" x14ac:dyDescent="0.25">
      <c r="A161" s="355">
        <v>1</v>
      </c>
      <c r="B161" s="376" t="s">
        <v>609</v>
      </c>
      <c r="C161" s="353">
        <v>0</v>
      </c>
      <c r="D161" s="386">
        <f t="shared" si="7"/>
        <v>0</v>
      </c>
    </row>
    <row r="162" spans="1:4" ht="12.75" customHeight="1" x14ac:dyDescent="0.25">
      <c r="A162" s="355">
        <v>2</v>
      </c>
      <c r="B162" s="376" t="s">
        <v>546</v>
      </c>
      <c r="C162" s="353">
        <v>0</v>
      </c>
      <c r="D162" s="386">
        <f t="shared" si="7"/>
        <v>0</v>
      </c>
    </row>
    <row r="163" spans="1:4" ht="12.75" customHeight="1" x14ac:dyDescent="0.25">
      <c r="A163" s="355">
        <v>1</v>
      </c>
      <c r="B163" s="376" t="s">
        <v>547</v>
      </c>
      <c r="C163" s="353">
        <v>0</v>
      </c>
      <c r="D163" s="386">
        <f t="shared" si="7"/>
        <v>0</v>
      </c>
    </row>
    <row r="164" spans="1:4" ht="12.75" customHeight="1" x14ac:dyDescent="0.25">
      <c r="A164" s="355">
        <v>1</v>
      </c>
      <c r="B164" s="376" t="s">
        <v>548</v>
      </c>
      <c r="C164" s="353">
        <v>0</v>
      </c>
      <c r="D164" s="386">
        <f t="shared" si="7"/>
        <v>0</v>
      </c>
    </row>
    <row r="165" spans="1:4" ht="12.75" customHeight="1" x14ac:dyDescent="0.25">
      <c r="A165" s="355">
        <v>1</v>
      </c>
      <c r="B165" s="376" t="s">
        <v>549</v>
      </c>
      <c r="C165" s="353">
        <v>0</v>
      </c>
      <c r="D165" s="386">
        <f t="shared" si="7"/>
        <v>0</v>
      </c>
    </row>
    <row r="166" spans="1:4" ht="12.75" customHeight="1" x14ac:dyDescent="0.25">
      <c r="A166" s="355">
        <v>1</v>
      </c>
      <c r="B166" s="376" t="s">
        <v>550</v>
      </c>
      <c r="C166" s="353">
        <v>0</v>
      </c>
      <c r="D166" s="386">
        <f t="shared" si="7"/>
        <v>0</v>
      </c>
    </row>
    <row r="167" spans="1:4" ht="12.75" customHeight="1" x14ac:dyDescent="0.25">
      <c r="A167" s="355">
        <v>1</v>
      </c>
      <c r="B167" s="376" t="s">
        <v>561</v>
      </c>
      <c r="C167" s="353">
        <v>0</v>
      </c>
      <c r="D167" s="386">
        <f t="shared" si="7"/>
        <v>0</v>
      </c>
    </row>
    <row r="168" spans="1:4" ht="12.75" customHeight="1" x14ac:dyDescent="0.25">
      <c r="A168" s="355">
        <v>2</v>
      </c>
      <c r="B168" s="376" t="s">
        <v>575</v>
      </c>
      <c r="C168" s="353">
        <v>0</v>
      </c>
      <c r="D168" s="386">
        <f t="shared" si="7"/>
        <v>0</v>
      </c>
    </row>
    <row r="169" spans="1:4" ht="12.75" customHeight="1" x14ac:dyDescent="0.25">
      <c r="A169" s="355">
        <v>4</v>
      </c>
      <c r="B169" s="376" t="s">
        <v>581</v>
      </c>
      <c r="C169" s="353">
        <v>0</v>
      </c>
      <c r="D169" s="386">
        <f t="shared" si="7"/>
        <v>0</v>
      </c>
    </row>
    <row r="170" spans="1:4" ht="12.75" customHeight="1" x14ac:dyDescent="0.25">
      <c r="A170" s="355">
        <v>2</v>
      </c>
      <c r="B170" s="376" t="s">
        <v>576</v>
      </c>
      <c r="C170" s="353">
        <v>0</v>
      </c>
      <c r="D170" s="386">
        <f t="shared" si="7"/>
        <v>0</v>
      </c>
    </row>
    <row r="171" spans="1:4" ht="12.75" customHeight="1" x14ac:dyDescent="0.25">
      <c r="A171" s="355">
        <v>4</v>
      </c>
      <c r="B171" s="376" t="s">
        <v>582</v>
      </c>
      <c r="C171" s="353">
        <v>0</v>
      </c>
      <c r="D171" s="386">
        <f t="shared" si="7"/>
        <v>0</v>
      </c>
    </row>
    <row r="172" spans="1:4" ht="12.75" customHeight="1" x14ac:dyDescent="0.25">
      <c r="A172" s="355">
        <v>1</v>
      </c>
      <c r="B172" s="376" t="s">
        <v>577</v>
      </c>
      <c r="C172" s="353">
        <v>0</v>
      </c>
      <c r="D172" s="386">
        <f t="shared" si="7"/>
        <v>0</v>
      </c>
    </row>
    <row r="173" spans="1:4" ht="12.75" customHeight="1" x14ac:dyDescent="0.25">
      <c r="A173" s="355">
        <v>1</v>
      </c>
      <c r="B173" s="376" t="s">
        <v>522</v>
      </c>
      <c r="C173" s="353">
        <v>0</v>
      </c>
      <c r="D173" s="386">
        <f t="shared" si="7"/>
        <v>0</v>
      </c>
    </row>
    <row r="174" spans="1:4" ht="12.75" customHeight="1" x14ac:dyDescent="0.25">
      <c r="A174" s="355">
        <v>1</v>
      </c>
      <c r="B174" s="376" t="s">
        <v>523</v>
      </c>
      <c r="C174" s="353">
        <v>0</v>
      </c>
      <c r="D174" s="386">
        <f t="shared" si="7"/>
        <v>0</v>
      </c>
    </row>
    <row r="175" spans="1:4" ht="12.75" customHeight="1" x14ac:dyDescent="0.25">
      <c r="A175" s="355">
        <v>1</v>
      </c>
      <c r="B175" s="380" t="s">
        <v>578</v>
      </c>
      <c r="C175" s="353">
        <v>0</v>
      </c>
      <c r="D175" s="386">
        <f t="shared" si="7"/>
        <v>0</v>
      </c>
    </row>
    <row r="176" spans="1:4" ht="12.75" customHeight="1" x14ac:dyDescent="0.25">
      <c r="A176" s="355">
        <v>1</v>
      </c>
      <c r="B176" s="380" t="s">
        <v>586</v>
      </c>
      <c r="C176" s="353">
        <v>0</v>
      </c>
      <c r="D176" s="386">
        <f t="shared" si="7"/>
        <v>0</v>
      </c>
    </row>
    <row r="177" spans="1:4" ht="12.75" customHeight="1" x14ac:dyDescent="0.25">
      <c r="A177" s="355">
        <v>1</v>
      </c>
      <c r="B177" s="376" t="s">
        <v>579</v>
      </c>
      <c r="C177" s="353">
        <v>0</v>
      </c>
      <c r="D177" s="386">
        <f t="shared" si="7"/>
        <v>0</v>
      </c>
    </row>
    <row r="178" spans="1:4" ht="12.75" customHeight="1" x14ac:dyDescent="0.25">
      <c r="A178" s="355">
        <v>1</v>
      </c>
      <c r="B178" s="376" t="s">
        <v>580</v>
      </c>
      <c r="C178" s="353">
        <v>0</v>
      </c>
      <c r="D178" s="386">
        <f t="shared" si="7"/>
        <v>0</v>
      </c>
    </row>
    <row r="179" spans="1:4" ht="12.75" customHeight="1" x14ac:dyDescent="0.25">
      <c r="A179" s="355">
        <v>1</v>
      </c>
      <c r="B179" s="380" t="s">
        <v>583</v>
      </c>
      <c r="C179" s="353">
        <v>0</v>
      </c>
      <c r="D179" s="386">
        <f t="shared" si="7"/>
        <v>0</v>
      </c>
    </row>
    <row r="180" spans="1:4" ht="12.75" customHeight="1" x14ac:dyDescent="0.25">
      <c r="A180" s="355">
        <v>1</v>
      </c>
      <c r="B180" s="377" t="s">
        <v>584</v>
      </c>
      <c r="C180" s="353">
        <v>0</v>
      </c>
      <c r="D180" s="386">
        <f t="shared" si="7"/>
        <v>0</v>
      </c>
    </row>
    <row r="181" spans="1:4" ht="12.75" customHeight="1" x14ac:dyDescent="0.25">
      <c r="A181" s="355">
        <v>2</v>
      </c>
      <c r="B181" s="377" t="s">
        <v>585</v>
      </c>
      <c r="C181" s="353">
        <v>0</v>
      </c>
      <c r="D181" s="386">
        <f t="shared" si="7"/>
        <v>0</v>
      </c>
    </row>
    <row r="182" spans="1:4" ht="12.75" customHeight="1" x14ac:dyDescent="0.25">
      <c r="A182" s="355"/>
      <c r="B182" s="377"/>
      <c r="C182" s="407"/>
      <c r="D182" s="386"/>
    </row>
    <row r="183" spans="1:4" ht="12.75" customHeight="1" x14ac:dyDescent="0.25">
      <c r="A183" s="366"/>
      <c r="B183" s="378" t="s">
        <v>517</v>
      </c>
      <c r="C183" s="401"/>
      <c r="D183" s="386">
        <f>SUM(D157:D181)</f>
        <v>0</v>
      </c>
    </row>
    <row r="184" spans="1:4" ht="12.75" customHeight="1" x14ac:dyDescent="0.25">
      <c r="A184" s="365"/>
      <c r="B184" s="375" t="s">
        <v>518</v>
      </c>
      <c r="C184" s="400"/>
      <c r="D184" s="386"/>
    </row>
    <row r="185" spans="1:4" ht="12.75" customHeight="1" x14ac:dyDescent="0.25">
      <c r="A185" s="355">
        <v>1</v>
      </c>
      <c r="B185" s="376" t="s">
        <v>540</v>
      </c>
      <c r="C185" s="353">
        <v>0</v>
      </c>
      <c r="D185" s="386">
        <f t="shared" si="7"/>
        <v>0</v>
      </c>
    </row>
    <row r="186" spans="1:4" ht="12.75" customHeight="1" x14ac:dyDescent="0.25">
      <c r="A186" s="355">
        <v>1</v>
      </c>
      <c r="B186" s="376" t="s">
        <v>541</v>
      </c>
      <c r="C186" s="353">
        <v>0</v>
      </c>
      <c r="D186" s="386">
        <f t="shared" si="7"/>
        <v>0</v>
      </c>
    </row>
    <row r="187" spans="1:4" ht="12.75" customHeight="1" x14ac:dyDescent="0.25">
      <c r="A187" s="355">
        <v>1</v>
      </c>
      <c r="B187" s="376" t="s">
        <v>542</v>
      </c>
      <c r="C187" s="353">
        <v>0</v>
      </c>
      <c r="D187" s="386">
        <f t="shared" si="7"/>
        <v>0</v>
      </c>
    </row>
    <row r="188" spans="1:4" ht="12.75" customHeight="1" x14ac:dyDescent="0.25">
      <c r="A188" s="355">
        <v>1</v>
      </c>
      <c r="B188" s="376" t="s">
        <v>551</v>
      </c>
      <c r="C188" s="353">
        <v>0</v>
      </c>
      <c r="D188" s="386">
        <f t="shared" si="7"/>
        <v>0</v>
      </c>
    </row>
    <row r="189" spans="1:4" ht="12.75" customHeight="1" x14ac:dyDescent="0.25">
      <c r="A189" s="355">
        <v>1</v>
      </c>
      <c r="B189" s="376" t="s">
        <v>552</v>
      </c>
      <c r="C189" s="353">
        <v>0</v>
      </c>
      <c r="D189" s="386">
        <f t="shared" si="7"/>
        <v>0</v>
      </c>
    </row>
    <row r="190" spans="1:4" ht="12.75" customHeight="1" x14ac:dyDescent="0.25">
      <c r="A190" s="355">
        <v>1</v>
      </c>
      <c r="B190" s="376" t="s">
        <v>553</v>
      </c>
      <c r="C190" s="353">
        <v>0</v>
      </c>
      <c r="D190" s="386">
        <f t="shared" si="7"/>
        <v>0</v>
      </c>
    </row>
    <row r="191" spans="1:4" ht="12.75" customHeight="1" x14ac:dyDescent="0.25">
      <c r="A191" s="355">
        <v>1</v>
      </c>
      <c r="B191" s="376" t="s">
        <v>554</v>
      </c>
      <c r="C191" s="353">
        <v>0</v>
      </c>
      <c r="D191" s="386">
        <f t="shared" si="7"/>
        <v>0</v>
      </c>
    </row>
    <row r="192" spans="1:4" ht="12.75" customHeight="1" x14ac:dyDescent="0.25">
      <c r="A192" s="355">
        <v>1</v>
      </c>
      <c r="B192" s="376" t="s">
        <v>555</v>
      </c>
      <c r="C192" s="353">
        <v>0</v>
      </c>
      <c r="D192" s="386">
        <f t="shared" si="7"/>
        <v>0</v>
      </c>
    </row>
    <row r="193" spans="1:4" ht="12.75" customHeight="1" x14ac:dyDescent="0.25">
      <c r="A193" s="355">
        <v>1</v>
      </c>
      <c r="B193" s="376" t="s">
        <v>560</v>
      </c>
      <c r="C193" s="353">
        <v>0</v>
      </c>
      <c r="D193" s="386">
        <f t="shared" si="7"/>
        <v>0</v>
      </c>
    </row>
    <row r="194" spans="1:4" ht="12.75" customHeight="1" x14ac:dyDescent="0.25">
      <c r="A194" s="355">
        <v>1</v>
      </c>
      <c r="B194" s="376" t="s">
        <v>556</v>
      </c>
      <c r="C194" s="353">
        <v>0</v>
      </c>
      <c r="D194" s="386">
        <f t="shared" si="7"/>
        <v>0</v>
      </c>
    </row>
    <row r="195" spans="1:4" ht="12.75" customHeight="1" x14ac:dyDescent="0.25">
      <c r="A195" s="355">
        <v>1</v>
      </c>
      <c r="B195" s="376" t="s">
        <v>587</v>
      </c>
      <c r="C195" s="353">
        <v>0</v>
      </c>
      <c r="D195" s="386">
        <f t="shared" si="7"/>
        <v>0</v>
      </c>
    </row>
    <row r="196" spans="1:4" ht="12.75" customHeight="1" x14ac:dyDescent="0.25">
      <c r="A196" s="355">
        <v>1</v>
      </c>
      <c r="B196" s="376" t="s">
        <v>588</v>
      </c>
      <c r="C196" s="353">
        <v>0</v>
      </c>
      <c r="D196" s="386">
        <f t="shared" si="7"/>
        <v>0</v>
      </c>
    </row>
    <row r="197" spans="1:4" ht="12.75" customHeight="1" x14ac:dyDescent="0.25">
      <c r="A197" s="355">
        <v>1</v>
      </c>
      <c r="B197" s="376" t="s">
        <v>589</v>
      </c>
      <c r="C197" s="353">
        <v>0</v>
      </c>
      <c r="D197" s="386">
        <f t="shared" si="7"/>
        <v>0</v>
      </c>
    </row>
    <row r="198" spans="1:4" ht="12.75" customHeight="1" x14ac:dyDescent="0.25">
      <c r="A198" s="355">
        <v>1</v>
      </c>
      <c r="B198" s="376" t="s">
        <v>590</v>
      </c>
      <c r="C198" s="353">
        <v>0</v>
      </c>
      <c r="D198" s="386">
        <f t="shared" si="7"/>
        <v>0</v>
      </c>
    </row>
    <row r="199" spans="1:4" ht="12.75" customHeight="1" x14ac:dyDescent="0.25">
      <c r="A199" s="355">
        <v>1</v>
      </c>
      <c r="B199" s="376" t="s">
        <v>591</v>
      </c>
      <c r="C199" s="353">
        <v>0</v>
      </c>
      <c r="D199" s="386">
        <f t="shared" si="7"/>
        <v>0</v>
      </c>
    </row>
    <row r="200" spans="1:4" ht="12.75" customHeight="1" x14ac:dyDescent="0.25">
      <c r="A200" s="355">
        <v>1</v>
      </c>
      <c r="B200" s="376" t="s">
        <v>592</v>
      </c>
      <c r="C200" s="353">
        <v>0</v>
      </c>
      <c r="D200" s="386">
        <f t="shared" si="7"/>
        <v>0</v>
      </c>
    </row>
    <row r="201" spans="1:4" ht="12.75" customHeight="1" x14ac:dyDescent="0.25">
      <c r="A201" s="355">
        <v>1</v>
      </c>
      <c r="B201" s="376" t="s">
        <v>596</v>
      </c>
      <c r="C201" s="353">
        <v>0</v>
      </c>
      <c r="D201" s="386">
        <f t="shared" si="7"/>
        <v>0</v>
      </c>
    </row>
    <row r="202" spans="1:4" ht="12.75" customHeight="1" x14ac:dyDescent="0.25">
      <c r="A202" s="355">
        <v>1</v>
      </c>
      <c r="B202" s="376" t="s">
        <v>597</v>
      </c>
      <c r="C202" s="353">
        <v>0</v>
      </c>
      <c r="D202" s="386">
        <f t="shared" si="7"/>
        <v>0</v>
      </c>
    </row>
    <row r="203" spans="1:4" ht="12.75" customHeight="1" x14ac:dyDescent="0.25">
      <c r="A203" s="355"/>
      <c r="B203" s="376"/>
      <c r="C203" s="353"/>
      <c r="D203" s="386"/>
    </row>
    <row r="204" spans="1:4" ht="12.75" customHeight="1" x14ac:dyDescent="0.25">
      <c r="A204" s="355"/>
      <c r="B204" s="376"/>
      <c r="C204" s="353"/>
      <c r="D204" s="386"/>
    </row>
    <row r="205" spans="1:4" ht="12.75" customHeight="1" thickBot="1" x14ac:dyDescent="0.3">
      <c r="A205" s="372"/>
      <c r="B205" s="378" t="s">
        <v>519</v>
      </c>
      <c r="C205" s="408"/>
      <c r="D205" s="386">
        <f>SUM(D185:D204)</f>
        <v>0</v>
      </c>
    </row>
    <row r="206" spans="1:4" ht="12.75" customHeight="1" thickBot="1" x14ac:dyDescent="0.3">
      <c r="A206" s="370"/>
      <c r="B206" s="381" t="s">
        <v>520</v>
      </c>
      <c r="C206" s="409"/>
      <c r="D206" s="394">
        <f>D205+D183</f>
        <v>0</v>
      </c>
    </row>
    <row r="207" spans="1:4" ht="12.75" customHeight="1" x14ac:dyDescent="0.25">
      <c r="A207" s="367"/>
      <c r="B207" s="367"/>
      <c r="C207" s="402"/>
      <c r="D207" s="388"/>
    </row>
    <row r="208" spans="1:4" ht="12.75" customHeight="1" thickBot="1" x14ac:dyDescent="0.3">
      <c r="A208" s="369" t="s">
        <v>529</v>
      </c>
      <c r="B208" s="369"/>
      <c r="C208" s="406"/>
      <c r="D208" s="369"/>
    </row>
    <row r="209" spans="1:4" ht="12.75" customHeight="1" thickBot="1" x14ac:dyDescent="0.3">
      <c r="A209" s="364" t="s">
        <v>511</v>
      </c>
      <c r="B209" s="361" t="s">
        <v>512</v>
      </c>
      <c r="C209" s="399" t="s">
        <v>513</v>
      </c>
      <c r="D209" s="384" t="s">
        <v>514</v>
      </c>
    </row>
    <row r="210" spans="1:4" ht="12.75" customHeight="1" x14ac:dyDescent="0.25">
      <c r="A210" s="365"/>
      <c r="B210" s="375" t="s">
        <v>515</v>
      </c>
      <c r="C210" s="400" t="s">
        <v>531</v>
      </c>
      <c r="D210" s="385"/>
    </row>
    <row r="211" spans="1:4" ht="12.75" customHeight="1" x14ac:dyDescent="0.25">
      <c r="A211" s="355">
        <v>6</v>
      </c>
      <c r="B211" s="376" t="s">
        <v>516</v>
      </c>
      <c r="C211" s="353">
        <v>0</v>
      </c>
      <c r="D211" s="386">
        <f t="shared" ref="D211:D222" si="8">C211*A211</f>
        <v>0</v>
      </c>
    </row>
    <row r="212" spans="1:4" ht="12.75" customHeight="1" x14ac:dyDescent="0.25">
      <c r="A212" s="355">
        <v>1</v>
      </c>
      <c r="B212" s="376" t="s">
        <v>537</v>
      </c>
      <c r="C212" s="353">
        <v>0</v>
      </c>
      <c r="D212" s="386">
        <f t="shared" si="8"/>
        <v>0</v>
      </c>
    </row>
    <row r="213" spans="1:4" ht="12.75" customHeight="1" x14ac:dyDescent="0.25">
      <c r="A213" s="355">
        <v>1</v>
      </c>
      <c r="B213" s="376" t="s">
        <v>538</v>
      </c>
      <c r="C213" s="353">
        <v>0</v>
      </c>
      <c r="D213" s="386">
        <f t="shared" si="8"/>
        <v>0</v>
      </c>
    </row>
    <row r="214" spans="1:4" ht="12.75" customHeight="1" x14ac:dyDescent="0.25">
      <c r="A214" s="355">
        <v>1</v>
      </c>
      <c r="B214" s="377" t="s">
        <v>539</v>
      </c>
      <c r="C214" s="353">
        <v>0</v>
      </c>
      <c r="D214" s="386">
        <f t="shared" si="8"/>
        <v>0</v>
      </c>
    </row>
    <row r="215" spans="1:4" ht="12.75" customHeight="1" x14ac:dyDescent="0.25">
      <c r="A215" s="355">
        <v>1</v>
      </c>
      <c r="B215" s="376" t="s">
        <v>609</v>
      </c>
      <c r="C215" s="353">
        <v>0</v>
      </c>
      <c r="D215" s="386">
        <f t="shared" si="8"/>
        <v>0</v>
      </c>
    </row>
    <row r="216" spans="1:4" ht="12.75" customHeight="1" x14ac:dyDescent="0.25">
      <c r="A216" s="355"/>
      <c r="B216" s="376"/>
      <c r="C216" s="353"/>
      <c r="D216" s="386"/>
    </row>
    <row r="217" spans="1:4" ht="12.75" customHeight="1" x14ac:dyDescent="0.25">
      <c r="A217" s="366"/>
      <c r="B217" s="378" t="s">
        <v>517</v>
      </c>
      <c r="C217" s="401"/>
      <c r="D217" s="386">
        <f>SUM(D211:D216)</f>
        <v>0</v>
      </c>
    </row>
    <row r="218" spans="1:4" ht="12.75" customHeight="1" x14ac:dyDescent="0.25">
      <c r="A218" s="365"/>
      <c r="B218" s="375" t="s">
        <v>518</v>
      </c>
      <c r="C218" s="400"/>
      <c r="D218" s="386"/>
    </row>
    <row r="219" spans="1:4" ht="12.75" customHeight="1" x14ac:dyDescent="0.25">
      <c r="A219" s="355">
        <v>1</v>
      </c>
      <c r="B219" s="376" t="s">
        <v>540</v>
      </c>
      <c r="C219" s="353">
        <v>0</v>
      </c>
      <c r="D219" s="386">
        <f t="shared" si="8"/>
        <v>0</v>
      </c>
    </row>
    <row r="220" spans="1:4" ht="12.75" customHeight="1" x14ac:dyDescent="0.25">
      <c r="A220" s="355">
        <v>1</v>
      </c>
      <c r="B220" s="376" t="s">
        <v>541</v>
      </c>
      <c r="C220" s="353">
        <v>0</v>
      </c>
      <c r="D220" s="386">
        <f t="shared" si="8"/>
        <v>0</v>
      </c>
    </row>
    <row r="221" spans="1:4" ht="12.75" customHeight="1" x14ac:dyDescent="0.25">
      <c r="A221" s="355">
        <v>1</v>
      </c>
      <c r="B221" s="376" t="s">
        <v>542</v>
      </c>
      <c r="C221" s="353">
        <v>0</v>
      </c>
      <c r="D221" s="386">
        <f t="shared" si="8"/>
        <v>0</v>
      </c>
    </row>
    <row r="222" spans="1:4" ht="12.75" customHeight="1" x14ac:dyDescent="0.25">
      <c r="A222" s="355">
        <v>1</v>
      </c>
      <c r="B222" s="376" t="s">
        <v>619</v>
      </c>
      <c r="C222" s="353">
        <v>0</v>
      </c>
      <c r="D222" s="386">
        <f t="shared" si="8"/>
        <v>0</v>
      </c>
    </row>
    <row r="223" spans="1:4" ht="12.75" customHeight="1" x14ac:dyDescent="0.25">
      <c r="A223" s="355"/>
      <c r="B223" s="376"/>
      <c r="C223" s="353"/>
      <c r="D223" s="386"/>
    </row>
    <row r="224" spans="1:4" ht="12.75" customHeight="1" thickBot="1" x14ac:dyDescent="0.3">
      <c r="A224" s="366"/>
      <c r="B224" s="378" t="s">
        <v>519</v>
      </c>
      <c r="C224" s="401"/>
      <c r="D224" s="386">
        <f>SUM(D219:D223)</f>
        <v>0</v>
      </c>
    </row>
    <row r="225" spans="1:4" ht="12.75" customHeight="1" thickBot="1" x14ac:dyDescent="0.3">
      <c r="A225" s="364"/>
      <c r="B225" s="379" t="s">
        <v>520</v>
      </c>
      <c r="C225" s="399"/>
      <c r="D225" s="391">
        <f>D224+D217</f>
        <v>0</v>
      </c>
    </row>
    <row r="226" spans="1:4" ht="12.75" customHeight="1" x14ac:dyDescent="0.25">
      <c r="A226" s="363"/>
      <c r="B226" s="378"/>
      <c r="C226" s="403"/>
      <c r="D226" s="392"/>
    </row>
    <row r="227" spans="1:4" ht="12.75" customHeight="1" x14ac:dyDescent="0.25">
      <c r="A227" s="363"/>
      <c r="B227" s="378"/>
      <c r="C227" s="403"/>
      <c r="D227" s="392"/>
    </row>
    <row r="228" spans="1:4" ht="12.75" customHeight="1" x14ac:dyDescent="0.25">
      <c r="A228" s="363"/>
      <c r="B228" s="378"/>
      <c r="C228" s="403"/>
      <c r="D228" s="392"/>
    </row>
    <row r="229" spans="1:4" ht="12.75" customHeight="1" x14ac:dyDescent="0.25">
      <c r="A229" s="373"/>
      <c r="B229" s="373"/>
      <c r="C229" s="410"/>
      <c r="D229" s="395"/>
    </row>
    <row r="230" spans="1:4" ht="12.75" customHeight="1" thickBot="1" x14ac:dyDescent="0.3">
      <c r="A230" s="369" t="s">
        <v>530</v>
      </c>
      <c r="B230" s="369"/>
      <c r="C230" s="406"/>
      <c r="D230" s="369"/>
    </row>
    <row r="231" spans="1:4" ht="12.75" customHeight="1" thickBot="1" x14ac:dyDescent="0.3">
      <c r="A231" s="364" t="s">
        <v>511</v>
      </c>
      <c r="B231" s="361" t="s">
        <v>512</v>
      </c>
      <c r="C231" s="399" t="s">
        <v>513</v>
      </c>
      <c r="D231" s="389" t="s">
        <v>514</v>
      </c>
    </row>
    <row r="232" spans="1:4" ht="12.75" customHeight="1" x14ac:dyDescent="0.25">
      <c r="A232" s="365"/>
      <c r="B232" s="375" t="s">
        <v>515</v>
      </c>
      <c r="C232" s="400" t="s">
        <v>531</v>
      </c>
      <c r="D232" s="390"/>
    </row>
    <row r="233" spans="1:4" ht="12.75" customHeight="1" x14ac:dyDescent="0.25">
      <c r="A233" s="355">
        <v>6</v>
      </c>
      <c r="B233" s="376" t="s">
        <v>516</v>
      </c>
      <c r="C233" s="353">
        <v>0</v>
      </c>
      <c r="D233" s="386">
        <f t="shared" ref="D233:D266" si="9">C233*A233</f>
        <v>0</v>
      </c>
    </row>
    <row r="234" spans="1:4" ht="12.75" customHeight="1" x14ac:dyDescent="0.25">
      <c r="A234" s="355">
        <v>1</v>
      </c>
      <c r="B234" s="376" t="s">
        <v>537</v>
      </c>
      <c r="C234" s="353">
        <v>0</v>
      </c>
      <c r="D234" s="386">
        <f t="shared" si="9"/>
        <v>0</v>
      </c>
    </row>
    <row r="235" spans="1:4" ht="12.75" customHeight="1" x14ac:dyDescent="0.25">
      <c r="A235" s="355">
        <v>1</v>
      </c>
      <c r="B235" s="376" t="s">
        <v>538</v>
      </c>
      <c r="C235" s="353">
        <v>0</v>
      </c>
      <c r="D235" s="386">
        <f t="shared" si="9"/>
        <v>0</v>
      </c>
    </row>
    <row r="236" spans="1:4" ht="12.75" customHeight="1" x14ac:dyDescent="0.25">
      <c r="A236" s="355">
        <v>1</v>
      </c>
      <c r="B236" s="377" t="s">
        <v>539</v>
      </c>
      <c r="C236" s="353">
        <v>0</v>
      </c>
      <c r="D236" s="386">
        <f t="shared" si="9"/>
        <v>0</v>
      </c>
    </row>
    <row r="237" spans="1:4" ht="12.75" customHeight="1" x14ac:dyDescent="0.25">
      <c r="A237" s="355">
        <v>1</v>
      </c>
      <c r="B237" s="376" t="s">
        <v>609</v>
      </c>
      <c r="C237" s="353">
        <v>0</v>
      </c>
      <c r="D237" s="386">
        <f t="shared" si="9"/>
        <v>0</v>
      </c>
    </row>
    <row r="238" spans="1:4" ht="12.75" customHeight="1" x14ac:dyDescent="0.25">
      <c r="A238" s="355">
        <v>2</v>
      </c>
      <c r="B238" s="376" t="s">
        <v>546</v>
      </c>
      <c r="C238" s="353">
        <v>0</v>
      </c>
      <c r="D238" s="386">
        <f t="shared" si="9"/>
        <v>0</v>
      </c>
    </row>
    <row r="239" spans="1:4" ht="12.75" customHeight="1" x14ac:dyDescent="0.25">
      <c r="A239" s="355">
        <v>1</v>
      </c>
      <c r="B239" s="376" t="s">
        <v>547</v>
      </c>
      <c r="C239" s="353">
        <v>0</v>
      </c>
      <c r="D239" s="386">
        <f t="shared" si="9"/>
        <v>0</v>
      </c>
    </row>
    <row r="240" spans="1:4" ht="12.75" customHeight="1" x14ac:dyDescent="0.25">
      <c r="A240" s="355">
        <v>1</v>
      </c>
      <c r="B240" s="376" t="s">
        <v>548</v>
      </c>
      <c r="C240" s="353">
        <v>0</v>
      </c>
      <c r="D240" s="386">
        <f t="shared" si="9"/>
        <v>0</v>
      </c>
    </row>
    <row r="241" spans="1:4" ht="12.75" customHeight="1" x14ac:dyDescent="0.25">
      <c r="A241" s="355">
        <v>1</v>
      </c>
      <c r="B241" s="376" t="s">
        <v>549</v>
      </c>
      <c r="C241" s="353">
        <v>0</v>
      </c>
      <c r="D241" s="386">
        <f t="shared" si="9"/>
        <v>0</v>
      </c>
    </row>
    <row r="242" spans="1:4" ht="12.75" customHeight="1" x14ac:dyDescent="0.25">
      <c r="A242" s="355">
        <v>1</v>
      </c>
      <c r="B242" s="376" t="s">
        <v>550</v>
      </c>
      <c r="C242" s="353">
        <v>0</v>
      </c>
      <c r="D242" s="386">
        <f t="shared" si="9"/>
        <v>0</v>
      </c>
    </row>
    <row r="243" spans="1:4" ht="12.75" customHeight="1" x14ac:dyDescent="0.25">
      <c r="A243" s="355">
        <v>1</v>
      </c>
      <c r="B243" s="376" t="s">
        <v>561</v>
      </c>
      <c r="C243" s="353">
        <v>0</v>
      </c>
      <c r="D243" s="386">
        <f t="shared" si="9"/>
        <v>0</v>
      </c>
    </row>
    <row r="244" spans="1:4" ht="12.75" customHeight="1" x14ac:dyDescent="0.25">
      <c r="A244" s="355">
        <v>1</v>
      </c>
      <c r="B244" s="376" t="s">
        <v>557</v>
      </c>
      <c r="C244" s="353">
        <v>0</v>
      </c>
      <c r="D244" s="386">
        <f t="shared" si="9"/>
        <v>0</v>
      </c>
    </row>
    <row r="245" spans="1:4" ht="12.75" customHeight="1" x14ac:dyDescent="0.25">
      <c r="A245" s="355">
        <v>1</v>
      </c>
      <c r="B245" s="376" t="s">
        <v>533</v>
      </c>
      <c r="C245" s="353">
        <v>0</v>
      </c>
      <c r="D245" s="386">
        <f t="shared" si="9"/>
        <v>0</v>
      </c>
    </row>
    <row r="246" spans="1:4" ht="12.75" customHeight="1" x14ac:dyDescent="0.25">
      <c r="A246" s="355">
        <v>1</v>
      </c>
      <c r="B246" s="376" t="s">
        <v>558</v>
      </c>
      <c r="C246" s="353">
        <v>0</v>
      </c>
      <c r="D246" s="386">
        <f t="shared" si="9"/>
        <v>0</v>
      </c>
    </row>
    <row r="247" spans="1:4" ht="12.75" customHeight="1" x14ac:dyDescent="0.25">
      <c r="A247" s="355">
        <v>4</v>
      </c>
      <c r="B247" s="376" t="s">
        <v>559</v>
      </c>
      <c r="C247" s="353">
        <v>0</v>
      </c>
      <c r="D247" s="386">
        <f t="shared" si="9"/>
        <v>0</v>
      </c>
    </row>
    <row r="248" spans="1:4" ht="12.75" customHeight="1" x14ac:dyDescent="0.25">
      <c r="A248" s="355">
        <v>1</v>
      </c>
      <c r="B248" s="376" t="s">
        <v>572</v>
      </c>
      <c r="C248" s="353">
        <v>0</v>
      </c>
      <c r="D248" s="386">
        <f t="shared" si="9"/>
        <v>0</v>
      </c>
    </row>
    <row r="249" spans="1:4" ht="12.75" customHeight="1" x14ac:dyDescent="0.25">
      <c r="A249" s="355"/>
      <c r="B249" s="376"/>
      <c r="C249" s="353"/>
      <c r="D249" s="386"/>
    </row>
    <row r="250" spans="1:4" ht="12.75" customHeight="1" x14ac:dyDescent="0.25">
      <c r="A250" s="366"/>
      <c r="B250" s="378" t="s">
        <v>517</v>
      </c>
      <c r="C250" s="400"/>
      <c r="D250" s="386">
        <f>SUM(D233:D249)</f>
        <v>0</v>
      </c>
    </row>
    <row r="251" spans="1:4" ht="12.75" customHeight="1" x14ac:dyDescent="0.25">
      <c r="A251" s="365"/>
      <c r="B251" s="375" t="s">
        <v>518</v>
      </c>
      <c r="C251" s="405"/>
      <c r="D251" s="386"/>
    </row>
    <row r="252" spans="1:4" ht="12.75" customHeight="1" x14ac:dyDescent="0.25">
      <c r="A252" s="355">
        <v>1</v>
      </c>
      <c r="B252" s="376" t="s">
        <v>540</v>
      </c>
      <c r="C252" s="353">
        <v>0</v>
      </c>
      <c r="D252" s="386">
        <f t="shared" si="9"/>
        <v>0</v>
      </c>
    </row>
    <row r="253" spans="1:4" ht="12.75" customHeight="1" x14ac:dyDescent="0.25">
      <c r="A253" s="355">
        <v>1</v>
      </c>
      <c r="B253" s="376" t="s">
        <v>541</v>
      </c>
      <c r="C253" s="353">
        <v>0</v>
      </c>
      <c r="D253" s="386">
        <f t="shared" si="9"/>
        <v>0</v>
      </c>
    </row>
    <row r="254" spans="1:4" ht="12.75" customHeight="1" x14ac:dyDescent="0.25">
      <c r="A254" s="355">
        <v>1</v>
      </c>
      <c r="B254" s="376" t="s">
        <v>542</v>
      </c>
      <c r="C254" s="353">
        <v>0</v>
      </c>
      <c r="D254" s="386">
        <f t="shared" si="9"/>
        <v>0</v>
      </c>
    </row>
    <row r="255" spans="1:4" ht="12.75" customHeight="1" x14ac:dyDescent="0.25">
      <c r="A255" s="355">
        <v>1</v>
      </c>
      <c r="B255" s="376" t="s">
        <v>551</v>
      </c>
      <c r="C255" s="353">
        <v>0</v>
      </c>
      <c r="D255" s="386">
        <f t="shared" si="9"/>
        <v>0</v>
      </c>
    </row>
    <row r="256" spans="1:4" ht="12.75" customHeight="1" x14ac:dyDescent="0.25">
      <c r="A256" s="355">
        <v>1</v>
      </c>
      <c r="B256" s="376" t="s">
        <v>552</v>
      </c>
      <c r="C256" s="353">
        <v>0</v>
      </c>
      <c r="D256" s="386">
        <f t="shared" si="9"/>
        <v>0</v>
      </c>
    </row>
    <row r="257" spans="1:4" ht="12.75" customHeight="1" x14ac:dyDescent="0.25">
      <c r="A257" s="355">
        <v>1</v>
      </c>
      <c r="B257" s="376" t="s">
        <v>553</v>
      </c>
      <c r="C257" s="353">
        <v>0</v>
      </c>
      <c r="D257" s="386">
        <f t="shared" si="9"/>
        <v>0</v>
      </c>
    </row>
    <row r="258" spans="1:4" ht="12.75" customHeight="1" x14ac:dyDescent="0.25">
      <c r="A258" s="355">
        <v>1</v>
      </c>
      <c r="B258" s="376" t="s">
        <v>554</v>
      </c>
      <c r="C258" s="353">
        <v>0</v>
      </c>
      <c r="D258" s="386">
        <f t="shared" si="9"/>
        <v>0</v>
      </c>
    </row>
    <row r="259" spans="1:4" ht="12.75" customHeight="1" x14ac:dyDescent="0.25">
      <c r="A259" s="355">
        <v>1</v>
      </c>
      <c r="B259" s="376" t="s">
        <v>555</v>
      </c>
      <c r="C259" s="353">
        <v>0</v>
      </c>
      <c r="D259" s="386">
        <f t="shared" si="9"/>
        <v>0</v>
      </c>
    </row>
    <row r="260" spans="1:4" ht="12.75" customHeight="1" x14ac:dyDescent="0.25">
      <c r="A260" s="355">
        <v>1</v>
      </c>
      <c r="B260" s="376" t="s">
        <v>560</v>
      </c>
      <c r="C260" s="353">
        <v>0</v>
      </c>
      <c r="D260" s="386">
        <f t="shared" si="9"/>
        <v>0</v>
      </c>
    </row>
    <row r="261" spans="1:4" ht="12.75" customHeight="1" x14ac:dyDescent="0.25">
      <c r="A261" s="355">
        <v>1</v>
      </c>
      <c r="B261" s="376" t="s">
        <v>556</v>
      </c>
      <c r="C261" s="353">
        <v>0</v>
      </c>
      <c r="D261" s="386">
        <f t="shared" si="9"/>
        <v>0</v>
      </c>
    </row>
    <row r="262" spans="1:4" ht="12.75" customHeight="1" x14ac:dyDescent="0.25">
      <c r="A262" s="355">
        <v>1</v>
      </c>
      <c r="B262" s="376" t="s">
        <v>562</v>
      </c>
      <c r="C262" s="353">
        <v>0</v>
      </c>
      <c r="D262" s="386">
        <f t="shared" si="9"/>
        <v>0</v>
      </c>
    </row>
    <row r="263" spans="1:4" ht="12.75" customHeight="1" x14ac:dyDescent="0.25">
      <c r="A263" s="355">
        <v>1</v>
      </c>
      <c r="B263" s="376" t="s">
        <v>563</v>
      </c>
      <c r="C263" s="353">
        <v>0</v>
      </c>
      <c r="D263" s="386">
        <f t="shared" si="9"/>
        <v>0</v>
      </c>
    </row>
    <row r="264" spans="1:4" ht="12.75" customHeight="1" x14ac:dyDescent="0.25">
      <c r="A264" s="355">
        <v>1</v>
      </c>
      <c r="B264" s="376" t="s">
        <v>573</v>
      </c>
      <c r="C264" s="353">
        <v>0</v>
      </c>
      <c r="D264" s="386">
        <f t="shared" si="9"/>
        <v>0</v>
      </c>
    </row>
    <row r="265" spans="1:4" ht="12.75" customHeight="1" x14ac:dyDescent="0.25">
      <c r="A265" s="355">
        <v>1</v>
      </c>
      <c r="B265" s="376" t="s">
        <v>574</v>
      </c>
      <c r="C265" s="353">
        <v>0</v>
      </c>
      <c r="D265" s="386">
        <f t="shared" si="9"/>
        <v>0</v>
      </c>
    </row>
    <row r="266" spans="1:4" ht="12.75" customHeight="1" x14ac:dyDescent="0.25">
      <c r="A266" s="355">
        <v>1</v>
      </c>
      <c r="B266" s="376" t="s">
        <v>598</v>
      </c>
      <c r="C266" s="353">
        <v>0</v>
      </c>
      <c r="D266" s="386">
        <f t="shared" si="9"/>
        <v>0</v>
      </c>
    </row>
    <row r="267" spans="1:4" ht="12.75" customHeight="1" x14ac:dyDescent="0.25">
      <c r="A267" s="355"/>
      <c r="B267" s="376"/>
      <c r="C267" s="353"/>
      <c r="D267" s="386"/>
    </row>
    <row r="268" spans="1:4" ht="12.75" customHeight="1" thickBot="1" x14ac:dyDescent="0.3">
      <c r="A268" s="366"/>
      <c r="B268" s="378" t="s">
        <v>519</v>
      </c>
      <c r="C268" s="405"/>
      <c r="D268" s="386">
        <f>SUM(D252:D267)</f>
        <v>0</v>
      </c>
    </row>
    <row r="269" spans="1:4" ht="12.75" customHeight="1" thickBot="1" x14ac:dyDescent="0.3">
      <c r="A269" s="364"/>
      <c r="B269" s="379" t="s">
        <v>520</v>
      </c>
      <c r="C269" s="399"/>
      <c r="D269" s="391">
        <f>D268+D250</f>
        <v>0</v>
      </c>
    </row>
    <row r="270" spans="1:4" ht="12.75" customHeight="1" x14ac:dyDescent="0.25">
      <c r="A270" s="373"/>
      <c r="B270" s="373"/>
      <c r="C270" s="410"/>
      <c r="D270" s="395"/>
    </row>
    <row r="271" spans="1:4" ht="12.75" customHeight="1" thickBot="1" x14ac:dyDescent="0.3">
      <c r="A271" s="360" t="s">
        <v>532</v>
      </c>
      <c r="B271" s="360"/>
      <c r="C271" s="359"/>
      <c r="D271" s="360"/>
    </row>
    <row r="272" spans="1:4" ht="12.75" customHeight="1" thickBot="1" x14ac:dyDescent="0.3">
      <c r="A272" s="364" t="s">
        <v>511</v>
      </c>
      <c r="B272" s="361" t="s">
        <v>512</v>
      </c>
      <c r="C272" s="399" t="s">
        <v>513</v>
      </c>
      <c r="D272" s="389" t="s">
        <v>514</v>
      </c>
    </row>
    <row r="273" spans="1:4" ht="12.75" customHeight="1" x14ac:dyDescent="0.25">
      <c r="A273" s="365"/>
      <c r="B273" s="375" t="s">
        <v>515</v>
      </c>
      <c r="C273" s="400"/>
      <c r="D273" s="393"/>
    </row>
    <row r="274" spans="1:4" ht="12.75" customHeight="1" x14ac:dyDescent="0.25">
      <c r="A274" s="355">
        <v>6</v>
      </c>
      <c r="B274" s="376" t="s">
        <v>516</v>
      </c>
      <c r="C274" s="353">
        <v>0</v>
      </c>
      <c r="D274" s="386">
        <f t="shared" ref="D274:D290" si="10">C274*A274</f>
        <v>0</v>
      </c>
    </row>
    <row r="275" spans="1:4" ht="12.75" customHeight="1" x14ac:dyDescent="0.25">
      <c r="A275" s="355">
        <v>1</v>
      </c>
      <c r="B275" s="376" t="s">
        <v>537</v>
      </c>
      <c r="C275" s="353">
        <v>0</v>
      </c>
      <c r="D275" s="386">
        <f t="shared" si="10"/>
        <v>0</v>
      </c>
    </row>
    <row r="276" spans="1:4" ht="12.75" customHeight="1" x14ac:dyDescent="0.25">
      <c r="A276" s="355">
        <v>1</v>
      </c>
      <c r="B276" s="376" t="s">
        <v>538</v>
      </c>
      <c r="C276" s="353">
        <v>0</v>
      </c>
      <c r="D276" s="386">
        <f t="shared" si="10"/>
        <v>0</v>
      </c>
    </row>
    <row r="277" spans="1:4" ht="12.75" customHeight="1" x14ac:dyDescent="0.25">
      <c r="A277" s="355">
        <v>1</v>
      </c>
      <c r="B277" s="377" t="s">
        <v>539</v>
      </c>
      <c r="C277" s="353">
        <v>0</v>
      </c>
      <c r="D277" s="386">
        <f t="shared" si="10"/>
        <v>0</v>
      </c>
    </row>
    <row r="278" spans="1:4" ht="12.75" customHeight="1" x14ac:dyDescent="0.25">
      <c r="A278" s="355">
        <v>1</v>
      </c>
      <c r="B278" s="376" t="s">
        <v>609</v>
      </c>
      <c r="C278" s="353">
        <v>0</v>
      </c>
      <c r="D278" s="386">
        <f t="shared" si="10"/>
        <v>0</v>
      </c>
    </row>
    <row r="279" spans="1:4" ht="12.75" customHeight="1" x14ac:dyDescent="0.25">
      <c r="A279" s="355">
        <v>1</v>
      </c>
      <c r="B279" s="376" t="s">
        <v>660</v>
      </c>
      <c r="C279" s="353">
        <v>0</v>
      </c>
      <c r="D279" s="386">
        <f t="shared" si="10"/>
        <v>0</v>
      </c>
    </row>
    <row r="280" spans="1:4" ht="12.75" customHeight="1" x14ac:dyDescent="0.25">
      <c r="A280" s="355">
        <v>1</v>
      </c>
      <c r="B280" s="376" t="s">
        <v>661</v>
      </c>
      <c r="C280" s="353">
        <v>0</v>
      </c>
      <c r="D280" s="386">
        <f t="shared" si="10"/>
        <v>0</v>
      </c>
    </row>
    <row r="281" spans="1:4" ht="12.75" customHeight="1" x14ac:dyDescent="0.25">
      <c r="A281" s="355">
        <v>1</v>
      </c>
      <c r="B281" s="376" t="s">
        <v>663</v>
      </c>
      <c r="C281" s="353">
        <v>0</v>
      </c>
      <c r="D281" s="386">
        <f t="shared" si="10"/>
        <v>0</v>
      </c>
    </row>
    <row r="282" spans="1:4" ht="12.75" customHeight="1" x14ac:dyDescent="0.25">
      <c r="A282" s="355"/>
      <c r="B282" s="380"/>
      <c r="C282" s="353"/>
      <c r="D282" s="386"/>
    </row>
    <row r="283" spans="1:4" ht="12.75" customHeight="1" x14ac:dyDescent="0.25">
      <c r="A283" s="366"/>
      <c r="B283" s="378" t="s">
        <v>517</v>
      </c>
      <c r="C283" s="405"/>
      <c r="D283" s="386">
        <f>SUM(D274:D282)</f>
        <v>0</v>
      </c>
    </row>
    <row r="284" spans="1:4" ht="12.75" customHeight="1" x14ac:dyDescent="0.25">
      <c r="A284" s="365"/>
      <c r="B284" s="375" t="s">
        <v>518</v>
      </c>
      <c r="C284" s="400"/>
      <c r="D284" s="386"/>
    </row>
    <row r="285" spans="1:4" ht="12.75" customHeight="1" x14ac:dyDescent="0.25">
      <c r="A285" s="355">
        <v>1</v>
      </c>
      <c r="B285" s="376" t="s">
        <v>540</v>
      </c>
      <c r="C285" s="353">
        <v>0</v>
      </c>
      <c r="D285" s="386">
        <f t="shared" si="10"/>
        <v>0</v>
      </c>
    </row>
    <row r="286" spans="1:4" ht="12.75" customHeight="1" x14ac:dyDescent="0.25">
      <c r="A286" s="355">
        <v>1</v>
      </c>
      <c r="B286" s="376" t="s">
        <v>541</v>
      </c>
      <c r="C286" s="353">
        <v>0</v>
      </c>
      <c r="D286" s="386">
        <f t="shared" si="10"/>
        <v>0</v>
      </c>
    </row>
    <row r="287" spans="1:4" ht="12.75" customHeight="1" x14ac:dyDescent="0.25">
      <c r="A287" s="355">
        <v>1</v>
      </c>
      <c r="B287" s="376" t="s">
        <v>542</v>
      </c>
      <c r="C287" s="353">
        <v>0</v>
      </c>
      <c r="D287" s="386">
        <f t="shared" si="10"/>
        <v>0</v>
      </c>
    </row>
    <row r="288" spans="1:4" ht="12.75" customHeight="1" x14ac:dyDescent="0.25">
      <c r="A288" s="355">
        <v>1</v>
      </c>
      <c r="B288" s="376" t="s">
        <v>618</v>
      </c>
      <c r="C288" s="353">
        <v>0</v>
      </c>
      <c r="D288" s="386">
        <f t="shared" si="10"/>
        <v>0</v>
      </c>
    </row>
    <row r="289" spans="1:4" ht="12.75" customHeight="1" x14ac:dyDescent="0.25">
      <c r="A289" s="355">
        <v>1</v>
      </c>
      <c r="B289" s="376" t="s">
        <v>662</v>
      </c>
      <c r="C289" s="353">
        <v>0</v>
      </c>
      <c r="D289" s="386">
        <f t="shared" si="10"/>
        <v>0</v>
      </c>
    </row>
    <row r="290" spans="1:4" ht="12.75" customHeight="1" x14ac:dyDescent="0.25">
      <c r="A290" s="355">
        <v>1</v>
      </c>
      <c r="B290" s="376" t="s">
        <v>665</v>
      </c>
      <c r="C290" s="353">
        <v>0</v>
      </c>
      <c r="D290" s="386">
        <f t="shared" si="10"/>
        <v>0</v>
      </c>
    </row>
    <row r="291" spans="1:4" ht="12.75" customHeight="1" x14ac:dyDescent="0.25">
      <c r="A291" s="355"/>
      <c r="B291" s="376"/>
      <c r="C291" s="353"/>
      <c r="D291" s="386"/>
    </row>
    <row r="292" spans="1:4" ht="12.75" customHeight="1" thickBot="1" x14ac:dyDescent="0.3">
      <c r="A292" s="374"/>
      <c r="B292" s="382" t="s">
        <v>519</v>
      </c>
      <c r="C292" s="411"/>
      <c r="D292" s="386">
        <f>SUM(D285:D291)</f>
        <v>0</v>
      </c>
    </row>
    <row r="293" spans="1:4" ht="12.75" customHeight="1" thickBot="1" x14ac:dyDescent="0.3">
      <c r="A293" s="364"/>
      <c r="B293" s="379" t="s">
        <v>520</v>
      </c>
      <c r="C293" s="399"/>
      <c r="D293" s="391">
        <f>D292+D283</f>
        <v>0</v>
      </c>
    </row>
    <row r="294" spans="1:4" ht="12.75" customHeight="1" x14ac:dyDescent="0.25">
      <c r="A294" s="363"/>
      <c r="B294" s="378"/>
      <c r="C294" s="403"/>
      <c r="D294" s="392"/>
    </row>
    <row r="295" spans="1:4" ht="12.75" customHeight="1" thickBot="1" x14ac:dyDescent="0.3">
      <c r="A295" s="369" t="s">
        <v>535</v>
      </c>
      <c r="B295" s="369"/>
      <c r="C295" s="406"/>
      <c r="D295" s="369"/>
    </row>
    <row r="296" spans="1:4" ht="12.75" customHeight="1" thickBot="1" x14ac:dyDescent="0.3">
      <c r="A296" s="364" t="s">
        <v>511</v>
      </c>
      <c r="B296" s="361" t="s">
        <v>512</v>
      </c>
      <c r="C296" s="399" t="s">
        <v>513</v>
      </c>
      <c r="D296" s="389" t="s">
        <v>514</v>
      </c>
    </row>
    <row r="297" spans="1:4" ht="12.75" customHeight="1" x14ac:dyDescent="0.25">
      <c r="A297" s="365"/>
      <c r="B297" s="375" t="s">
        <v>515</v>
      </c>
      <c r="C297" s="412"/>
      <c r="D297" s="390"/>
    </row>
    <row r="298" spans="1:4" ht="12.75" customHeight="1" x14ac:dyDescent="0.25">
      <c r="A298" s="355">
        <v>6</v>
      </c>
      <c r="B298" s="376" t="s">
        <v>516</v>
      </c>
      <c r="C298" s="353">
        <v>0</v>
      </c>
      <c r="D298" s="386">
        <f t="shared" ref="D298:D338" si="11">C298*A298</f>
        <v>0</v>
      </c>
    </row>
    <row r="299" spans="1:4" ht="12.75" customHeight="1" x14ac:dyDescent="0.25">
      <c r="A299" s="355">
        <v>1</v>
      </c>
      <c r="B299" s="376" t="s">
        <v>537</v>
      </c>
      <c r="C299" s="353">
        <v>0</v>
      </c>
      <c r="D299" s="386">
        <f t="shared" si="11"/>
        <v>0</v>
      </c>
    </row>
    <row r="300" spans="1:4" ht="12.75" customHeight="1" x14ac:dyDescent="0.25">
      <c r="A300" s="355">
        <v>1</v>
      </c>
      <c r="B300" s="376" t="s">
        <v>538</v>
      </c>
      <c r="C300" s="353">
        <v>0</v>
      </c>
      <c r="D300" s="386">
        <f t="shared" si="11"/>
        <v>0</v>
      </c>
    </row>
    <row r="301" spans="1:4" ht="12.75" customHeight="1" x14ac:dyDescent="0.25">
      <c r="A301" s="355">
        <v>1</v>
      </c>
      <c r="B301" s="377" t="s">
        <v>539</v>
      </c>
      <c r="C301" s="353">
        <v>0</v>
      </c>
      <c r="D301" s="386">
        <f t="shared" si="11"/>
        <v>0</v>
      </c>
    </row>
    <row r="302" spans="1:4" ht="12.75" customHeight="1" x14ac:dyDescent="0.25">
      <c r="A302" s="355">
        <v>1</v>
      </c>
      <c r="B302" s="376" t="s">
        <v>609</v>
      </c>
      <c r="C302" s="353">
        <v>0</v>
      </c>
      <c r="D302" s="386">
        <f t="shared" si="11"/>
        <v>0</v>
      </c>
    </row>
    <row r="303" spans="1:4" ht="12.75" customHeight="1" x14ac:dyDescent="0.25">
      <c r="A303" s="355">
        <v>2</v>
      </c>
      <c r="B303" s="376" t="s">
        <v>546</v>
      </c>
      <c r="C303" s="353">
        <v>0</v>
      </c>
      <c r="D303" s="386">
        <f t="shared" si="11"/>
        <v>0</v>
      </c>
    </row>
    <row r="304" spans="1:4" ht="12.75" customHeight="1" x14ac:dyDescent="0.25">
      <c r="A304" s="355">
        <v>1</v>
      </c>
      <c r="B304" s="376" t="s">
        <v>547</v>
      </c>
      <c r="C304" s="353">
        <v>0</v>
      </c>
      <c r="D304" s="386">
        <f t="shared" si="11"/>
        <v>0</v>
      </c>
    </row>
    <row r="305" spans="1:4" ht="12.75" customHeight="1" x14ac:dyDescent="0.25">
      <c r="A305" s="355">
        <v>1</v>
      </c>
      <c r="B305" s="376" t="s">
        <v>614</v>
      </c>
      <c r="C305" s="353">
        <v>0</v>
      </c>
      <c r="D305" s="386">
        <f t="shared" si="11"/>
        <v>0</v>
      </c>
    </row>
    <row r="306" spans="1:4" ht="12.75" customHeight="1" x14ac:dyDescent="0.25">
      <c r="A306" s="355">
        <v>1</v>
      </c>
      <c r="B306" s="376" t="s">
        <v>549</v>
      </c>
      <c r="C306" s="353">
        <v>0</v>
      </c>
      <c r="D306" s="386">
        <f t="shared" si="11"/>
        <v>0</v>
      </c>
    </row>
    <row r="307" spans="1:4" ht="12.75" customHeight="1" x14ac:dyDescent="0.25">
      <c r="A307" s="355">
        <v>1</v>
      </c>
      <c r="B307" s="376" t="s">
        <v>550</v>
      </c>
      <c r="C307" s="353">
        <v>0</v>
      </c>
      <c r="D307" s="386">
        <f t="shared" si="11"/>
        <v>0</v>
      </c>
    </row>
    <row r="308" spans="1:4" ht="12.75" customHeight="1" x14ac:dyDescent="0.25">
      <c r="A308" s="355">
        <v>1</v>
      </c>
      <c r="B308" s="376" t="s">
        <v>561</v>
      </c>
      <c r="C308" s="353">
        <v>0</v>
      </c>
      <c r="D308" s="386">
        <f t="shared" si="11"/>
        <v>0</v>
      </c>
    </row>
    <row r="309" spans="1:4" ht="12.75" customHeight="1" x14ac:dyDescent="0.25">
      <c r="A309" s="355">
        <v>3</v>
      </c>
      <c r="B309" s="376" t="s">
        <v>617</v>
      </c>
      <c r="C309" s="353">
        <v>0</v>
      </c>
      <c r="D309" s="386">
        <f t="shared" si="11"/>
        <v>0</v>
      </c>
    </row>
    <row r="310" spans="1:4" ht="12.75" customHeight="1" x14ac:dyDescent="0.25">
      <c r="A310" s="355">
        <v>3</v>
      </c>
      <c r="B310" s="376" t="s">
        <v>564</v>
      </c>
      <c r="C310" s="353">
        <v>0</v>
      </c>
      <c r="D310" s="386">
        <f t="shared" si="11"/>
        <v>0</v>
      </c>
    </row>
    <row r="311" spans="1:4" ht="12.75" customHeight="1" x14ac:dyDescent="0.25">
      <c r="A311" s="355">
        <v>2</v>
      </c>
      <c r="B311" s="376" t="s">
        <v>565</v>
      </c>
      <c r="C311" s="353">
        <v>0</v>
      </c>
      <c r="D311" s="386">
        <f t="shared" si="11"/>
        <v>0</v>
      </c>
    </row>
    <row r="312" spans="1:4" ht="12.75" customHeight="1" x14ac:dyDescent="0.25">
      <c r="A312" s="355">
        <v>3</v>
      </c>
      <c r="B312" s="376" t="s">
        <v>566</v>
      </c>
      <c r="C312" s="353">
        <v>0</v>
      </c>
      <c r="D312" s="386">
        <f t="shared" si="11"/>
        <v>0</v>
      </c>
    </row>
    <row r="313" spans="1:4" ht="12.75" customHeight="1" x14ac:dyDescent="0.25">
      <c r="A313" s="355">
        <v>3</v>
      </c>
      <c r="B313" s="376" t="s">
        <v>567</v>
      </c>
      <c r="C313" s="353">
        <v>0</v>
      </c>
      <c r="D313" s="386">
        <f t="shared" si="11"/>
        <v>0</v>
      </c>
    </row>
    <row r="314" spans="1:4" ht="12.75" customHeight="1" x14ac:dyDescent="0.25">
      <c r="A314" s="355">
        <v>2</v>
      </c>
      <c r="B314" s="376" t="s">
        <v>600</v>
      </c>
      <c r="C314" s="353">
        <v>0</v>
      </c>
      <c r="D314" s="386">
        <f t="shared" si="11"/>
        <v>0</v>
      </c>
    </row>
    <row r="315" spans="1:4" ht="12.75" customHeight="1" x14ac:dyDescent="0.25">
      <c r="A315" s="355">
        <v>2</v>
      </c>
      <c r="B315" s="376" t="s">
        <v>601</v>
      </c>
      <c r="C315" s="353">
        <v>0</v>
      </c>
      <c r="D315" s="386">
        <f t="shared" si="11"/>
        <v>0</v>
      </c>
    </row>
    <row r="316" spans="1:4" ht="12.75" customHeight="1" x14ac:dyDescent="0.25">
      <c r="A316" s="355"/>
      <c r="B316" s="376"/>
      <c r="C316" s="353"/>
      <c r="D316" s="386"/>
    </row>
    <row r="317" spans="1:4" ht="12.75" customHeight="1" x14ac:dyDescent="0.25">
      <c r="A317" s="374"/>
      <c r="B317" s="382" t="s">
        <v>517</v>
      </c>
      <c r="C317" s="411"/>
      <c r="D317" s="386">
        <f>SUM(D298:D316)</f>
        <v>0</v>
      </c>
    </row>
    <row r="318" spans="1:4" ht="12.75" customHeight="1" x14ac:dyDescent="0.25">
      <c r="A318" s="365"/>
      <c r="B318" s="375" t="s">
        <v>518</v>
      </c>
      <c r="C318" s="400"/>
      <c r="D318" s="386"/>
    </row>
    <row r="319" spans="1:4" ht="12.75" customHeight="1" x14ac:dyDescent="0.25">
      <c r="A319" s="355">
        <v>1</v>
      </c>
      <c r="B319" s="376" t="s">
        <v>540</v>
      </c>
      <c r="C319" s="353">
        <v>0</v>
      </c>
      <c r="D319" s="386">
        <f t="shared" si="11"/>
        <v>0</v>
      </c>
    </row>
    <row r="320" spans="1:4" ht="12.75" customHeight="1" x14ac:dyDescent="0.25">
      <c r="A320" s="355">
        <v>1</v>
      </c>
      <c r="B320" s="376" t="s">
        <v>541</v>
      </c>
      <c r="C320" s="353">
        <v>0</v>
      </c>
      <c r="D320" s="386">
        <f t="shared" si="11"/>
        <v>0</v>
      </c>
    </row>
    <row r="321" spans="1:4" ht="12.75" customHeight="1" x14ac:dyDescent="0.25">
      <c r="A321" s="355">
        <v>1</v>
      </c>
      <c r="B321" s="376" t="s">
        <v>542</v>
      </c>
      <c r="C321" s="353">
        <v>0</v>
      </c>
      <c r="D321" s="386">
        <f t="shared" si="11"/>
        <v>0</v>
      </c>
    </row>
    <row r="322" spans="1:4" ht="12.75" customHeight="1" x14ac:dyDescent="0.25">
      <c r="A322" s="355">
        <v>1</v>
      </c>
      <c r="B322" s="376" t="s">
        <v>551</v>
      </c>
      <c r="C322" s="353">
        <v>0</v>
      </c>
      <c r="D322" s="386">
        <f t="shared" si="11"/>
        <v>0</v>
      </c>
    </row>
    <row r="323" spans="1:4" ht="12.75" customHeight="1" x14ac:dyDescent="0.25">
      <c r="A323" s="355">
        <v>1</v>
      </c>
      <c r="B323" s="376" t="s">
        <v>552</v>
      </c>
      <c r="C323" s="353">
        <v>0</v>
      </c>
      <c r="D323" s="386">
        <f t="shared" si="11"/>
        <v>0</v>
      </c>
    </row>
    <row r="324" spans="1:4" ht="12.75" customHeight="1" x14ac:dyDescent="0.25">
      <c r="A324" s="355">
        <v>1</v>
      </c>
      <c r="B324" s="376" t="s">
        <v>553</v>
      </c>
      <c r="C324" s="353">
        <v>0</v>
      </c>
      <c r="D324" s="386">
        <f t="shared" si="11"/>
        <v>0</v>
      </c>
    </row>
    <row r="325" spans="1:4" ht="12.75" customHeight="1" x14ac:dyDescent="0.25">
      <c r="A325" s="355">
        <v>1</v>
      </c>
      <c r="B325" s="376" t="s">
        <v>554</v>
      </c>
      <c r="C325" s="353">
        <v>0</v>
      </c>
      <c r="D325" s="386">
        <f t="shared" si="11"/>
        <v>0</v>
      </c>
    </row>
    <row r="326" spans="1:4" ht="12.75" customHeight="1" x14ac:dyDescent="0.25">
      <c r="A326" s="355">
        <v>1</v>
      </c>
      <c r="B326" s="376" t="s">
        <v>555</v>
      </c>
      <c r="C326" s="353">
        <v>0</v>
      </c>
      <c r="D326" s="386">
        <f t="shared" si="11"/>
        <v>0</v>
      </c>
    </row>
    <row r="327" spans="1:4" ht="12.75" customHeight="1" x14ac:dyDescent="0.25">
      <c r="A327" s="355">
        <v>1</v>
      </c>
      <c r="B327" s="376" t="s">
        <v>560</v>
      </c>
      <c r="C327" s="353">
        <v>0</v>
      </c>
      <c r="D327" s="386">
        <f t="shared" si="11"/>
        <v>0</v>
      </c>
    </row>
    <row r="328" spans="1:4" ht="12.75" customHeight="1" x14ac:dyDescent="0.25">
      <c r="A328" s="355">
        <v>1</v>
      </c>
      <c r="B328" s="376" t="s">
        <v>556</v>
      </c>
      <c r="C328" s="353">
        <v>0</v>
      </c>
      <c r="D328" s="386">
        <f t="shared" si="11"/>
        <v>0</v>
      </c>
    </row>
    <row r="329" spans="1:4" ht="12.75" customHeight="1" x14ac:dyDescent="0.25">
      <c r="A329" s="355">
        <v>1</v>
      </c>
      <c r="B329" s="376" t="s">
        <v>599</v>
      </c>
      <c r="C329" s="353">
        <v>0</v>
      </c>
      <c r="D329" s="386">
        <f t="shared" si="11"/>
        <v>0</v>
      </c>
    </row>
    <row r="330" spans="1:4" ht="12.75" customHeight="1" x14ac:dyDescent="0.25">
      <c r="A330" s="355">
        <v>1</v>
      </c>
      <c r="B330" s="376" t="s">
        <v>568</v>
      </c>
      <c r="C330" s="353">
        <v>0</v>
      </c>
      <c r="D330" s="386">
        <f t="shared" si="11"/>
        <v>0</v>
      </c>
    </row>
    <row r="331" spans="1:4" ht="12.75" customHeight="1" x14ac:dyDescent="0.25">
      <c r="A331" s="355">
        <v>1</v>
      </c>
      <c r="B331" s="376" t="s">
        <v>569</v>
      </c>
      <c r="C331" s="353">
        <v>0</v>
      </c>
      <c r="D331" s="386">
        <f t="shared" si="11"/>
        <v>0</v>
      </c>
    </row>
    <row r="332" spans="1:4" ht="12.75" customHeight="1" x14ac:dyDescent="0.25">
      <c r="A332" s="355">
        <v>1</v>
      </c>
      <c r="B332" s="376" t="s">
        <v>570</v>
      </c>
      <c r="C332" s="353">
        <v>0</v>
      </c>
      <c r="D332" s="386">
        <f t="shared" si="11"/>
        <v>0</v>
      </c>
    </row>
    <row r="333" spans="1:4" ht="12.75" customHeight="1" x14ac:dyDescent="0.25">
      <c r="A333" s="355">
        <v>1</v>
      </c>
      <c r="B333" s="376" t="s">
        <v>571</v>
      </c>
      <c r="C333" s="353">
        <v>0</v>
      </c>
      <c r="D333" s="386">
        <f t="shared" si="11"/>
        <v>0</v>
      </c>
    </row>
    <row r="334" spans="1:4" ht="12.75" customHeight="1" x14ac:dyDescent="0.25">
      <c r="A334" s="355">
        <v>1</v>
      </c>
      <c r="B334" s="376" t="s">
        <v>602</v>
      </c>
      <c r="C334" s="353">
        <v>0</v>
      </c>
      <c r="D334" s="386">
        <f t="shared" si="11"/>
        <v>0</v>
      </c>
    </row>
    <row r="335" spans="1:4" ht="12.75" customHeight="1" x14ac:dyDescent="0.25">
      <c r="A335" s="355">
        <v>1</v>
      </c>
      <c r="B335" s="376" t="s">
        <v>603</v>
      </c>
      <c r="C335" s="353">
        <v>0</v>
      </c>
      <c r="D335" s="386">
        <f t="shared" si="11"/>
        <v>0</v>
      </c>
    </row>
    <row r="336" spans="1:4" ht="12.75" customHeight="1" x14ac:dyDescent="0.25">
      <c r="A336" s="355">
        <v>1</v>
      </c>
      <c r="B336" s="376" t="s">
        <v>604</v>
      </c>
      <c r="C336" s="353">
        <v>0</v>
      </c>
      <c r="D336" s="386">
        <f t="shared" si="11"/>
        <v>0</v>
      </c>
    </row>
    <row r="337" spans="1:4" ht="12.75" customHeight="1" x14ac:dyDescent="0.25">
      <c r="A337" s="355">
        <v>1</v>
      </c>
      <c r="B337" s="376" t="s">
        <v>615</v>
      </c>
      <c r="C337" s="353">
        <v>0</v>
      </c>
      <c r="D337" s="386">
        <f t="shared" si="11"/>
        <v>0</v>
      </c>
    </row>
    <row r="338" spans="1:4" ht="12.75" customHeight="1" x14ac:dyDescent="0.25">
      <c r="A338" s="355">
        <v>1</v>
      </c>
      <c r="B338" s="376" t="s">
        <v>616</v>
      </c>
      <c r="C338" s="353">
        <v>0</v>
      </c>
      <c r="D338" s="386">
        <f t="shared" si="11"/>
        <v>0</v>
      </c>
    </row>
    <row r="339" spans="1:4" ht="12.75" customHeight="1" x14ac:dyDescent="0.25">
      <c r="A339" s="355"/>
      <c r="B339" s="376"/>
      <c r="C339" s="353"/>
      <c r="D339" s="386"/>
    </row>
    <row r="340" spans="1:4" ht="12.75" customHeight="1" thickBot="1" x14ac:dyDescent="0.3">
      <c r="A340" s="374"/>
      <c r="B340" s="382" t="s">
        <v>519</v>
      </c>
      <c r="C340" s="413"/>
      <c r="D340" s="386">
        <f>SUM(D319:D339)</f>
        <v>0</v>
      </c>
    </row>
    <row r="341" spans="1:4" ht="12.75" customHeight="1" thickBot="1" x14ac:dyDescent="0.3">
      <c r="A341" s="364"/>
      <c r="B341" s="379" t="s">
        <v>520</v>
      </c>
      <c r="C341" s="399"/>
      <c r="D341" s="391">
        <f>D340+D317</f>
        <v>0</v>
      </c>
    </row>
    <row r="342" spans="1:4" ht="12.75" customHeight="1" x14ac:dyDescent="0.25">
      <c r="A342" s="356"/>
      <c r="B342" s="356"/>
      <c r="C342" s="398"/>
      <c r="D342" s="383"/>
    </row>
    <row r="343" spans="1:4" ht="12.75" customHeight="1" thickBot="1" x14ac:dyDescent="0.3">
      <c r="A343" s="369" t="s">
        <v>544</v>
      </c>
      <c r="B343" s="369"/>
      <c r="C343" s="406"/>
      <c r="D343" s="369"/>
    </row>
    <row r="344" spans="1:4" ht="12.75" customHeight="1" thickBot="1" x14ac:dyDescent="0.3">
      <c r="A344" s="364" t="s">
        <v>511</v>
      </c>
      <c r="B344" s="361" t="s">
        <v>512</v>
      </c>
      <c r="C344" s="399" t="s">
        <v>513</v>
      </c>
      <c r="D344" s="389" t="s">
        <v>514</v>
      </c>
    </row>
    <row r="345" spans="1:4" ht="12.75" customHeight="1" x14ac:dyDescent="0.25">
      <c r="A345" s="365"/>
      <c r="B345" s="375" t="s">
        <v>515</v>
      </c>
      <c r="C345" s="412"/>
      <c r="D345" s="390"/>
    </row>
    <row r="346" spans="1:4" ht="12.75" customHeight="1" x14ac:dyDescent="0.25">
      <c r="A346" s="355">
        <v>6</v>
      </c>
      <c r="B346" s="376" t="s">
        <v>516</v>
      </c>
      <c r="C346" s="353">
        <v>0</v>
      </c>
      <c r="D346" s="386">
        <f t="shared" ref="D346:D350" si="12">C346*A346</f>
        <v>0</v>
      </c>
    </row>
    <row r="347" spans="1:4" ht="12.75" customHeight="1" x14ac:dyDescent="0.25">
      <c r="A347" s="355">
        <v>1</v>
      </c>
      <c r="B347" s="376" t="s">
        <v>537</v>
      </c>
      <c r="C347" s="353">
        <v>0</v>
      </c>
      <c r="D347" s="386">
        <f t="shared" si="12"/>
        <v>0</v>
      </c>
    </row>
    <row r="348" spans="1:4" ht="12.75" customHeight="1" x14ac:dyDescent="0.25">
      <c r="A348" s="355">
        <v>1</v>
      </c>
      <c r="B348" s="376" t="s">
        <v>538</v>
      </c>
      <c r="C348" s="353">
        <v>0</v>
      </c>
      <c r="D348" s="386">
        <f t="shared" si="12"/>
        <v>0</v>
      </c>
    </row>
    <row r="349" spans="1:4" ht="12.75" customHeight="1" x14ac:dyDescent="0.25">
      <c r="A349" s="355">
        <v>1</v>
      </c>
      <c r="B349" s="377" t="s">
        <v>539</v>
      </c>
      <c r="C349" s="353">
        <v>0</v>
      </c>
      <c r="D349" s="386">
        <f t="shared" si="12"/>
        <v>0</v>
      </c>
    </row>
    <row r="350" spans="1:4" ht="12.75" customHeight="1" x14ac:dyDescent="0.25">
      <c r="A350" s="355">
        <v>1</v>
      </c>
      <c r="B350" s="376" t="s">
        <v>609</v>
      </c>
      <c r="C350" s="353">
        <v>0</v>
      </c>
      <c r="D350" s="386">
        <f t="shared" si="12"/>
        <v>0</v>
      </c>
    </row>
    <row r="351" spans="1:4" ht="12.75" customHeight="1" x14ac:dyDescent="0.25">
      <c r="A351" s="355"/>
      <c r="B351" s="376"/>
      <c r="C351" s="353"/>
      <c r="D351" s="386"/>
    </row>
    <row r="352" spans="1:4" ht="12.75" customHeight="1" x14ac:dyDescent="0.25">
      <c r="A352" s="374"/>
      <c r="B352" s="382" t="s">
        <v>517</v>
      </c>
      <c r="C352" s="411"/>
      <c r="D352" s="386">
        <f>SUM(D346:D351)</f>
        <v>0</v>
      </c>
    </row>
    <row r="353" spans="1:4" ht="12.75" customHeight="1" x14ac:dyDescent="0.25">
      <c r="A353" s="365"/>
      <c r="B353" s="375" t="s">
        <v>518</v>
      </c>
      <c r="C353" s="400"/>
      <c r="D353" s="386"/>
    </row>
    <row r="354" spans="1:4" ht="12.75" customHeight="1" x14ac:dyDescent="0.25">
      <c r="A354" s="355">
        <v>1</v>
      </c>
      <c r="B354" s="376" t="s">
        <v>540</v>
      </c>
      <c r="C354" s="353">
        <v>0</v>
      </c>
      <c r="D354" s="386">
        <f t="shared" ref="D354:D358" si="13">C354*A354</f>
        <v>0</v>
      </c>
    </row>
    <row r="355" spans="1:4" ht="12.75" customHeight="1" x14ac:dyDescent="0.25">
      <c r="A355" s="355">
        <v>1</v>
      </c>
      <c r="B355" s="376" t="s">
        <v>541</v>
      </c>
      <c r="C355" s="353">
        <v>0</v>
      </c>
      <c r="D355" s="386">
        <f t="shared" si="13"/>
        <v>0</v>
      </c>
    </row>
    <row r="356" spans="1:4" ht="12.75" customHeight="1" x14ac:dyDescent="0.25">
      <c r="A356" s="355">
        <v>1</v>
      </c>
      <c r="B356" s="376" t="s">
        <v>542</v>
      </c>
      <c r="C356" s="353">
        <v>0</v>
      </c>
      <c r="D356" s="386">
        <f t="shared" si="13"/>
        <v>0</v>
      </c>
    </row>
    <row r="357" spans="1:4" ht="12.75" customHeight="1" x14ac:dyDescent="0.25">
      <c r="A357" s="355">
        <v>1</v>
      </c>
      <c r="B357" s="376" t="s">
        <v>658</v>
      </c>
      <c r="C357" s="353">
        <v>0</v>
      </c>
      <c r="D357" s="386">
        <f t="shared" si="13"/>
        <v>0</v>
      </c>
    </row>
    <row r="358" spans="1:4" ht="12.75" customHeight="1" x14ac:dyDescent="0.25">
      <c r="A358" s="355">
        <v>1</v>
      </c>
      <c r="B358" s="376" t="s">
        <v>659</v>
      </c>
      <c r="C358" s="353">
        <v>0</v>
      </c>
      <c r="D358" s="386">
        <f t="shared" si="13"/>
        <v>0</v>
      </c>
    </row>
    <row r="359" spans="1:4" ht="12.75" customHeight="1" x14ac:dyDescent="0.25">
      <c r="A359" s="355"/>
      <c r="B359" s="376"/>
      <c r="C359" s="353"/>
      <c r="D359" s="386"/>
    </row>
    <row r="360" spans="1:4" ht="12.75" customHeight="1" thickBot="1" x14ac:dyDescent="0.3">
      <c r="A360" s="374"/>
      <c r="B360" s="382" t="s">
        <v>519</v>
      </c>
      <c r="C360" s="413"/>
      <c r="D360" s="386">
        <f>SUM(D354:D359)</f>
        <v>0</v>
      </c>
    </row>
    <row r="361" spans="1:4" ht="12.75" customHeight="1" thickBot="1" x14ac:dyDescent="0.3">
      <c r="A361" s="364"/>
      <c r="B361" s="379" t="s">
        <v>520</v>
      </c>
      <c r="C361" s="399"/>
      <c r="D361" s="391">
        <f>D360+D352</f>
        <v>0</v>
      </c>
    </row>
    <row r="362" spans="1:4" ht="12.75" customHeight="1" x14ac:dyDescent="0.25">
      <c r="A362" s="356"/>
      <c r="B362" s="356"/>
      <c r="C362" s="398"/>
      <c r="D362" s="383"/>
    </row>
    <row r="363" spans="1:4" ht="12.75" customHeight="1" thickBot="1" x14ac:dyDescent="0.3">
      <c r="A363" s="369" t="s">
        <v>545</v>
      </c>
      <c r="B363" s="369"/>
      <c r="C363" s="406"/>
      <c r="D363" s="369"/>
    </row>
    <row r="364" spans="1:4" ht="12.75" customHeight="1" thickBot="1" x14ac:dyDescent="0.3">
      <c r="A364" s="364" t="s">
        <v>511</v>
      </c>
      <c r="B364" s="361" t="s">
        <v>512</v>
      </c>
      <c r="C364" s="399" t="s">
        <v>513</v>
      </c>
      <c r="D364" s="389" t="s">
        <v>514</v>
      </c>
    </row>
    <row r="365" spans="1:4" ht="12.75" customHeight="1" x14ac:dyDescent="0.25">
      <c r="A365" s="365"/>
      <c r="B365" s="375" t="s">
        <v>515</v>
      </c>
      <c r="C365" s="412"/>
      <c r="D365" s="390"/>
    </row>
    <row r="366" spans="1:4" ht="12.75" customHeight="1" x14ac:dyDescent="0.25">
      <c r="A366" s="355">
        <v>6</v>
      </c>
      <c r="B366" s="376" t="s">
        <v>516</v>
      </c>
      <c r="C366" s="353">
        <v>0</v>
      </c>
      <c r="D366" s="386">
        <f t="shared" ref="D366:D381" si="14">C366*A366</f>
        <v>0</v>
      </c>
    </row>
    <row r="367" spans="1:4" ht="12.75" customHeight="1" x14ac:dyDescent="0.25">
      <c r="A367" s="355">
        <v>1</v>
      </c>
      <c r="B367" s="376" t="s">
        <v>537</v>
      </c>
      <c r="C367" s="353">
        <v>0</v>
      </c>
      <c r="D367" s="386">
        <f t="shared" si="14"/>
        <v>0</v>
      </c>
    </row>
    <row r="368" spans="1:4" ht="12.75" customHeight="1" x14ac:dyDescent="0.25">
      <c r="A368" s="355">
        <v>1</v>
      </c>
      <c r="B368" s="376" t="s">
        <v>538</v>
      </c>
      <c r="C368" s="353">
        <v>0</v>
      </c>
      <c r="D368" s="386">
        <f t="shared" si="14"/>
        <v>0</v>
      </c>
    </row>
    <row r="369" spans="1:4" ht="12.75" customHeight="1" x14ac:dyDescent="0.25">
      <c r="A369" s="355">
        <v>1</v>
      </c>
      <c r="B369" s="377" t="s">
        <v>539</v>
      </c>
      <c r="C369" s="353">
        <v>0</v>
      </c>
      <c r="D369" s="386">
        <f t="shared" si="14"/>
        <v>0</v>
      </c>
    </row>
    <row r="370" spans="1:4" ht="12.75" customHeight="1" x14ac:dyDescent="0.25">
      <c r="A370" s="355">
        <v>1</v>
      </c>
      <c r="B370" s="376" t="s">
        <v>609</v>
      </c>
      <c r="C370" s="353">
        <v>0</v>
      </c>
      <c r="D370" s="386">
        <f t="shared" si="14"/>
        <v>0</v>
      </c>
    </row>
    <row r="371" spans="1:4" ht="12.75" customHeight="1" x14ac:dyDescent="0.25">
      <c r="A371" s="355">
        <v>2</v>
      </c>
      <c r="B371" s="376" t="s">
        <v>546</v>
      </c>
      <c r="C371" s="353">
        <v>0</v>
      </c>
      <c r="D371" s="386">
        <f t="shared" si="14"/>
        <v>0</v>
      </c>
    </row>
    <row r="372" spans="1:4" ht="12.75" customHeight="1" x14ac:dyDescent="0.25">
      <c r="A372" s="355">
        <v>1</v>
      </c>
      <c r="B372" s="376" t="s">
        <v>547</v>
      </c>
      <c r="C372" s="353">
        <v>0</v>
      </c>
      <c r="D372" s="386">
        <f t="shared" si="14"/>
        <v>0</v>
      </c>
    </row>
    <row r="373" spans="1:4" ht="12.75" customHeight="1" x14ac:dyDescent="0.25">
      <c r="A373" s="355">
        <v>1</v>
      </c>
      <c r="B373" s="376" t="s">
        <v>548</v>
      </c>
      <c r="C373" s="353">
        <v>0</v>
      </c>
      <c r="D373" s="386">
        <f t="shared" si="14"/>
        <v>0</v>
      </c>
    </row>
    <row r="374" spans="1:4" ht="12.75" customHeight="1" x14ac:dyDescent="0.25">
      <c r="A374" s="355">
        <v>1</v>
      </c>
      <c r="B374" s="376" t="s">
        <v>549</v>
      </c>
      <c r="C374" s="353">
        <v>0</v>
      </c>
      <c r="D374" s="386">
        <f t="shared" si="14"/>
        <v>0</v>
      </c>
    </row>
    <row r="375" spans="1:4" ht="12.75" customHeight="1" x14ac:dyDescent="0.25">
      <c r="A375" s="355">
        <v>1</v>
      </c>
      <c r="B375" s="376" t="s">
        <v>550</v>
      </c>
      <c r="C375" s="353">
        <v>0</v>
      </c>
      <c r="D375" s="386">
        <f t="shared" si="14"/>
        <v>0</v>
      </c>
    </row>
    <row r="376" spans="1:4" ht="12.75" customHeight="1" x14ac:dyDescent="0.25">
      <c r="A376" s="355">
        <v>1</v>
      </c>
      <c r="B376" s="376" t="s">
        <v>561</v>
      </c>
      <c r="C376" s="353">
        <v>0</v>
      </c>
      <c r="D376" s="386">
        <f t="shared" si="14"/>
        <v>0</v>
      </c>
    </row>
    <row r="377" spans="1:4" ht="12.75" customHeight="1" x14ac:dyDescent="0.25">
      <c r="A377" s="355">
        <v>1</v>
      </c>
      <c r="B377" s="376" t="s">
        <v>557</v>
      </c>
      <c r="C377" s="353">
        <v>0</v>
      </c>
      <c r="D377" s="386">
        <f t="shared" si="14"/>
        <v>0</v>
      </c>
    </row>
    <row r="378" spans="1:4" ht="12.75" customHeight="1" x14ac:dyDescent="0.25">
      <c r="A378" s="355">
        <v>1</v>
      </c>
      <c r="B378" s="376" t="s">
        <v>533</v>
      </c>
      <c r="C378" s="353">
        <v>0</v>
      </c>
      <c r="D378" s="386">
        <f t="shared" si="14"/>
        <v>0</v>
      </c>
    </row>
    <row r="379" spans="1:4" ht="12.75" customHeight="1" x14ac:dyDescent="0.25">
      <c r="A379" s="355">
        <v>1</v>
      </c>
      <c r="B379" s="376" t="s">
        <v>558</v>
      </c>
      <c r="C379" s="353">
        <v>0</v>
      </c>
      <c r="D379" s="386">
        <f t="shared" si="14"/>
        <v>0</v>
      </c>
    </row>
    <row r="380" spans="1:4" ht="12.75" customHeight="1" x14ac:dyDescent="0.25">
      <c r="A380" s="355">
        <v>4</v>
      </c>
      <c r="B380" s="376" t="s">
        <v>559</v>
      </c>
      <c r="C380" s="353">
        <v>0</v>
      </c>
      <c r="D380" s="386">
        <f t="shared" si="14"/>
        <v>0</v>
      </c>
    </row>
    <row r="381" spans="1:4" ht="12.75" customHeight="1" x14ac:dyDescent="0.25">
      <c r="A381" s="355">
        <v>1</v>
      </c>
      <c r="B381" s="376" t="s">
        <v>572</v>
      </c>
      <c r="C381" s="353">
        <v>0</v>
      </c>
      <c r="D381" s="386">
        <f t="shared" si="14"/>
        <v>0</v>
      </c>
    </row>
    <row r="382" spans="1:4" ht="12.75" customHeight="1" x14ac:dyDescent="0.25">
      <c r="A382" s="355"/>
      <c r="B382" s="376"/>
      <c r="C382" s="353"/>
      <c r="D382" s="386"/>
    </row>
    <row r="383" spans="1:4" ht="12.75" customHeight="1" x14ac:dyDescent="0.25">
      <c r="A383" s="374"/>
      <c r="B383" s="382" t="s">
        <v>517</v>
      </c>
      <c r="C383" s="411"/>
      <c r="D383" s="386">
        <f>SUM(D366:D382)</f>
        <v>0</v>
      </c>
    </row>
    <row r="384" spans="1:4" ht="12.75" customHeight="1" x14ac:dyDescent="0.25">
      <c r="A384" s="365"/>
      <c r="B384" s="375" t="s">
        <v>518</v>
      </c>
      <c r="C384" s="400"/>
      <c r="D384" s="386"/>
    </row>
    <row r="385" spans="1:4" ht="12.75" customHeight="1" x14ac:dyDescent="0.25">
      <c r="A385" s="355">
        <v>1</v>
      </c>
      <c r="B385" s="376" t="s">
        <v>540</v>
      </c>
      <c r="C385" s="353">
        <v>0</v>
      </c>
      <c r="D385" s="386">
        <f t="shared" ref="D385:D398" si="15">C385*A385</f>
        <v>0</v>
      </c>
    </row>
    <row r="386" spans="1:4" ht="12.75" customHeight="1" x14ac:dyDescent="0.25">
      <c r="A386" s="355">
        <v>1</v>
      </c>
      <c r="B386" s="376" t="s">
        <v>541</v>
      </c>
      <c r="C386" s="353">
        <v>0</v>
      </c>
      <c r="D386" s="386">
        <f t="shared" si="15"/>
        <v>0</v>
      </c>
    </row>
    <row r="387" spans="1:4" ht="12.75" customHeight="1" x14ac:dyDescent="0.25">
      <c r="A387" s="355">
        <v>1</v>
      </c>
      <c r="B387" s="376" t="s">
        <v>542</v>
      </c>
      <c r="C387" s="353">
        <v>0</v>
      </c>
      <c r="D387" s="386">
        <f t="shared" si="15"/>
        <v>0</v>
      </c>
    </row>
    <row r="388" spans="1:4" ht="12.75" customHeight="1" x14ac:dyDescent="0.25">
      <c r="A388" s="355">
        <v>1</v>
      </c>
      <c r="B388" s="376" t="s">
        <v>551</v>
      </c>
      <c r="C388" s="353">
        <v>0</v>
      </c>
      <c r="D388" s="386">
        <f t="shared" si="15"/>
        <v>0</v>
      </c>
    </row>
    <row r="389" spans="1:4" ht="12.75" customHeight="1" x14ac:dyDescent="0.25">
      <c r="A389" s="355">
        <v>1</v>
      </c>
      <c r="B389" s="376" t="s">
        <v>552</v>
      </c>
      <c r="C389" s="353">
        <v>0</v>
      </c>
      <c r="D389" s="386">
        <f t="shared" si="15"/>
        <v>0</v>
      </c>
    </row>
    <row r="390" spans="1:4" ht="12.75" customHeight="1" x14ac:dyDescent="0.25">
      <c r="A390" s="355">
        <v>1</v>
      </c>
      <c r="B390" s="376" t="s">
        <v>553</v>
      </c>
      <c r="C390" s="353">
        <v>0</v>
      </c>
      <c r="D390" s="386">
        <f t="shared" si="15"/>
        <v>0</v>
      </c>
    </row>
    <row r="391" spans="1:4" ht="12.75" customHeight="1" x14ac:dyDescent="0.25">
      <c r="A391" s="355">
        <v>1</v>
      </c>
      <c r="B391" s="376" t="s">
        <v>554</v>
      </c>
      <c r="C391" s="353">
        <v>0</v>
      </c>
      <c r="D391" s="386">
        <f t="shared" si="15"/>
        <v>0</v>
      </c>
    </row>
    <row r="392" spans="1:4" ht="12.75" customHeight="1" x14ac:dyDescent="0.25">
      <c r="A392" s="355">
        <v>1</v>
      </c>
      <c r="B392" s="376" t="s">
        <v>555</v>
      </c>
      <c r="C392" s="353">
        <v>0</v>
      </c>
      <c r="D392" s="386">
        <f t="shared" si="15"/>
        <v>0</v>
      </c>
    </row>
    <row r="393" spans="1:4" ht="12.75" customHeight="1" x14ac:dyDescent="0.25">
      <c r="A393" s="355">
        <v>1</v>
      </c>
      <c r="B393" s="376" t="s">
        <v>560</v>
      </c>
      <c r="C393" s="353">
        <v>0</v>
      </c>
      <c r="D393" s="386">
        <f t="shared" si="15"/>
        <v>0</v>
      </c>
    </row>
    <row r="394" spans="1:4" ht="12.75" customHeight="1" x14ac:dyDescent="0.25">
      <c r="A394" s="355">
        <v>1</v>
      </c>
      <c r="B394" s="376" t="s">
        <v>556</v>
      </c>
      <c r="C394" s="353">
        <v>0</v>
      </c>
      <c r="D394" s="386">
        <f t="shared" si="15"/>
        <v>0</v>
      </c>
    </row>
    <row r="395" spans="1:4" ht="12.75" customHeight="1" x14ac:dyDescent="0.25">
      <c r="A395" s="355">
        <v>1</v>
      </c>
      <c r="B395" s="376" t="s">
        <v>562</v>
      </c>
      <c r="C395" s="353">
        <v>0</v>
      </c>
      <c r="D395" s="386">
        <f t="shared" si="15"/>
        <v>0</v>
      </c>
    </row>
    <row r="396" spans="1:4" ht="12.75" customHeight="1" x14ac:dyDescent="0.25">
      <c r="A396" s="355">
        <v>1</v>
      </c>
      <c r="B396" s="376" t="s">
        <v>563</v>
      </c>
      <c r="C396" s="353">
        <v>0</v>
      </c>
      <c r="D396" s="386">
        <f t="shared" si="15"/>
        <v>0</v>
      </c>
    </row>
    <row r="397" spans="1:4" ht="12.75" customHeight="1" x14ac:dyDescent="0.25">
      <c r="A397" s="355">
        <v>1</v>
      </c>
      <c r="B397" s="376" t="s">
        <v>573</v>
      </c>
      <c r="C397" s="353">
        <v>0</v>
      </c>
      <c r="D397" s="386">
        <f t="shared" si="15"/>
        <v>0</v>
      </c>
    </row>
    <row r="398" spans="1:4" ht="12.75" customHeight="1" x14ac:dyDescent="0.25">
      <c r="A398" s="355">
        <v>1</v>
      </c>
      <c r="B398" s="376" t="s">
        <v>574</v>
      </c>
      <c r="C398" s="353">
        <v>0</v>
      </c>
      <c r="D398" s="386">
        <f t="shared" si="15"/>
        <v>0</v>
      </c>
    </row>
    <row r="399" spans="1:4" ht="12.75" customHeight="1" x14ac:dyDescent="0.25">
      <c r="A399" s="355"/>
      <c r="B399" s="376"/>
      <c r="C399" s="353"/>
      <c r="D399" s="386"/>
    </row>
    <row r="400" spans="1:4" ht="12.75" customHeight="1" thickBot="1" x14ac:dyDescent="0.3">
      <c r="A400" s="374"/>
      <c r="B400" s="382" t="s">
        <v>519</v>
      </c>
      <c r="C400" s="413"/>
      <c r="D400" s="386">
        <f>SUM(D385:D398)</f>
        <v>0</v>
      </c>
    </row>
    <row r="401" spans="1:7" ht="12.75" customHeight="1" thickBot="1" x14ac:dyDescent="0.3">
      <c r="A401" s="364"/>
      <c r="B401" s="379" t="s">
        <v>520</v>
      </c>
      <c r="C401" s="399"/>
      <c r="D401" s="391">
        <f>D400+D383</f>
        <v>0</v>
      </c>
    </row>
    <row r="402" spans="1:7" ht="12.75" customHeight="1" x14ac:dyDescent="0.25">
      <c r="A402" s="356"/>
      <c r="B402" s="356"/>
      <c r="C402" s="398"/>
      <c r="D402" s="383"/>
    </row>
    <row r="403" spans="1:7" s="444" customFormat="1" ht="12.75" customHeight="1" x14ac:dyDescent="0.25">
      <c r="A403" s="357"/>
      <c r="B403" s="357"/>
      <c r="C403" s="352"/>
      <c r="D403" s="358"/>
      <c r="E403" s="350"/>
      <c r="F403" s="350"/>
      <c r="G403" s="350"/>
    </row>
    <row r="404" spans="1:7" s="444" customFormat="1" ht="12.75" customHeight="1" x14ac:dyDescent="0.25">
      <c r="A404" s="356" t="s">
        <v>802</v>
      </c>
      <c r="B404" s="356"/>
      <c r="C404" s="354"/>
      <c r="D404" s="351">
        <f>D401+D361+D341+D293+D269+D225+D206+D152+D126+D81+D59+D26</f>
        <v>0</v>
      </c>
      <c r="E404" s="350"/>
      <c r="F404" s="350"/>
      <c r="G404" s="350"/>
    </row>
    <row r="408" spans="1:7" s="444" customFormat="1" ht="12.75" customHeight="1" x14ac:dyDescent="0.25">
      <c r="A408" s="357"/>
      <c r="B408" s="357"/>
      <c r="C408" s="414"/>
      <c r="D408" s="357"/>
      <c r="E408" s="350"/>
      <c r="F408" s="350"/>
      <c r="G408" s="350"/>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8"/>
  <sheetViews>
    <sheetView zoomScale="130" zoomScaleNormal="130" workbookViewId="0">
      <pane xSplit="1" ySplit="3" topLeftCell="B390" activePane="bottomRight" state="frozen"/>
      <selection pane="topRight" activeCell="B1" sqref="B1"/>
      <selection pane="bottomLeft" activeCell="A4" sqref="A4"/>
      <selection pane="bottomRight" activeCell="A405" sqref="A405"/>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7" ht="12.75" customHeight="1" x14ac:dyDescent="0.25">
      <c r="A1" s="362" t="s">
        <v>509</v>
      </c>
      <c r="B1" s="362"/>
      <c r="C1" s="396"/>
      <c r="D1" s="362"/>
      <c r="E1" s="505"/>
      <c r="F1" s="505"/>
      <c r="G1" s="505"/>
    </row>
    <row r="2" spans="1:7" ht="12.75" customHeight="1" x14ac:dyDescent="0.25">
      <c r="A2" s="363" t="s">
        <v>799</v>
      </c>
      <c r="B2" s="363"/>
      <c r="C2" s="397"/>
      <c r="D2" s="363"/>
      <c r="E2" s="505"/>
      <c r="F2" s="505"/>
      <c r="G2" s="505"/>
    </row>
    <row r="3" spans="1:7" ht="12.75" customHeight="1" x14ac:dyDescent="0.25">
      <c r="A3" s="356"/>
      <c r="B3" s="356"/>
      <c r="C3" s="398"/>
      <c r="D3" s="383"/>
      <c r="E3" s="505"/>
      <c r="F3" s="505"/>
      <c r="G3" s="505"/>
    </row>
    <row r="4" spans="1:7" ht="12.75" customHeight="1" thickBot="1" x14ac:dyDescent="0.3">
      <c r="A4" s="360" t="s">
        <v>510</v>
      </c>
      <c r="B4" s="360"/>
      <c r="C4" s="359"/>
      <c r="D4" s="360"/>
      <c r="E4" s="505"/>
      <c r="F4" s="505"/>
      <c r="G4" s="505"/>
    </row>
    <row r="5" spans="1:7" ht="12.75" customHeight="1" thickBot="1" x14ac:dyDescent="0.3">
      <c r="A5" s="364" t="s">
        <v>511</v>
      </c>
      <c r="B5" s="361" t="s">
        <v>512</v>
      </c>
      <c r="C5" s="399" t="s">
        <v>513</v>
      </c>
      <c r="D5" s="384" t="s">
        <v>514</v>
      </c>
      <c r="E5" s="505"/>
      <c r="F5" s="505"/>
      <c r="G5" s="505"/>
    </row>
    <row r="6" spans="1:7" ht="12.75" customHeight="1" x14ac:dyDescent="0.25">
      <c r="A6" s="365"/>
      <c r="B6" s="375" t="s">
        <v>515</v>
      </c>
      <c r="C6" s="400"/>
      <c r="D6" s="385"/>
    </row>
    <row r="7" spans="1:7" ht="12.75" customHeight="1" x14ac:dyDescent="0.25">
      <c r="A7" s="365"/>
      <c r="B7" s="375"/>
      <c r="C7" s="400"/>
      <c r="D7" s="390"/>
    </row>
    <row r="8" spans="1:7" ht="12.75" customHeight="1" x14ac:dyDescent="0.25">
      <c r="A8" s="355">
        <v>6</v>
      </c>
      <c r="B8" s="376" t="s">
        <v>516</v>
      </c>
      <c r="C8" s="353">
        <v>0</v>
      </c>
      <c r="D8" s="386">
        <f>C8*A8</f>
        <v>0</v>
      </c>
    </row>
    <row r="9" spans="1:7" ht="12.75" customHeight="1" x14ac:dyDescent="0.25">
      <c r="A9" s="355">
        <v>1</v>
      </c>
      <c r="B9" s="376" t="s">
        <v>537</v>
      </c>
      <c r="C9" s="353">
        <v>0</v>
      </c>
      <c r="D9" s="386">
        <f t="shared" ref="D9:D14" si="0">C9*A9</f>
        <v>0</v>
      </c>
    </row>
    <row r="10" spans="1:7" ht="12.75" customHeight="1" x14ac:dyDescent="0.25">
      <c r="A10" s="355">
        <v>1</v>
      </c>
      <c r="B10" s="376" t="s">
        <v>538</v>
      </c>
      <c r="C10" s="353">
        <v>0</v>
      </c>
      <c r="D10" s="386">
        <f t="shared" si="0"/>
        <v>0</v>
      </c>
    </row>
    <row r="11" spans="1:7" ht="12.75" customHeight="1" x14ac:dyDescent="0.25">
      <c r="A11" s="355">
        <v>1</v>
      </c>
      <c r="B11" s="377" t="s">
        <v>539</v>
      </c>
      <c r="C11" s="353">
        <v>0</v>
      </c>
      <c r="D11" s="386">
        <f t="shared" si="0"/>
        <v>0</v>
      </c>
    </row>
    <row r="12" spans="1:7" ht="12.75" customHeight="1" x14ac:dyDescent="0.25">
      <c r="A12" s="355">
        <v>1</v>
      </c>
      <c r="B12" s="376" t="s">
        <v>609</v>
      </c>
      <c r="C12" s="353">
        <v>0</v>
      </c>
      <c r="D12" s="386">
        <f t="shared" si="0"/>
        <v>0</v>
      </c>
    </row>
    <row r="13" spans="1:7" ht="12.75" customHeight="1" x14ac:dyDescent="0.25">
      <c r="A13" s="355">
        <v>2</v>
      </c>
      <c r="B13" s="377" t="s">
        <v>525</v>
      </c>
      <c r="C13" s="353">
        <v>0</v>
      </c>
      <c r="D13" s="386">
        <f t="shared" si="0"/>
        <v>0</v>
      </c>
    </row>
    <row r="14" spans="1:7" ht="12.75" customHeight="1" x14ac:dyDescent="0.25">
      <c r="A14" s="355">
        <v>1</v>
      </c>
      <c r="B14" s="377" t="s">
        <v>656</v>
      </c>
      <c r="C14" s="353">
        <v>0</v>
      </c>
      <c r="D14" s="386">
        <f t="shared" si="0"/>
        <v>0</v>
      </c>
    </row>
    <row r="15" spans="1:7" ht="12.75" customHeight="1" x14ac:dyDescent="0.25">
      <c r="A15" s="355"/>
      <c r="B15" s="377"/>
      <c r="C15" s="353"/>
      <c r="D15" s="386"/>
    </row>
    <row r="16" spans="1:7" ht="12.75" customHeight="1" x14ac:dyDescent="0.25">
      <c r="A16" s="355"/>
      <c r="B16" s="378" t="s">
        <v>517</v>
      </c>
      <c r="C16" s="401"/>
      <c r="D16" s="386">
        <f>SUM(D8:D14)</f>
        <v>0</v>
      </c>
    </row>
    <row r="17" spans="1:4" ht="12.75" customHeight="1" x14ac:dyDescent="0.25">
      <c r="A17" s="365"/>
      <c r="B17" s="375" t="s">
        <v>518</v>
      </c>
      <c r="C17" s="400"/>
      <c r="D17" s="386"/>
    </row>
    <row r="18" spans="1:4" ht="12.75" customHeight="1" x14ac:dyDescent="0.25">
      <c r="A18" s="355">
        <v>1</v>
      </c>
      <c r="B18" s="376" t="s">
        <v>540</v>
      </c>
      <c r="C18" s="353">
        <v>0</v>
      </c>
      <c r="D18" s="386">
        <f t="shared" ref="D18:D23" si="1">C18*A18</f>
        <v>0</v>
      </c>
    </row>
    <row r="19" spans="1:4" ht="12.75" customHeight="1" x14ac:dyDescent="0.25">
      <c r="A19" s="355">
        <v>1</v>
      </c>
      <c r="B19" s="376" t="s">
        <v>541</v>
      </c>
      <c r="C19" s="353">
        <v>0</v>
      </c>
      <c r="D19" s="386">
        <f t="shared" si="1"/>
        <v>0</v>
      </c>
    </row>
    <row r="20" spans="1:4" ht="12.75" customHeight="1" x14ac:dyDescent="0.25">
      <c r="A20" s="355">
        <v>1</v>
      </c>
      <c r="B20" s="376" t="s">
        <v>542</v>
      </c>
      <c r="C20" s="353">
        <v>0</v>
      </c>
      <c r="D20" s="386">
        <f t="shared" si="1"/>
        <v>0</v>
      </c>
    </row>
    <row r="21" spans="1:4" ht="12.75" customHeight="1" x14ac:dyDescent="0.25">
      <c r="A21" s="355">
        <v>1</v>
      </c>
      <c r="B21" s="376" t="s">
        <v>543</v>
      </c>
      <c r="C21" s="353">
        <v>0</v>
      </c>
      <c r="D21" s="386">
        <f t="shared" si="1"/>
        <v>0</v>
      </c>
    </row>
    <row r="22" spans="1:4" ht="12.75" customHeight="1" x14ac:dyDescent="0.25">
      <c r="A22" s="355">
        <v>1</v>
      </c>
      <c r="B22" s="376" t="s">
        <v>657</v>
      </c>
      <c r="C22" s="353">
        <v>0</v>
      </c>
      <c r="D22" s="386">
        <f t="shared" si="1"/>
        <v>0</v>
      </c>
    </row>
    <row r="23" spans="1:4" ht="12.75" customHeight="1" x14ac:dyDescent="0.25">
      <c r="A23" s="355">
        <v>1</v>
      </c>
      <c r="B23" s="376" t="s">
        <v>655</v>
      </c>
      <c r="C23" s="353">
        <v>0</v>
      </c>
      <c r="D23" s="386">
        <f t="shared" si="1"/>
        <v>0</v>
      </c>
    </row>
    <row r="24" spans="1:4" ht="12.75" customHeight="1" x14ac:dyDescent="0.25">
      <c r="A24" s="355"/>
      <c r="B24" s="376"/>
      <c r="C24" s="353"/>
      <c r="D24" s="386"/>
    </row>
    <row r="25" spans="1:4" ht="12.75" customHeight="1" thickBot="1" x14ac:dyDescent="0.3">
      <c r="A25" s="366"/>
      <c r="B25" s="378" t="s">
        <v>519</v>
      </c>
      <c r="C25" s="401"/>
      <c r="D25" s="386">
        <f>SUM(D18:D21)</f>
        <v>0</v>
      </c>
    </row>
    <row r="26" spans="1:4" ht="12.75" customHeight="1" thickBot="1" x14ac:dyDescent="0.3">
      <c r="A26" s="364"/>
      <c r="B26" s="379" t="s">
        <v>520</v>
      </c>
      <c r="C26" s="399"/>
      <c r="D26" s="387">
        <f>D16+D25</f>
        <v>0</v>
      </c>
    </row>
    <row r="27" spans="1:4" ht="12.75" customHeight="1" x14ac:dyDescent="0.25">
      <c r="A27" s="367"/>
      <c r="B27" s="367"/>
      <c r="C27" s="402"/>
      <c r="D27" s="388"/>
    </row>
    <row r="28" spans="1:4" ht="12.75" customHeight="1" thickBot="1" x14ac:dyDescent="0.3">
      <c r="A28" s="360" t="s">
        <v>521</v>
      </c>
      <c r="B28" s="360"/>
      <c r="C28" s="359"/>
      <c r="D28" s="360"/>
    </row>
    <row r="29" spans="1:4" ht="12.75" customHeight="1" thickBot="1" x14ac:dyDescent="0.3">
      <c r="A29" s="364" t="s">
        <v>511</v>
      </c>
      <c r="B29" s="361" t="s">
        <v>512</v>
      </c>
      <c r="C29" s="399" t="s">
        <v>513</v>
      </c>
      <c r="D29" s="389" t="s">
        <v>514</v>
      </c>
    </row>
    <row r="30" spans="1:4" ht="12.75" customHeight="1" x14ac:dyDescent="0.25">
      <c r="A30" s="365"/>
      <c r="B30" s="375" t="s">
        <v>515</v>
      </c>
      <c r="C30" s="400"/>
      <c r="D30" s="390"/>
    </row>
    <row r="31" spans="1:4" ht="12.75" customHeight="1" x14ac:dyDescent="0.25">
      <c r="A31" s="355">
        <v>6</v>
      </c>
      <c r="B31" s="376" t="s">
        <v>516</v>
      </c>
      <c r="C31" s="353">
        <v>0</v>
      </c>
      <c r="D31" s="386">
        <f t="shared" ref="D31:D56" si="2">C31*A31</f>
        <v>0</v>
      </c>
    </row>
    <row r="32" spans="1:4" ht="12.75" customHeight="1" x14ac:dyDescent="0.25">
      <c r="A32" s="355">
        <v>1</v>
      </c>
      <c r="B32" s="376" t="s">
        <v>537</v>
      </c>
      <c r="C32" s="353">
        <v>0</v>
      </c>
      <c r="D32" s="386">
        <f t="shared" si="2"/>
        <v>0</v>
      </c>
    </row>
    <row r="33" spans="1:4" ht="12.75" customHeight="1" x14ac:dyDescent="0.25">
      <c r="A33" s="355">
        <v>1</v>
      </c>
      <c r="B33" s="376" t="s">
        <v>538</v>
      </c>
      <c r="C33" s="353">
        <v>0</v>
      </c>
      <c r="D33" s="386">
        <f t="shared" si="2"/>
        <v>0</v>
      </c>
    </row>
    <row r="34" spans="1:4" ht="12.75" customHeight="1" x14ac:dyDescent="0.25">
      <c r="A34" s="355">
        <v>1</v>
      </c>
      <c r="B34" s="377" t="s">
        <v>539</v>
      </c>
      <c r="C34" s="353">
        <v>0</v>
      </c>
      <c r="D34" s="386">
        <f t="shared" si="2"/>
        <v>0</v>
      </c>
    </row>
    <row r="35" spans="1:4" ht="12.75" customHeight="1" x14ac:dyDescent="0.25">
      <c r="A35" s="355">
        <v>1</v>
      </c>
      <c r="B35" s="376" t="s">
        <v>609</v>
      </c>
      <c r="C35" s="353">
        <v>0</v>
      </c>
      <c r="D35" s="386">
        <f t="shared" si="2"/>
        <v>0</v>
      </c>
    </row>
    <row r="36" spans="1:4" ht="12.75" customHeight="1" x14ac:dyDescent="0.25">
      <c r="A36" s="355">
        <v>2</v>
      </c>
      <c r="B36" s="376" t="s">
        <v>546</v>
      </c>
      <c r="C36" s="353">
        <v>0</v>
      </c>
      <c r="D36" s="386">
        <f t="shared" si="2"/>
        <v>0</v>
      </c>
    </row>
    <row r="37" spans="1:4" ht="12.75" customHeight="1" x14ac:dyDescent="0.25">
      <c r="A37" s="355">
        <v>1</v>
      </c>
      <c r="B37" s="376" t="s">
        <v>547</v>
      </c>
      <c r="C37" s="353">
        <v>0</v>
      </c>
      <c r="D37" s="386">
        <f t="shared" si="2"/>
        <v>0</v>
      </c>
    </row>
    <row r="38" spans="1:4" ht="12.75" customHeight="1" x14ac:dyDescent="0.25">
      <c r="A38" s="355">
        <v>1</v>
      </c>
      <c r="B38" s="376" t="s">
        <v>614</v>
      </c>
      <c r="C38" s="353">
        <v>0</v>
      </c>
      <c r="D38" s="386">
        <f t="shared" si="2"/>
        <v>0</v>
      </c>
    </row>
    <row r="39" spans="1:4" ht="12.75" customHeight="1" x14ac:dyDescent="0.25">
      <c r="A39" s="355">
        <v>1</v>
      </c>
      <c r="B39" s="376" t="s">
        <v>549</v>
      </c>
      <c r="C39" s="353">
        <v>0</v>
      </c>
      <c r="D39" s="386">
        <f t="shared" si="2"/>
        <v>0</v>
      </c>
    </row>
    <row r="40" spans="1:4" ht="12.75" customHeight="1" x14ac:dyDescent="0.25">
      <c r="A40" s="355">
        <v>1</v>
      </c>
      <c r="B40" s="376" t="s">
        <v>550</v>
      </c>
      <c r="C40" s="353">
        <v>0</v>
      </c>
      <c r="D40" s="386">
        <f t="shared" si="2"/>
        <v>0</v>
      </c>
    </row>
    <row r="41" spans="1:4" ht="12.75" customHeight="1" x14ac:dyDescent="0.25">
      <c r="A41" s="355">
        <v>1</v>
      </c>
      <c r="B41" s="376" t="s">
        <v>561</v>
      </c>
      <c r="C41" s="353">
        <v>0</v>
      </c>
      <c r="D41" s="386">
        <f t="shared" si="2"/>
        <v>0</v>
      </c>
    </row>
    <row r="42" spans="1:4" ht="12.75" customHeight="1" x14ac:dyDescent="0.25">
      <c r="A42" s="355"/>
      <c r="B42" s="376"/>
      <c r="C42" s="353"/>
      <c r="D42" s="386"/>
    </row>
    <row r="43" spans="1:4" ht="12.75" customHeight="1" x14ac:dyDescent="0.25">
      <c r="A43" s="366"/>
      <c r="B43" s="378" t="s">
        <v>517</v>
      </c>
      <c r="C43" s="401"/>
      <c r="D43" s="386">
        <f>SUM(D31:D41)</f>
        <v>0</v>
      </c>
    </row>
    <row r="44" spans="1:4" ht="12.75" customHeight="1" x14ac:dyDescent="0.25">
      <c r="A44" s="365"/>
      <c r="B44" s="375" t="s">
        <v>518</v>
      </c>
      <c r="C44" s="400"/>
      <c r="D44" s="386"/>
    </row>
    <row r="45" spans="1:4" ht="12.75" customHeight="1" x14ac:dyDescent="0.25">
      <c r="A45" s="355">
        <v>1</v>
      </c>
      <c r="B45" s="376" t="s">
        <v>540</v>
      </c>
      <c r="C45" s="353">
        <v>0</v>
      </c>
      <c r="D45" s="386">
        <f t="shared" si="2"/>
        <v>0</v>
      </c>
    </row>
    <row r="46" spans="1:4" ht="12.75" customHeight="1" x14ac:dyDescent="0.25">
      <c r="A46" s="355">
        <v>1</v>
      </c>
      <c r="B46" s="376" t="s">
        <v>541</v>
      </c>
      <c r="C46" s="353">
        <v>0</v>
      </c>
      <c r="D46" s="386">
        <f t="shared" si="2"/>
        <v>0</v>
      </c>
    </row>
    <row r="47" spans="1:4" ht="12.75" customHeight="1" x14ac:dyDescent="0.25">
      <c r="A47" s="355">
        <v>1</v>
      </c>
      <c r="B47" s="376" t="s">
        <v>542</v>
      </c>
      <c r="C47" s="353">
        <v>0</v>
      </c>
      <c r="D47" s="386">
        <f t="shared" si="2"/>
        <v>0</v>
      </c>
    </row>
    <row r="48" spans="1:4" ht="12.75" customHeight="1" x14ac:dyDescent="0.25">
      <c r="A48" s="355">
        <v>1</v>
      </c>
      <c r="B48" s="376" t="s">
        <v>551</v>
      </c>
      <c r="C48" s="353">
        <v>0</v>
      </c>
      <c r="D48" s="386">
        <f t="shared" si="2"/>
        <v>0</v>
      </c>
    </row>
    <row r="49" spans="1:4" ht="12.75" customHeight="1" x14ac:dyDescent="0.25">
      <c r="A49" s="355">
        <v>1</v>
      </c>
      <c r="B49" s="376" t="s">
        <v>552</v>
      </c>
      <c r="C49" s="353">
        <v>0</v>
      </c>
      <c r="D49" s="386">
        <f t="shared" si="2"/>
        <v>0</v>
      </c>
    </row>
    <row r="50" spans="1:4" ht="12.75" customHeight="1" x14ac:dyDescent="0.25">
      <c r="A50" s="355">
        <v>1</v>
      </c>
      <c r="B50" s="376" t="s">
        <v>553</v>
      </c>
      <c r="C50" s="353">
        <v>0</v>
      </c>
      <c r="D50" s="386">
        <f t="shared" si="2"/>
        <v>0</v>
      </c>
    </row>
    <row r="51" spans="1:4" ht="12.75" customHeight="1" x14ac:dyDescent="0.25">
      <c r="A51" s="355">
        <v>1</v>
      </c>
      <c r="B51" s="376" t="s">
        <v>554</v>
      </c>
      <c r="C51" s="353">
        <v>0</v>
      </c>
      <c r="D51" s="386">
        <f t="shared" si="2"/>
        <v>0</v>
      </c>
    </row>
    <row r="52" spans="1:4" ht="12.75" customHeight="1" x14ac:dyDescent="0.25">
      <c r="A52" s="355">
        <v>1</v>
      </c>
      <c r="B52" s="376" t="s">
        <v>555</v>
      </c>
      <c r="C52" s="353">
        <v>0</v>
      </c>
      <c r="D52" s="386">
        <f t="shared" si="2"/>
        <v>0</v>
      </c>
    </row>
    <row r="53" spans="1:4" ht="12.75" customHeight="1" x14ac:dyDescent="0.25">
      <c r="A53" s="355">
        <v>1</v>
      </c>
      <c r="B53" s="376" t="s">
        <v>560</v>
      </c>
      <c r="C53" s="353">
        <v>0</v>
      </c>
      <c r="D53" s="386">
        <f t="shared" si="2"/>
        <v>0</v>
      </c>
    </row>
    <row r="54" spans="1:4" ht="12.75" customHeight="1" x14ac:dyDescent="0.25">
      <c r="A54" s="355">
        <v>1</v>
      </c>
      <c r="B54" s="376" t="s">
        <v>556</v>
      </c>
      <c r="C54" s="353">
        <v>0</v>
      </c>
      <c r="D54" s="386">
        <f t="shared" si="2"/>
        <v>0</v>
      </c>
    </row>
    <row r="55" spans="1:4" ht="12.75" customHeight="1" x14ac:dyDescent="0.25">
      <c r="A55" s="355">
        <v>1</v>
      </c>
      <c r="B55" s="376" t="s">
        <v>615</v>
      </c>
      <c r="C55" s="353">
        <v>0</v>
      </c>
      <c r="D55" s="386">
        <f t="shared" si="2"/>
        <v>0</v>
      </c>
    </row>
    <row r="56" spans="1:4" ht="12.75" customHeight="1" x14ac:dyDescent="0.25">
      <c r="A56" s="355">
        <v>1</v>
      </c>
      <c r="B56" s="376" t="s">
        <v>616</v>
      </c>
      <c r="C56" s="353">
        <v>0</v>
      </c>
      <c r="D56" s="386">
        <f t="shared" si="2"/>
        <v>0</v>
      </c>
    </row>
    <row r="57" spans="1:4" ht="12.75" customHeight="1" x14ac:dyDescent="0.25">
      <c r="A57" s="355"/>
      <c r="B57" s="376"/>
      <c r="C57" s="353"/>
      <c r="D57" s="386"/>
    </row>
    <row r="58" spans="1:4" ht="12.75" customHeight="1" thickBot="1" x14ac:dyDescent="0.3">
      <c r="A58" s="366"/>
      <c r="B58" s="378" t="s">
        <v>519</v>
      </c>
      <c r="C58" s="401"/>
      <c r="D58" s="386">
        <f>SUM(D45:D57)</f>
        <v>0</v>
      </c>
    </row>
    <row r="59" spans="1:4" ht="12.75" customHeight="1" thickBot="1" x14ac:dyDescent="0.3">
      <c r="A59" s="364"/>
      <c r="B59" s="379" t="s">
        <v>520</v>
      </c>
      <c r="C59" s="399"/>
      <c r="D59" s="391">
        <f>D58+D43</f>
        <v>0</v>
      </c>
    </row>
    <row r="60" spans="1:4" ht="12.75" customHeight="1" x14ac:dyDescent="0.25">
      <c r="A60" s="363"/>
      <c r="B60" s="378"/>
      <c r="C60" s="403"/>
      <c r="D60" s="392"/>
    </row>
    <row r="61" spans="1:4" ht="12.75" customHeight="1" thickBot="1" x14ac:dyDescent="0.3">
      <c r="A61" s="368" t="s">
        <v>524</v>
      </c>
      <c r="B61" s="368"/>
      <c r="C61" s="404"/>
      <c r="D61" s="368"/>
    </row>
    <row r="62" spans="1:4" ht="12.75" customHeight="1" thickBot="1" x14ac:dyDescent="0.3">
      <c r="A62" s="364" t="s">
        <v>511</v>
      </c>
      <c r="B62" s="361" t="s">
        <v>512</v>
      </c>
      <c r="C62" s="399" t="s">
        <v>513</v>
      </c>
      <c r="D62" s="389" t="s">
        <v>514</v>
      </c>
    </row>
    <row r="63" spans="1:4" ht="12.75" customHeight="1" x14ac:dyDescent="0.25">
      <c r="A63" s="365"/>
      <c r="B63" s="375" t="s">
        <v>515</v>
      </c>
      <c r="C63" s="400"/>
      <c r="D63" s="393"/>
    </row>
    <row r="64" spans="1:4" ht="12.75" customHeight="1" x14ac:dyDescent="0.25">
      <c r="A64" s="355">
        <v>6</v>
      </c>
      <c r="B64" s="376" t="s">
        <v>516</v>
      </c>
      <c r="C64" s="353">
        <v>0</v>
      </c>
      <c r="D64" s="386">
        <f t="shared" ref="D64:D78" si="3">C64*A64</f>
        <v>0</v>
      </c>
    </row>
    <row r="65" spans="1:4" ht="12.75" customHeight="1" x14ac:dyDescent="0.25">
      <c r="A65" s="355">
        <v>1</v>
      </c>
      <c r="B65" s="376" t="s">
        <v>537</v>
      </c>
      <c r="C65" s="353">
        <v>0</v>
      </c>
      <c r="D65" s="386">
        <f t="shared" si="3"/>
        <v>0</v>
      </c>
    </row>
    <row r="66" spans="1:4" ht="12.75" customHeight="1" x14ac:dyDescent="0.25">
      <c r="A66" s="355">
        <v>1</v>
      </c>
      <c r="B66" s="376" t="s">
        <v>538</v>
      </c>
      <c r="C66" s="353">
        <v>0</v>
      </c>
      <c r="D66" s="386">
        <f t="shared" si="3"/>
        <v>0</v>
      </c>
    </row>
    <row r="67" spans="1:4" ht="12.75" customHeight="1" x14ac:dyDescent="0.25">
      <c r="A67" s="355">
        <v>1</v>
      </c>
      <c r="B67" s="377" t="s">
        <v>539</v>
      </c>
      <c r="C67" s="353">
        <v>0</v>
      </c>
      <c r="D67" s="386">
        <f t="shared" si="3"/>
        <v>0</v>
      </c>
    </row>
    <row r="68" spans="1:4" ht="12.75" customHeight="1" x14ac:dyDescent="0.25">
      <c r="A68" s="355">
        <v>1</v>
      </c>
      <c r="B68" s="376" t="s">
        <v>609</v>
      </c>
      <c r="C68" s="353">
        <v>0</v>
      </c>
      <c r="D68" s="386">
        <f t="shared" si="3"/>
        <v>0</v>
      </c>
    </row>
    <row r="69" spans="1:4" ht="12.75" customHeight="1" x14ac:dyDescent="0.25">
      <c r="A69" s="355">
        <v>1</v>
      </c>
      <c r="B69" s="376" t="s">
        <v>606</v>
      </c>
      <c r="C69" s="353">
        <v>0</v>
      </c>
      <c r="D69" s="386">
        <f t="shared" si="3"/>
        <v>0</v>
      </c>
    </row>
    <row r="70" spans="1:4" ht="12.75" customHeight="1" x14ac:dyDescent="0.25">
      <c r="A70" s="355">
        <v>1</v>
      </c>
      <c r="B70" s="376" t="s">
        <v>607</v>
      </c>
      <c r="C70" s="353">
        <v>0</v>
      </c>
      <c r="D70" s="386">
        <f t="shared" si="3"/>
        <v>0</v>
      </c>
    </row>
    <row r="71" spans="1:4" ht="12.75" customHeight="1" x14ac:dyDescent="0.25">
      <c r="A71" s="355"/>
      <c r="B71" s="380"/>
      <c r="C71" s="353"/>
      <c r="D71" s="386"/>
    </row>
    <row r="72" spans="1:4" ht="12.75" customHeight="1" x14ac:dyDescent="0.25">
      <c r="A72" s="366"/>
      <c r="B72" s="378" t="s">
        <v>517</v>
      </c>
      <c r="C72" s="405"/>
      <c r="D72" s="386">
        <f>SUM(D64:D71)</f>
        <v>0</v>
      </c>
    </row>
    <row r="73" spans="1:4" ht="12.75" customHeight="1" x14ac:dyDescent="0.25">
      <c r="A73" s="365"/>
      <c r="B73" s="375" t="s">
        <v>518</v>
      </c>
      <c r="C73" s="400"/>
      <c r="D73" s="386"/>
    </row>
    <row r="74" spans="1:4" ht="12.75" customHeight="1" x14ac:dyDescent="0.25">
      <c r="A74" s="355">
        <v>1</v>
      </c>
      <c r="B74" s="376" t="s">
        <v>540</v>
      </c>
      <c r="C74" s="353">
        <v>0</v>
      </c>
      <c r="D74" s="386">
        <f t="shared" si="3"/>
        <v>0</v>
      </c>
    </row>
    <row r="75" spans="1:4" ht="12.75" customHeight="1" x14ac:dyDescent="0.25">
      <c r="A75" s="355">
        <v>1</v>
      </c>
      <c r="B75" s="376" t="s">
        <v>541</v>
      </c>
      <c r="C75" s="353">
        <v>0</v>
      </c>
      <c r="D75" s="386">
        <f t="shared" si="3"/>
        <v>0</v>
      </c>
    </row>
    <row r="76" spans="1:4" ht="12.75" customHeight="1" x14ac:dyDescent="0.25">
      <c r="A76" s="355">
        <v>1</v>
      </c>
      <c r="B76" s="376" t="s">
        <v>542</v>
      </c>
      <c r="C76" s="353">
        <v>0</v>
      </c>
      <c r="D76" s="386">
        <f t="shared" si="3"/>
        <v>0</v>
      </c>
    </row>
    <row r="77" spans="1:4" ht="12.75" customHeight="1" x14ac:dyDescent="0.25">
      <c r="A77" s="355">
        <v>1</v>
      </c>
      <c r="B77" s="376" t="s">
        <v>608</v>
      </c>
      <c r="C77" s="353">
        <v>0</v>
      </c>
      <c r="D77" s="386">
        <f t="shared" si="3"/>
        <v>0</v>
      </c>
    </row>
    <row r="78" spans="1:4" ht="12.75" customHeight="1" x14ac:dyDescent="0.25">
      <c r="A78" s="355">
        <v>1</v>
      </c>
      <c r="B78" s="376" t="s">
        <v>618</v>
      </c>
      <c r="C78" s="353">
        <v>0</v>
      </c>
      <c r="D78" s="386">
        <f t="shared" si="3"/>
        <v>0</v>
      </c>
    </row>
    <row r="79" spans="1:4" ht="12.75" customHeight="1" x14ac:dyDescent="0.25">
      <c r="A79" s="355"/>
      <c r="B79" s="376"/>
      <c r="C79" s="353"/>
      <c r="D79" s="386"/>
    </row>
    <row r="80" spans="1:4" ht="12.75" customHeight="1" thickBot="1" x14ac:dyDescent="0.3">
      <c r="A80" s="366"/>
      <c r="B80" s="378" t="s">
        <v>519</v>
      </c>
      <c r="C80" s="401"/>
      <c r="D80" s="386">
        <f>SUM(D74:D79)</f>
        <v>0</v>
      </c>
    </row>
    <row r="81" spans="1:4" ht="12.75" customHeight="1" thickBot="1" x14ac:dyDescent="0.3">
      <c r="A81" s="364"/>
      <c r="B81" s="379" t="s">
        <v>520</v>
      </c>
      <c r="C81" s="399"/>
      <c r="D81" s="387">
        <f>D80+D72</f>
        <v>0</v>
      </c>
    </row>
    <row r="82" spans="1:4" ht="12.75" customHeight="1" x14ac:dyDescent="0.25">
      <c r="A82" s="367"/>
      <c r="B82" s="367"/>
      <c r="C82" s="402"/>
      <c r="D82" s="388"/>
    </row>
    <row r="83" spans="1:4" ht="12.75" customHeight="1" thickBot="1" x14ac:dyDescent="0.3">
      <c r="A83" s="369" t="s">
        <v>526</v>
      </c>
      <c r="B83" s="369"/>
      <c r="C83" s="406"/>
      <c r="D83" s="369"/>
    </row>
    <row r="84" spans="1:4" ht="12.75" customHeight="1" thickBot="1" x14ac:dyDescent="0.3">
      <c r="A84" s="364" t="s">
        <v>511</v>
      </c>
      <c r="B84" s="361" t="s">
        <v>512</v>
      </c>
      <c r="C84" s="399" t="s">
        <v>513</v>
      </c>
      <c r="D84" s="389" t="s">
        <v>514</v>
      </c>
    </row>
    <row r="85" spans="1:4" ht="12.75" customHeight="1" x14ac:dyDescent="0.25">
      <c r="A85" s="365"/>
      <c r="B85" s="375" t="s">
        <v>515</v>
      </c>
      <c r="C85" s="400"/>
      <c r="D85" s="390"/>
    </row>
    <row r="86" spans="1:4" ht="12.75" customHeight="1" x14ac:dyDescent="0.25">
      <c r="A86" s="355">
        <v>6</v>
      </c>
      <c r="B86" s="376" t="s">
        <v>516</v>
      </c>
      <c r="C86" s="353">
        <v>0</v>
      </c>
      <c r="D86" s="386">
        <f t="shared" ref="D86:D123" si="4">C86*A86</f>
        <v>0</v>
      </c>
    </row>
    <row r="87" spans="1:4" ht="12.75" customHeight="1" x14ac:dyDescent="0.25">
      <c r="A87" s="355">
        <v>1</v>
      </c>
      <c r="B87" s="376" t="s">
        <v>537</v>
      </c>
      <c r="C87" s="353">
        <v>0</v>
      </c>
      <c r="D87" s="386">
        <f t="shared" si="4"/>
        <v>0</v>
      </c>
    </row>
    <row r="88" spans="1:4" ht="12.75" customHeight="1" x14ac:dyDescent="0.25">
      <c r="A88" s="355">
        <v>1</v>
      </c>
      <c r="B88" s="376" t="s">
        <v>538</v>
      </c>
      <c r="C88" s="353">
        <v>0</v>
      </c>
      <c r="D88" s="386">
        <f t="shared" si="4"/>
        <v>0</v>
      </c>
    </row>
    <row r="89" spans="1:4" ht="12.75" customHeight="1" x14ac:dyDescent="0.25">
      <c r="A89" s="355">
        <v>1</v>
      </c>
      <c r="B89" s="377" t="s">
        <v>539</v>
      </c>
      <c r="C89" s="353">
        <v>0</v>
      </c>
      <c r="D89" s="386">
        <f t="shared" si="4"/>
        <v>0</v>
      </c>
    </row>
    <row r="90" spans="1:4" ht="12.75" customHeight="1" x14ac:dyDescent="0.25">
      <c r="A90" s="355">
        <v>1</v>
      </c>
      <c r="B90" s="376" t="s">
        <v>609</v>
      </c>
      <c r="C90" s="353">
        <v>0</v>
      </c>
      <c r="D90" s="386">
        <f t="shared" si="4"/>
        <v>0</v>
      </c>
    </row>
    <row r="91" spans="1:4" ht="12.75" customHeight="1" x14ac:dyDescent="0.25">
      <c r="A91" s="355">
        <v>2</v>
      </c>
      <c r="B91" s="376" t="s">
        <v>546</v>
      </c>
      <c r="C91" s="353">
        <v>0</v>
      </c>
      <c r="D91" s="386">
        <f t="shared" si="4"/>
        <v>0</v>
      </c>
    </row>
    <row r="92" spans="1:4" ht="12.75" customHeight="1" x14ac:dyDescent="0.25">
      <c r="A92" s="355">
        <v>1</v>
      </c>
      <c r="B92" s="376" t="s">
        <v>547</v>
      </c>
      <c r="C92" s="353">
        <v>0</v>
      </c>
      <c r="D92" s="386">
        <f t="shared" si="4"/>
        <v>0</v>
      </c>
    </row>
    <row r="93" spans="1:4" ht="12.75" customHeight="1" x14ac:dyDescent="0.25">
      <c r="A93" s="355">
        <v>1</v>
      </c>
      <c r="B93" s="376" t="s">
        <v>548</v>
      </c>
      <c r="C93" s="353">
        <v>0</v>
      </c>
      <c r="D93" s="386">
        <f t="shared" si="4"/>
        <v>0</v>
      </c>
    </row>
    <row r="94" spans="1:4" ht="12.75" customHeight="1" x14ac:dyDescent="0.25">
      <c r="A94" s="355">
        <v>1</v>
      </c>
      <c r="B94" s="376" t="s">
        <v>549</v>
      </c>
      <c r="C94" s="353">
        <v>0</v>
      </c>
      <c r="D94" s="386">
        <f t="shared" si="4"/>
        <v>0</v>
      </c>
    </row>
    <row r="95" spans="1:4" ht="12.75" customHeight="1" x14ac:dyDescent="0.25">
      <c r="A95" s="355">
        <v>1</v>
      </c>
      <c r="B95" s="376" t="s">
        <v>550</v>
      </c>
      <c r="C95" s="353">
        <v>0</v>
      </c>
      <c r="D95" s="386">
        <f t="shared" si="4"/>
        <v>0</v>
      </c>
    </row>
    <row r="96" spans="1:4" ht="12.75" customHeight="1" x14ac:dyDescent="0.25">
      <c r="A96" s="355">
        <v>1</v>
      </c>
      <c r="B96" s="376" t="s">
        <v>561</v>
      </c>
      <c r="C96" s="353">
        <v>0</v>
      </c>
      <c r="D96" s="386">
        <f t="shared" si="4"/>
        <v>0</v>
      </c>
    </row>
    <row r="97" spans="1:4" ht="12.75" customHeight="1" x14ac:dyDescent="0.25">
      <c r="A97" s="355">
        <v>1</v>
      </c>
      <c r="B97" s="376" t="s">
        <v>557</v>
      </c>
      <c r="C97" s="353">
        <v>0</v>
      </c>
      <c r="D97" s="386">
        <f t="shared" si="4"/>
        <v>0</v>
      </c>
    </row>
    <row r="98" spans="1:4" ht="12.75" customHeight="1" x14ac:dyDescent="0.25">
      <c r="A98" s="355">
        <v>1</v>
      </c>
      <c r="B98" s="376" t="s">
        <v>533</v>
      </c>
      <c r="C98" s="353">
        <v>0</v>
      </c>
      <c r="D98" s="386">
        <f t="shared" si="4"/>
        <v>0</v>
      </c>
    </row>
    <row r="99" spans="1:4" ht="12.75" customHeight="1" x14ac:dyDescent="0.25">
      <c r="A99" s="355">
        <v>1</v>
      </c>
      <c r="B99" s="376" t="s">
        <v>558</v>
      </c>
      <c r="C99" s="353">
        <v>0</v>
      </c>
      <c r="D99" s="386">
        <f t="shared" si="4"/>
        <v>0</v>
      </c>
    </row>
    <row r="100" spans="1:4" ht="12.75" customHeight="1" x14ac:dyDescent="0.25">
      <c r="A100" s="355">
        <v>4</v>
      </c>
      <c r="B100" s="376" t="s">
        <v>559</v>
      </c>
      <c r="C100" s="353">
        <v>0</v>
      </c>
      <c r="D100" s="386">
        <f t="shared" si="4"/>
        <v>0</v>
      </c>
    </row>
    <row r="101" spans="1:4" ht="12.75" customHeight="1" x14ac:dyDescent="0.25">
      <c r="A101" s="355">
        <v>1</v>
      </c>
      <c r="B101" s="376" t="s">
        <v>572</v>
      </c>
      <c r="C101" s="353">
        <v>0</v>
      </c>
      <c r="D101" s="386">
        <f t="shared" si="4"/>
        <v>0</v>
      </c>
    </row>
    <row r="102" spans="1:4" ht="12.75" customHeight="1" x14ac:dyDescent="0.25">
      <c r="A102" s="355">
        <v>2</v>
      </c>
      <c r="B102" s="376" t="s">
        <v>611</v>
      </c>
      <c r="C102" s="353">
        <v>0</v>
      </c>
      <c r="D102" s="386">
        <f t="shared" si="4"/>
        <v>0</v>
      </c>
    </row>
    <row r="103" spans="1:4" ht="12.75" customHeight="1" x14ac:dyDescent="0.25">
      <c r="A103" s="355">
        <v>2</v>
      </c>
      <c r="B103" s="376" t="s">
        <v>612</v>
      </c>
      <c r="C103" s="353">
        <v>0</v>
      </c>
      <c r="D103" s="386">
        <f t="shared" si="4"/>
        <v>0</v>
      </c>
    </row>
    <row r="104" spans="1:4" ht="12.75" customHeight="1" x14ac:dyDescent="0.25">
      <c r="A104" s="355">
        <v>2</v>
      </c>
      <c r="B104" s="376" t="s">
        <v>593</v>
      </c>
      <c r="C104" s="353">
        <v>0</v>
      </c>
      <c r="D104" s="386">
        <f t="shared" si="4"/>
        <v>0</v>
      </c>
    </row>
    <row r="105" spans="1:4" ht="12.75" customHeight="1" x14ac:dyDescent="0.25">
      <c r="A105" s="355"/>
      <c r="B105" s="376"/>
      <c r="C105" s="353"/>
      <c r="D105" s="386"/>
    </row>
    <row r="106" spans="1:4" ht="12.75" customHeight="1" x14ac:dyDescent="0.25">
      <c r="A106" s="366"/>
      <c r="B106" s="378" t="s">
        <v>517</v>
      </c>
      <c r="C106" s="353"/>
      <c r="D106" s="386">
        <f>SUM(D86:D105)</f>
        <v>0</v>
      </c>
    </row>
    <row r="107" spans="1:4" ht="12.75" customHeight="1" x14ac:dyDescent="0.25">
      <c r="A107" s="365"/>
      <c r="B107" s="375" t="s">
        <v>518</v>
      </c>
      <c r="C107" s="353"/>
      <c r="D107" s="386"/>
    </row>
    <row r="108" spans="1:4" ht="12.75" customHeight="1" x14ac:dyDescent="0.25">
      <c r="A108" s="355">
        <v>1</v>
      </c>
      <c r="B108" s="376" t="s">
        <v>540</v>
      </c>
      <c r="C108" s="353">
        <v>0</v>
      </c>
      <c r="D108" s="386">
        <f t="shared" si="4"/>
        <v>0</v>
      </c>
    </row>
    <row r="109" spans="1:4" ht="12.75" customHeight="1" x14ac:dyDescent="0.25">
      <c r="A109" s="355">
        <v>1</v>
      </c>
      <c r="B109" s="376" t="s">
        <v>541</v>
      </c>
      <c r="C109" s="353">
        <v>0</v>
      </c>
      <c r="D109" s="386">
        <f t="shared" si="4"/>
        <v>0</v>
      </c>
    </row>
    <row r="110" spans="1:4" ht="12.75" customHeight="1" x14ac:dyDescent="0.25">
      <c r="A110" s="355">
        <v>1</v>
      </c>
      <c r="B110" s="376" t="s">
        <v>542</v>
      </c>
      <c r="C110" s="353">
        <v>0</v>
      </c>
      <c r="D110" s="386">
        <f t="shared" si="4"/>
        <v>0</v>
      </c>
    </row>
    <row r="111" spans="1:4" ht="12.75" customHeight="1" x14ac:dyDescent="0.25">
      <c r="A111" s="355">
        <v>1</v>
      </c>
      <c r="B111" s="376" t="s">
        <v>613</v>
      </c>
      <c r="C111" s="353">
        <v>0</v>
      </c>
      <c r="D111" s="386">
        <f t="shared" si="4"/>
        <v>0</v>
      </c>
    </row>
    <row r="112" spans="1:4" ht="12.75" customHeight="1" x14ac:dyDescent="0.25">
      <c r="A112" s="355">
        <v>1</v>
      </c>
      <c r="B112" s="376" t="s">
        <v>552</v>
      </c>
      <c r="C112" s="353">
        <v>0</v>
      </c>
      <c r="D112" s="386">
        <f t="shared" si="4"/>
        <v>0</v>
      </c>
    </row>
    <row r="113" spans="1:4" ht="12.75" customHeight="1" x14ac:dyDescent="0.25">
      <c r="A113" s="355">
        <v>1</v>
      </c>
      <c r="B113" s="376" t="s">
        <v>553</v>
      </c>
      <c r="C113" s="353">
        <v>0</v>
      </c>
      <c r="D113" s="386">
        <f t="shared" si="4"/>
        <v>0</v>
      </c>
    </row>
    <row r="114" spans="1:4" ht="12.75" customHeight="1" x14ac:dyDescent="0.25">
      <c r="A114" s="355">
        <v>1</v>
      </c>
      <c r="B114" s="376" t="s">
        <v>554</v>
      </c>
      <c r="C114" s="353">
        <v>0</v>
      </c>
      <c r="D114" s="386">
        <f t="shared" si="4"/>
        <v>0</v>
      </c>
    </row>
    <row r="115" spans="1:4" ht="12.75" customHeight="1" x14ac:dyDescent="0.25">
      <c r="A115" s="355">
        <v>1</v>
      </c>
      <c r="B115" s="376" t="s">
        <v>555</v>
      </c>
      <c r="C115" s="353">
        <v>0</v>
      </c>
      <c r="D115" s="386">
        <f t="shared" si="4"/>
        <v>0</v>
      </c>
    </row>
    <row r="116" spans="1:4" ht="12.75" customHeight="1" x14ac:dyDescent="0.25">
      <c r="A116" s="355">
        <v>1</v>
      </c>
      <c r="B116" s="376" t="s">
        <v>560</v>
      </c>
      <c r="C116" s="353">
        <v>0</v>
      </c>
      <c r="D116" s="386">
        <f t="shared" si="4"/>
        <v>0</v>
      </c>
    </row>
    <row r="117" spans="1:4" ht="12.75" customHeight="1" x14ac:dyDescent="0.25">
      <c r="A117" s="355">
        <v>1</v>
      </c>
      <c r="B117" s="376" t="s">
        <v>556</v>
      </c>
      <c r="C117" s="353">
        <v>0</v>
      </c>
      <c r="D117" s="386">
        <f t="shared" si="4"/>
        <v>0</v>
      </c>
    </row>
    <row r="118" spans="1:4" ht="12.75" customHeight="1" x14ac:dyDescent="0.25">
      <c r="A118" s="355">
        <v>1</v>
      </c>
      <c r="B118" s="376" t="s">
        <v>562</v>
      </c>
      <c r="C118" s="353">
        <v>0</v>
      </c>
      <c r="D118" s="386">
        <f t="shared" si="4"/>
        <v>0</v>
      </c>
    </row>
    <row r="119" spans="1:4" ht="12.75" customHeight="1" x14ac:dyDescent="0.25">
      <c r="A119" s="355">
        <v>1</v>
      </c>
      <c r="B119" s="376" t="s">
        <v>563</v>
      </c>
      <c r="C119" s="353">
        <v>0</v>
      </c>
      <c r="D119" s="386">
        <f t="shared" si="4"/>
        <v>0</v>
      </c>
    </row>
    <row r="120" spans="1:4" ht="12.75" customHeight="1" x14ac:dyDescent="0.25">
      <c r="A120" s="355">
        <v>1</v>
      </c>
      <c r="B120" s="376" t="s">
        <v>573</v>
      </c>
      <c r="C120" s="353">
        <v>0</v>
      </c>
      <c r="D120" s="386">
        <f t="shared" si="4"/>
        <v>0</v>
      </c>
    </row>
    <row r="121" spans="1:4" ht="12.75" customHeight="1" x14ac:dyDescent="0.25">
      <c r="A121" s="355">
        <v>1</v>
      </c>
      <c r="B121" s="376" t="s">
        <v>574</v>
      </c>
      <c r="C121" s="353">
        <v>0</v>
      </c>
      <c r="D121" s="386">
        <f t="shared" si="4"/>
        <v>0</v>
      </c>
    </row>
    <row r="122" spans="1:4" ht="12.75" customHeight="1" x14ac:dyDescent="0.25">
      <c r="A122" s="355">
        <v>1</v>
      </c>
      <c r="B122" s="376" t="s">
        <v>595</v>
      </c>
      <c r="C122" s="353">
        <v>0</v>
      </c>
      <c r="D122" s="386">
        <f t="shared" si="4"/>
        <v>0</v>
      </c>
    </row>
    <row r="123" spans="1:4" ht="12.75" customHeight="1" x14ac:dyDescent="0.25">
      <c r="A123" s="355">
        <v>1</v>
      </c>
      <c r="B123" s="376" t="s">
        <v>594</v>
      </c>
      <c r="C123" s="353">
        <v>0</v>
      </c>
      <c r="D123" s="386">
        <f t="shared" si="4"/>
        <v>0</v>
      </c>
    </row>
    <row r="124" spans="1:4" ht="12.75" customHeight="1" x14ac:dyDescent="0.25">
      <c r="A124" s="355"/>
      <c r="B124" s="376"/>
      <c r="C124" s="353"/>
      <c r="D124" s="386"/>
    </row>
    <row r="125" spans="1:4" ht="12.75" customHeight="1" thickBot="1" x14ac:dyDescent="0.3">
      <c r="A125" s="366"/>
      <c r="B125" s="378" t="s">
        <v>519</v>
      </c>
      <c r="C125" s="401"/>
      <c r="D125" s="386">
        <f>SUM(D108:D123)</f>
        <v>0</v>
      </c>
    </row>
    <row r="126" spans="1:4" ht="12.75" customHeight="1" thickBot="1" x14ac:dyDescent="0.3">
      <c r="A126" s="364"/>
      <c r="B126" s="379" t="s">
        <v>520</v>
      </c>
      <c r="C126" s="399"/>
      <c r="D126" s="391">
        <f>D125+D106</f>
        <v>0</v>
      </c>
    </row>
    <row r="127" spans="1:4" ht="12.75" customHeight="1" x14ac:dyDescent="0.25">
      <c r="A127" s="363"/>
      <c r="B127" s="378"/>
      <c r="C127" s="403"/>
      <c r="D127" s="392"/>
    </row>
    <row r="128" spans="1:4" ht="12.75" customHeight="1" thickBot="1" x14ac:dyDescent="0.3">
      <c r="A128" s="369" t="s">
        <v>527</v>
      </c>
      <c r="B128" s="369"/>
      <c r="C128" s="406"/>
      <c r="D128" s="369"/>
    </row>
    <row r="129" spans="1:4" ht="12.75" customHeight="1" thickBot="1" x14ac:dyDescent="0.3">
      <c r="A129" s="364" t="s">
        <v>511</v>
      </c>
      <c r="B129" s="361" t="s">
        <v>512</v>
      </c>
      <c r="C129" s="399" t="s">
        <v>513</v>
      </c>
      <c r="D129" s="384" t="s">
        <v>514</v>
      </c>
    </row>
    <row r="130" spans="1:4" ht="12.75" customHeight="1" x14ac:dyDescent="0.25">
      <c r="A130" s="365"/>
      <c r="B130" s="375" t="s">
        <v>515</v>
      </c>
      <c r="C130" s="400"/>
      <c r="D130" s="385"/>
    </row>
    <row r="131" spans="1:4" ht="12.75" customHeight="1" x14ac:dyDescent="0.25">
      <c r="A131" s="355">
        <v>6</v>
      </c>
      <c r="B131" s="376" t="s">
        <v>516</v>
      </c>
      <c r="C131" s="353">
        <v>0</v>
      </c>
      <c r="D131" s="386">
        <f>(C131*A131)</f>
        <v>0</v>
      </c>
    </row>
    <row r="132" spans="1:4" ht="12.75" customHeight="1" x14ac:dyDescent="0.25">
      <c r="A132" s="355">
        <v>1</v>
      </c>
      <c r="B132" s="376" t="s">
        <v>537</v>
      </c>
      <c r="C132" s="353">
        <v>0</v>
      </c>
      <c r="D132" s="386">
        <f t="shared" ref="D132:D139" si="5">(C132*A132)</f>
        <v>0</v>
      </c>
    </row>
    <row r="133" spans="1:4" ht="12.75" customHeight="1" x14ac:dyDescent="0.25">
      <c r="A133" s="355">
        <v>1</v>
      </c>
      <c r="B133" s="376" t="s">
        <v>538</v>
      </c>
      <c r="C133" s="353">
        <v>0</v>
      </c>
      <c r="D133" s="386">
        <f t="shared" si="5"/>
        <v>0</v>
      </c>
    </row>
    <row r="134" spans="1:4" ht="12.75" customHeight="1" x14ac:dyDescent="0.25">
      <c r="A134" s="355">
        <v>1</v>
      </c>
      <c r="B134" s="377" t="s">
        <v>539</v>
      </c>
      <c r="C134" s="353">
        <v>0</v>
      </c>
      <c r="D134" s="386">
        <f t="shared" si="5"/>
        <v>0</v>
      </c>
    </row>
    <row r="135" spans="1:4" ht="12.75" customHeight="1" x14ac:dyDescent="0.25">
      <c r="A135" s="355">
        <v>1</v>
      </c>
      <c r="B135" s="376" t="s">
        <v>609</v>
      </c>
      <c r="C135" s="353">
        <v>0</v>
      </c>
      <c r="D135" s="386">
        <f t="shared" si="5"/>
        <v>0</v>
      </c>
    </row>
    <row r="136" spans="1:4" ht="12.75" customHeight="1" x14ac:dyDescent="0.25">
      <c r="A136" s="355">
        <v>3</v>
      </c>
      <c r="B136" s="376" t="s">
        <v>564</v>
      </c>
      <c r="C136" s="353">
        <v>0</v>
      </c>
      <c r="D136" s="386">
        <f t="shared" si="5"/>
        <v>0</v>
      </c>
    </row>
    <row r="137" spans="1:4" ht="12.75" customHeight="1" x14ac:dyDescent="0.25">
      <c r="A137" s="355">
        <v>2</v>
      </c>
      <c r="B137" s="376" t="s">
        <v>565</v>
      </c>
      <c r="C137" s="353">
        <v>0</v>
      </c>
      <c r="D137" s="386">
        <f t="shared" si="5"/>
        <v>0</v>
      </c>
    </row>
    <row r="138" spans="1:4" ht="12.75" customHeight="1" x14ac:dyDescent="0.25">
      <c r="A138" s="355">
        <v>3</v>
      </c>
      <c r="B138" s="376" t="s">
        <v>566</v>
      </c>
      <c r="C138" s="353">
        <v>0</v>
      </c>
      <c r="D138" s="386">
        <f t="shared" si="5"/>
        <v>0</v>
      </c>
    </row>
    <row r="139" spans="1:4" ht="12.75" customHeight="1" x14ac:dyDescent="0.25">
      <c r="A139" s="355">
        <v>3</v>
      </c>
      <c r="B139" s="376" t="s">
        <v>567</v>
      </c>
      <c r="C139" s="353">
        <v>0</v>
      </c>
      <c r="D139" s="386">
        <f t="shared" si="5"/>
        <v>0</v>
      </c>
    </row>
    <row r="140" spans="1:4" ht="12.75" customHeight="1" x14ac:dyDescent="0.25">
      <c r="A140" s="355"/>
      <c r="B140" s="376"/>
      <c r="C140" s="353"/>
      <c r="D140" s="386"/>
    </row>
    <row r="141" spans="1:4" ht="12.75" customHeight="1" x14ac:dyDescent="0.25">
      <c r="A141" s="366"/>
      <c r="B141" s="378" t="s">
        <v>517</v>
      </c>
      <c r="C141" s="401"/>
      <c r="D141" s="386">
        <f>SUM(D131:D140)</f>
        <v>0</v>
      </c>
    </row>
    <row r="142" spans="1:4" ht="12.75" customHeight="1" x14ac:dyDescent="0.25">
      <c r="A142" s="365"/>
      <c r="B142" s="375" t="s">
        <v>518</v>
      </c>
      <c r="C142" s="400"/>
      <c r="D142" s="386"/>
    </row>
    <row r="143" spans="1:4" ht="12.75" customHeight="1" x14ac:dyDescent="0.25">
      <c r="A143" s="355">
        <v>1</v>
      </c>
      <c r="B143" s="376" t="s">
        <v>540</v>
      </c>
      <c r="C143" s="353">
        <v>0</v>
      </c>
      <c r="D143" s="386">
        <f t="shared" ref="D143:D149" si="6">C143*A143</f>
        <v>0</v>
      </c>
    </row>
    <row r="144" spans="1:4" ht="12.75" customHeight="1" x14ac:dyDescent="0.25">
      <c r="A144" s="355">
        <v>1</v>
      </c>
      <c r="B144" s="376" t="s">
        <v>541</v>
      </c>
      <c r="C144" s="353">
        <v>0</v>
      </c>
      <c r="D144" s="386">
        <f t="shared" si="6"/>
        <v>0</v>
      </c>
    </row>
    <row r="145" spans="1:4" ht="12.75" customHeight="1" x14ac:dyDescent="0.25">
      <c r="A145" s="355">
        <v>1</v>
      </c>
      <c r="B145" s="376" t="s">
        <v>542</v>
      </c>
      <c r="C145" s="353">
        <v>0</v>
      </c>
      <c r="D145" s="386">
        <f t="shared" si="6"/>
        <v>0</v>
      </c>
    </row>
    <row r="146" spans="1:4" ht="12.75" customHeight="1" x14ac:dyDescent="0.25">
      <c r="A146" s="355">
        <v>1</v>
      </c>
      <c r="B146" s="376" t="s">
        <v>568</v>
      </c>
      <c r="C146" s="353">
        <v>0</v>
      </c>
      <c r="D146" s="386">
        <f t="shared" si="6"/>
        <v>0</v>
      </c>
    </row>
    <row r="147" spans="1:4" ht="12.75" customHeight="1" x14ac:dyDescent="0.25">
      <c r="A147" s="355">
        <v>1</v>
      </c>
      <c r="B147" s="376" t="s">
        <v>569</v>
      </c>
      <c r="C147" s="353">
        <v>0</v>
      </c>
      <c r="D147" s="386">
        <f t="shared" si="6"/>
        <v>0</v>
      </c>
    </row>
    <row r="148" spans="1:4" ht="12.75" customHeight="1" x14ac:dyDescent="0.25">
      <c r="A148" s="355">
        <v>1</v>
      </c>
      <c r="B148" s="376" t="s">
        <v>570</v>
      </c>
      <c r="C148" s="353">
        <v>0</v>
      </c>
      <c r="D148" s="386">
        <f t="shared" si="6"/>
        <v>0</v>
      </c>
    </row>
    <row r="149" spans="1:4" ht="12.75" customHeight="1" x14ac:dyDescent="0.25">
      <c r="A149" s="355">
        <v>1</v>
      </c>
      <c r="B149" s="376" t="s">
        <v>571</v>
      </c>
      <c r="C149" s="353">
        <v>0</v>
      </c>
      <c r="D149" s="386">
        <f t="shared" si="6"/>
        <v>0</v>
      </c>
    </row>
    <row r="150" spans="1:4" ht="12.75" customHeight="1" x14ac:dyDescent="0.25">
      <c r="A150" s="355"/>
      <c r="B150" s="376"/>
      <c r="C150" s="353"/>
      <c r="D150" s="386"/>
    </row>
    <row r="151" spans="1:4" ht="12.75" customHeight="1" thickBot="1" x14ac:dyDescent="0.3">
      <c r="A151" s="366"/>
      <c r="B151" s="378" t="s">
        <v>519</v>
      </c>
      <c r="C151" s="401"/>
      <c r="D151" s="386">
        <f>SUM(D143:D150)</f>
        <v>0</v>
      </c>
    </row>
    <row r="152" spans="1:4" ht="12.75" customHeight="1" thickBot="1" x14ac:dyDescent="0.3">
      <c r="A152" s="364"/>
      <c r="B152" s="379" t="s">
        <v>520</v>
      </c>
      <c r="C152" s="399"/>
      <c r="D152" s="387">
        <f>D151+D141</f>
        <v>0</v>
      </c>
    </row>
    <row r="153" spans="1:4" ht="12.75" customHeight="1" x14ac:dyDescent="0.25">
      <c r="A153" s="367"/>
      <c r="B153" s="367"/>
      <c r="C153" s="402"/>
      <c r="D153" s="388"/>
    </row>
    <row r="154" spans="1:4" ht="12.75" customHeight="1" thickBot="1" x14ac:dyDescent="0.3">
      <c r="A154" s="360" t="s">
        <v>528</v>
      </c>
      <c r="B154" s="360"/>
      <c r="C154" s="359"/>
      <c r="D154" s="360"/>
    </row>
    <row r="155" spans="1:4" ht="12.75" customHeight="1" thickBot="1" x14ac:dyDescent="0.3">
      <c r="A155" s="370" t="s">
        <v>511</v>
      </c>
      <c r="B155" s="361" t="s">
        <v>512</v>
      </c>
      <c r="C155" s="399" t="s">
        <v>513</v>
      </c>
      <c r="D155" s="389" t="s">
        <v>514</v>
      </c>
    </row>
    <row r="156" spans="1:4" ht="12.75" customHeight="1" x14ac:dyDescent="0.25">
      <c r="A156" s="371"/>
      <c r="B156" s="375" t="s">
        <v>515</v>
      </c>
      <c r="C156" s="400" t="s">
        <v>531</v>
      </c>
      <c r="D156" s="393"/>
    </row>
    <row r="157" spans="1:4" ht="12.75" customHeight="1" x14ac:dyDescent="0.25">
      <c r="A157" s="355">
        <v>6</v>
      </c>
      <c r="B157" s="376" t="s">
        <v>516</v>
      </c>
      <c r="C157" s="353">
        <v>0</v>
      </c>
      <c r="D157" s="386">
        <f t="shared" ref="D157:D202" si="7">C157*A157</f>
        <v>0</v>
      </c>
    </row>
    <row r="158" spans="1:4" ht="12.75" customHeight="1" x14ac:dyDescent="0.25">
      <c r="A158" s="355">
        <v>1</v>
      </c>
      <c r="B158" s="376" t="s">
        <v>537</v>
      </c>
      <c r="C158" s="353">
        <v>0</v>
      </c>
      <c r="D158" s="386">
        <f t="shared" si="7"/>
        <v>0</v>
      </c>
    </row>
    <row r="159" spans="1:4" ht="12.75" customHeight="1" x14ac:dyDescent="0.25">
      <c r="A159" s="355">
        <v>1</v>
      </c>
      <c r="B159" s="376" t="s">
        <v>538</v>
      </c>
      <c r="C159" s="353">
        <v>0</v>
      </c>
      <c r="D159" s="386">
        <f t="shared" si="7"/>
        <v>0</v>
      </c>
    </row>
    <row r="160" spans="1:4" ht="12.75" customHeight="1" x14ac:dyDescent="0.25">
      <c r="A160" s="355">
        <v>1</v>
      </c>
      <c r="B160" s="377" t="s">
        <v>539</v>
      </c>
      <c r="C160" s="353">
        <v>0</v>
      </c>
      <c r="D160" s="386">
        <f t="shared" si="7"/>
        <v>0</v>
      </c>
    </row>
    <row r="161" spans="1:4" ht="12.75" customHeight="1" x14ac:dyDescent="0.25">
      <c r="A161" s="355">
        <v>1</v>
      </c>
      <c r="B161" s="376" t="s">
        <v>609</v>
      </c>
      <c r="C161" s="353">
        <v>0</v>
      </c>
      <c r="D161" s="386">
        <f t="shared" si="7"/>
        <v>0</v>
      </c>
    </row>
    <row r="162" spans="1:4" ht="12.75" customHeight="1" x14ac:dyDescent="0.25">
      <c r="A162" s="355">
        <v>2</v>
      </c>
      <c r="B162" s="376" t="s">
        <v>546</v>
      </c>
      <c r="C162" s="353">
        <v>0</v>
      </c>
      <c r="D162" s="386">
        <f t="shared" si="7"/>
        <v>0</v>
      </c>
    </row>
    <row r="163" spans="1:4" ht="12.75" customHeight="1" x14ac:dyDescent="0.25">
      <c r="A163" s="355">
        <v>1</v>
      </c>
      <c r="B163" s="376" t="s">
        <v>547</v>
      </c>
      <c r="C163" s="353">
        <v>0</v>
      </c>
      <c r="D163" s="386">
        <f t="shared" si="7"/>
        <v>0</v>
      </c>
    </row>
    <row r="164" spans="1:4" ht="12.75" customHeight="1" x14ac:dyDescent="0.25">
      <c r="A164" s="355">
        <v>1</v>
      </c>
      <c r="B164" s="376" t="s">
        <v>548</v>
      </c>
      <c r="C164" s="353">
        <v>0</v>
      </c>
      <c r="D164" s="386">
        <f t="shared" si="7"/>
        <v>0</v>
      </c>
    </row>
    <row r="165" spans="1:4" ht="12.75" customHeight="1" x14ac:dyDescent="0.25">
      <c r="A165" s="355">
        <v>1</v>
      </c>
      <c r="B165" s="376" t="s">
        <v>549</v>
      </c>
      <c r="C165" s="353">
        <v>0</v>
      </c>
      <c r="D165" s="386">
        <f t="shared" si="7"/>
        <v>0</v>
      </c>
    </row>
    <row r="166" spans="1:4" ht="12.75" customHeight="1" x14ac:dyDescent="0.25">
      <c r="A166" s="355">
        <v>1</v>
      </c>
      <c r="B166" s="376" t="s">
        <v>550</v>
      </c>
      <c r="C166" s="353">
        <v>0</v>
      </c>
      <c r="D166" s="386">
        <f t="shared" si="7"/>
        <v>0</v>
      </c>
    </row>
    <row r="167" spans="1:4" ht="12.75" customHeight="1" x14ac:dyDescent="0.25">
      <c r="A167" s="355">
        <v>1</v>
      </c>
      <c r="B167" s="376" t="s">
        <v>561</v>
      </c>
      <c r="C167" s="353">
        <v>0</v>
      </c>
      <c r="D167" s="386">
        <f t="shared" si="7"/>
        <v>0</v>
      </c>
    </row>
    <row r="168" spans="1:4" ht="12.75" customHeight="1" x14ac:dyDescent="0.25">
      <c r="A168" s="355">
        <v>2</v>
      </c>
      <c r="B168" s="376" t="s">
        <v>575</v>
      </c>
      <c r="C168" s="353">
        <v>0</v>
      </c>
      <c r="D168" s="386">
        <f t="shared" si="7"/>
        <v>0</v>
      </c>
    </row>
    <row r="169" spans="1:4" ht="12.75" customHeight="1" x14ac:dyDescent="0.25">
      <c r="A169" s="355">
        <v>4</v>
      </c>
      <c r="B169" s="376" t="s">
        <v>581</v>
      </c>
      <c r="C169" s="353">
        <v>0</v>
      </c>
      <c r="D169" s="386">
        <f t="shared" si="7"/>
        <v>0</v>
      </c>
    </row>
    <row r="170" spans="1:4" ht="12.75" customHeight="1" x14ac:dyDescent="0.25">
      <c r="A170" s="355">
        <v>2</v>
      </c>
      <c r="B170" s="376" t="s">
        <v>576</v>
      </c>
      <c r="C170" s="353">
        <v>0</v>
      </c>
      <c r="D170" s="386">
        <f t="shared" si="7"/>
        <v>0</v>
      </c>
    </row>
    <row r="171" spans="1:4" ht="12.75" customHeight="1" x14ac:dyDescent="0.25">
      <c r="A171" s="355">
        <v>4</v>
      </c>
      <c r="B171" s="376" t="s">
        <v>582</v>
      </c>
      <c r="C171" s="353">
        <v>0</v>
      </c>
      <c r="D171" s="386">
        <f t="shared" si="7"/>
        <v>0</v>
      </c>
    </row>
    <row r="172" spans="1:4" ht="12.75" customHeight="1" x14ac:dyDescent="0.25">
      <c r="A172" s="355">
        <v>1</v>
      </c>
      <c r="B172" s="376" t="s">
        <v>577</v>
      </c>
      <c r="C172" s="353">
        <v>0</v>
      </c>
      <c r="D172" s="386">
        <f t="shared" si="7"/>
        <v>0</v>
      </c>
    </row>
    <row r="173" spans="1:4" ht="12.75" customHeight="1" x14ac:dyDescent="0.25">
      <c r="A173" s="355">
        <v>1</v>
      </c>
      <c r="B173" s="376" t="s">
        <v>522</v>
      </c>
      <c r="C173" s="353">
        <v>0</v>
      </c>
      <c r="D173" s="386">
        <f t="shared" si="7"/>
        <v>0</v>
      </c>
    </row>
    <row r="174" spans="1:4" ht="12.75" customHeight="1" x14ac:dyDescent="0.25">
      <c r="A174" s="355">
        <v>1</v>
      </c>
      <c r="B174" s="376" t="s">
        <v>523</v>
      </c>
      <c r="C174" s="353">
        <v>0</v>
      </c>
      <c r="D174" s="386">
        <f t="shared" si="7"/>
        <v>0</v>
      </c>
    </row>
    <row r="175" spans="1:4" ht="12.75" customHeight="1" x14ac:dyDescent="0.25">
      <c r="A175" s="355">
        <v>1</v>
      </c>
      <c r="B175" s="380" t="s">
        <v>578</v>
      </c>
      <c r="C175" s="353">
        <v>0</v>
      </c>
      <c r="D175" s="386">
        <f t="shared" si="7"/>
        <v>0</v>
      </c>
    </row>
    <row r="176" spans="1:4" ht="12.75" customHeight="1" x14ac:dyDescent="0.25">
      <c r="A176" s="355">
        <v>1</v>
      </c>
      <c r="B176" s="380" t="s">
        <v>586</v>
      </c>
      <c r="C176" s="353">
        <v>0</v>
      </c>
      <c r="D176" s="386">
        <f t="shared" si="7"/>
        <v>0</v>
      </c>
    </row>
    <row r="177" spans="1:4" ht="12.75" customHeight="1" x14ac:dyDescent="0.25">
      <c r="A177" s="355">
        <v>1</v>
      </c>
      <c r="B177" s="376" t="s">
        <v>579</v>
      </c>
      <c r="C177" s="353">
        <v>0</v>
      </c>
      <c r="D177" s="386">
        <f t="shared" si="7"/>
        <v>0</v>
      </c>
    </row>
    <row r="178" spans="1:4" ht="12.75" customHeight="1" x14ac:dyDescent="0.25">
      <c r="A178" s="355">
        <v>1</v>
      </c>
      <c r="B178" s="376" t="s">
        <v>580</v>
      </c>
      <c r="C178" s="353">
        <v>0</v>
      </c>
      <c r="D178" s="386">
        <f t="shared" si="7"/>
        <v>0</v>
      </c>
    </row>
    <row r="179" spans="1:4" ht="12.75" customHeight="1" x14ac:dyDescent="0.25">
      <c r="A179" s="355">
        <v>1</v>
      </c>
      <c r="B179" s="380" t="s">
        <v>583</v>
      </c>
      <c r="C179" s="353">
        <v>0</v>
      </c>
      <c r="D179" s="386">
        <f t="shared" si="7"/>
        <v>0</v>
      </c>
    </row>
    <row r="180" spans="1:4" ht="12.75" customHeight="1" x14ac:dyDescent="0.25">
      <c r="A180" s="355">
        <v>1</v>
      </c>
      <c r="B180" s="377" t="s">
        <v>584</v>
      </c>
      <c r="C180" s="353">
        <v>0</v>
      </c>
      <c r="D180" s="386">
        <f t="shared" si="7"/>
        <v>0</v>
      </c>
    </row>
    <row r="181" spans="1:4" ht="12.75" customHeight="1" x14ac:dyDescent="0.25">
      <c r="A181" s="355">
        <v>2</v>
      </c>
      <c r="B181" s="377" t="s">
        <v>585</v>
      </c>
      <c r="C181" s="353">
        <v>0</v>
      </c>
      <c r="D181" s="386">
        <f t="shared" si="7"/>
        <v>0</v>
      </c>
    </row>
    <row r="182" spans="1:4" ht="12.75" customHeight="1" x14ac:dyDescent="0.25">
      <c r="A182" s="355"/>
      <c r="B182" s="377"/>
      <c r="C182" s="407"/>
      <c r="D182" s="386"/>
    </row>
    <row r="183" spans="1:4" ht="12.75" customHeight="1" x14ac:dyDescent="0.25">
      <c r="A183" s="366"/>
      <c r="B183" s="378" t="s">
        <v>517</v>
      </c>
      <c r="C183" s="401"/>
      <c r="D183" s="386">
        <f>SUM(D157:D181)</f>
        <v>0</v>
      </c>
    </row>
    <row r="184" spans="1:4" ht="12.75" customHeight="1" x14ac:dyDescent="0.25">
      <c r="A184" s="365"/>
      <c r="B184" s="375" t="s">
        <v>518</v>
      </c>
      <c r="C184" s="400"/>
      <c r="D184" s="386"/>
    </row>
    <row r="185" spans="1:4" ht="12.75" customHeight="1" x14ac:dyDescent="0.25">
      <c r="A185" s="355">
        <v>1</v>
      </c>
      <c r="B185" s="376" t="s">
        <v>540</v>
      </c>
      <c r="C185" s="353">
        <v>0</v>
      </c>
      <c r="D185" s="386">
        <f t="shared" si="7"/>
        <v>0</v>
      </c>
    </row>
    <row r="186" spans="1:4" ht="12.75" customHeight="1" x14ac:dyDescent="0.25">
      <c r="A186" s="355">
        <v>1</v>
      </c>
      <c r="B186" s="376" t="s">
        <v>541</v>
      </c>
      <c r="C186" s="353">
        <v>0</v>
      </c>
      <c r="D186" s="386">
        <f t="shared" si="7"/>
        <v>0</v>
      </c>
    </row>
    <row r="187" spans="1:4" ht="12.75" customHeight="1" x14ac:dyDescent="0.25">
      <c r="A187" s="355">
        <v>1</v>
      </c>
      <c r="B187" s="376" t="s">
        <v>542</v>
      </c>
      <c r="C187" s="353">
        <v>0</v>
      </c>
      <c r="D187" s="386">
        <f t="shared" si="7"/>
        <v>0</v>
      </c>
    </row>
    <row r="188" spans="1:4" ht="12.75" customHeight="1" x14ac:dyDescent="0.25">
      <c r="A188" s="355">
        <v>1</v>
      </c>
      <c r="B188" s="376" t="s">
        <v>551</v>
      </c>
      <c r="C188" s="353">
        <v>0</v>
      </c>
      <c r="D188" s="386">
        <f t="shared" si="7"/>
        <v>0</v>
      </c>
    </row>
    <row r="189" spans="1:4" ht="12.75" customHeight="1" x14ac:dyDescent="0.25">
      <c r="A189" s="355">
        <v>1</v>
      </c>
      <c r="B189" s="376" t="s">
        <v>552</v>
      </c>
      <c r="C189" s="353">
        <v>0</v>
      </c>
      <c r="D189" s="386">
        <f t="shared" si="7"/>
        <v>0</v>
      </c>
    </row>
    <row r="190" spans="1:4" ht="12.75" customHeight="1" x14ac:dyDescent="0.25">
      <c r="A190" s="355">
        <v>1</v>
      </c>
      <c r="B190" s="376" t="s">
        <v>553</v>
      </c>
      <c r="C190" s="353">
        <v>0</v>
      </c>
      <c r="D190" s="386">
        <f t="shared" si="7"/>
        <v>0</v>
      </c>
    </row>
    <row r="191" spans="1:4" ht="12.75" customHeight="1" x14ac:dyDescent="0.25">
      <c r="A191" s="355">
        <v>1</v>
      </c>
      <c r="B191" s="376" t="s">
        <v>554</v>
      </c>
      <c r="C191" s="353">
        <v>0</v>
      </c>
      <c r="D191" s="386">
        <f t="shared" si="7"/>
        <v>0</v>
      </c>
    </row>
    <row r="192" spans="1:4" ht="12.75" customHeight="1" x14ac:dyDescent="0.25">
      <c r="A192" s="355">
        <v>1</v>
      </c>
      <c r="B192" s="376" t="s">
        <v>555</v>
      </c>
      <c r="C192" s="353">
        <v>0</v>
      </c>
      <c r="D192" s="386">
        <f t="shared" si="7"/>
        <v>0</v>
      </c>
    </row>
    <row r="193" spans="1:4" ht="12.75" customHeight="1" x14ac:dyDescent="0.25">
      <c r="A193" s="355">
        <v>1</v>
      </c>
      <c r="B193" s="376" t="s">
        <v>560</v>
      </c>
      <c r="C193" s="353">
        <v>0</v>
      </c>
      <c r="D193" s="386">
        <f t="shared" si="7"/>
        <v>0</v>
      </c>
    </row>
    <row r="194" spans="1:4" ht="12.75" customHeight="1" x14ac:dyDescent="0.25">
      <c r="A194" s="355">
        <v>1</v>
      </c>
      <c r="B194" s="376" t="s">
        <v>556</v>
      </c>
      <c r="C194" s="353">
        <v>0</v>
      </c>
      <c r="D194" s="386">
        <f t="shared" si="7"/>
        <v>0</v>
      </c>
    </row>
    <row r="195" spans="1:4" ht="12.75" customHeight="1" x14ac:dyDescent="0.25">
      <c r="A195" s="355">
        <v>1</v>
      </c>
      <c r="B195" s="376" t="s">
        <v>587</v>
      </c>
      <c r="C195" s="353">
        <v>0</v>
      </c>
      <c r="D195" s="386">
        <f t="shared" si="7"/>
        <v>0</v>
      </c>
    </row>
    <row r="196" spans="1:4" ht="12.75" customHeight="1" x14ac:dyDescent="0.25">
      <c r="A196" s="355">
        <v>1</v>
      </c>
      <c r="B196" s="376" t="s">
        <v>588</v>
      </c>
      <c r="C196" s="353">
        <v>0</v>
      </c>
      <c r="D196" s="386">
        <f t="shared" si="7"/>
        <v>0</v>
      </c>
    </row>
    <row r="197" spans="1:4" ht="12.75" customHeight="1" x14ac:dyDescent="0.25">
      <c r="A197" s="355">
        <v>1</v>
      </c>
      <c r="B197" s="376" t="s">
        <v>589</v>
      </c>
      <c r="C197" s="353">
        <v>0</v>
      </c>
      <c r="D197" s="386">
        <f t="shared" si="7"/>
        <v>0</v>
      </c>
    </row>
    <row r="198" spans="1:4" ht="12.75" customHeight="1" x14ac:dyDescent="0.25">
      <c r="A198" s="355">
        <v>1</v>
      </c>
      <c r="B198" s="376" t="s">
        <v>590</v>
      </c>
      <c r="C198" s="353">
        <v>0</v>
      </c>
      <c r="D198" s="386">
        <f t="shared" si="7"/>
        <v>0</v>
      </c>
    </row>
    <row r="199" spans="1:4" ht="12.75" customHeight="1" x14ac:dyDescent="0.25">
      <c r="A199" s="355">
        <v>1</v>
      </c>
      <c r="B199" s="376" t="s">
        <v>591</v>
      </c>
      <c r="C199" s="353">
        <v>0</v>
      </c>
      <c r="D199" s="386">
        <f t="shared" si="7"/>
        <v>0</v>
      </c>
    </row>
    <row r="200" spans="1:4" ht="12.75" customHeight="1" x14ac:dyDescent="0.25">
      <c r="A200" s="355">
        <v>1</v>
      </c>
      <c r="B200" s="376" t="s">
        <v>592</v>
      </c>
      <c r="C200" s="353">
        <v>0</v>
      </c>
      <c r="D200" s="386">
        <f t="shared" si="7"/>
        <v>0</v>
      </c>
    </row>
    <row r="201" spans="1:4" ht="12.75" customHeight="1" x14ac:dyDescent="0.25">
      <c r="A201" s="355">
        <v>1</v>
      </c>
      <c r="B201" s="376" t="s">
        <v>596</v>
      </c>
      <c r="C201" s="353">
        <v>0</v>
      </c>
      <c r="D201" s="386">
        <f t="shared" si="7"/>
        <v>0</v>
      </c>
    </row>
    <row r="202" spans="1:4" ht="12.75" customHeight="1" x14ac:dyDescent="0.25">
      <c r="A202" s="355">
        <v>1</v>
      </c>
      <c r="B202" s="376" t="s">
        <v>597</v>
      </c>
      <c r="C202" s="353">
        <v>0</v>
      </c>
      <c r="D202" s="386">
        <f t="shared" si="7"/>
        <v>0</v>
      </c>
    </row>
    <row r="203" spans="1:4" ht="12.75" customHeight="1" x14ac:dyDescent="0.25">
      <c r="A203" s="355"/>
      <c r="B203" s="376"/>
      <c r="C203" s="353"/>
      <c r="D203" s="386"/>
    </row>
    <row r="204" spans="1:4" ht="12.75" customHeight="1" x14ac:dyDescent="0.25">
      <c r="A204" s="355"/>
      <c r="B204" s="376"/>
      <c r="C204" s="353"/>
      <c r="D204" s="386"/>
    </row>
    <row r="205" spans="1:4" ht="12.75" customHeight="1" thickBot="1" x14ac:dyDescent="0.3">
      <c r="A205" s="372"/>
      <c r="B205" s="378" t="s">
        <v>519</v>
      </c>
      <c r="C205" s="408"/>
      <c r="D205" s="386">
        <f>SUM(D185:D204)</f>
        <v>0</v>
      </c>
    </row>
    <row r="206" spans="1:4" ht="12.75" customHeight="1" thickBot="1" x14ac:dyDescent="0.3">
      <c r="A206" s="370"/>
      <c r="B206" s="381" t="s">
        <v>520</v>
      </c>
      <c r="C206" s="409"/>
      <c r="D206" s="394">
        <f>D205+D183</f>
        <v>0</v>
      </c>
    </row>
    <row r="207" spans="1:4" ht="12.75" customHeight="1" x14ac:dyDescent="0.25">
      <c r="A207" s="367"/>
      <c r="B207" s="367"/>
      <c r="C207" s="402"/>
      <c r="D207" s="388"/>
    </row>
    <row r="208" spans="1:4" ht="12.75" customHeight="1" thickBot="1" x14ac:dyDescent="0.3">
      <c r="A208" s="369" t="s">
        <v>529</v>
      </c>
      <c r="B208" s="369"/>
      <c r="C208" s="406"/>
      <c r="D208" s="369"/>
    </row>
    <row r="209" spans="1:4" ht="12.75" customHeight="1" thickBot="1" x14ac:dyDescent="0.3">
      <c r="A209" s="364" t="s">
        <v>511</v>
      </c>
      <c r="B209" s="361" t="s">
        <v>512</v>
      </c>
      <c r="C209" s="399" t="s">
        <v>513</v>
      </c>
      <c r="D209" s="384" t="s">
        <v>514</v>
      </c>
    </row>
    <row r="210" spans="1:4" ht="12.75" customHeight="1" x14ac:dyDescent="0.25">
      <c r="A210" s="365"/>
      <c r="B210" s="375" t="s">
        <v>515</v>
      </c>
      <c r="C210" s="400" t="s">
        <v>531</v>
      </c>
      <c r="D210" s="385"/>
    </row>
    <row r="211" spans="1:4" ht="12.75" customHeight="1" x14ac:dyDescent="0.25">
      <c r="A211" s="355">
        <v>6</v>
      </c>
      <c r="B211" s="376" t="s">
        <v>516</v>
      </c>
      <c r="C211" s="353">
        <v>0</v>
      </c>
      <c r="D211" s="386">
        <f t="shared" ref="D211:D222" si="8">C211*A211</f>
        <v>0</v>
      </c>
    </row>
    <row r="212" spans="1:4" ht="12.75" customHeight="1" x14ac:dyDescent="0.25">
      <c r="A212" s="355">
        <v>1</v>
      </c>
      <c r="B212" s="376" t="s">
        <v>537</v>
      </c>
      <c r="C212" s="353">
        <v>0</v>
      </c>
      <c r="D212" s="386">
        <f t="shared" si="8"/>
        <v>0</v>
      </c>
    </row>
    <row r="213" spans="1:4" ht="12.75" customHeight="1" x14ac:dyDescent="0.25">
      <c r="A213" s="355">
        <v>1</v>
      </c>
      <c r="B213" s="376" t="s">
        <v>538</v>
      </c>
      <c r="C213" s="353">
        <v>0</v>
      </c>
      <c r="D213" s="386">
        <f t="shared" si="8"/>
        <v>0</v>
      </c>
    </row>
    <row r="214" spans="1:4" ht="12.75" customHeight="1" x14ac:dyDescent="0.25">
      <c r="A214" s="355">
        <v>1</v>
      </c>
      <c r="B214" s="377" t="s">
        <v>539</v>
      </c>
      <c r="C214" s="353">
        <v>0</v>
      </c>
      <c r="D214" s="386">
        <f t="shared" si="8"/>
        <v>0</v>
      </c>
    </row>
    <row r="215" spans="1:4" ht="12.75" customHeight="1" x14ac:dyDescent="0.25">
      <c r="A215" s="355">
        <v>1</v>
      </c>
      <c r="B215" s="376" t="s">
        <v>609</v>
      </c>
      <c r="C215" s="353">
        <v>0</v>
      </c>
      <c r="D215" s="386">
        <f t="shared" si="8"/>
        <v>0</v>
      </c>
    </row>
    <row r="216" spans="1:4" ht="12.75" customHeight="1" x14ac:dyDescent="0.25">
      <c r="A216" s="355"/>
      <c r="B216" s="376"/>
      <c r="C216" s="353"/>
      <c r="D216" s="386"/>
    </row>
    <row r="217" spans="1:4" ht="12.75" customHeight="1" x14ac:dyDescent="0.25">
      <c r="A217" s="366"/>
      <c r="B217" s="378" t="s">
        <v>517</v>
      </c>
      <c r="C217" s="401"/>
      <c r="D217" s="386">
        <f>SUM(D211:D216)</f>
        <v>0</v>
      </c>
    </row>
    <row r="218" spans="1:4" ht="12.75" customHeight="1" x14ac:dyDescent="0.25">
      <c r="A218" s="365"/>
      <c r="B218" s="375" t="s">
        <v>518</v>
      </c>
      <c r="C218" s="400"/>
      <c r="D218" s="386"/>
    </row>
    <row r="219" spans="1:4" ht="12.75" customHeight="1" x14ac:dyDescent="0.25">
      <c r="A219" s="355">
        <v>1</v>
      </c>
      <c r="B219" s="376" t="s">
        <v>540</v>
      </c>
      <c r="C219" s="353">
        <v>0</v>
      </c>
      <c r="D219" s="386">
        <f t="shared" si="8"/>
        <v>0</v>
      </c>
    </row>
    <row r="220" spans="1:4" ht="12.75" customHeight="1" x14ac:dyDescent="0.25">
      <c r="A220" s="355">
        <v>1</v>
      </c>
      <c r="B220" s="376" t="s">
        <v>541</v>
      </c>
      <c r="C220" s="353">
        <v>0</v>
      </c>
      <c r="D220" s="386">
        <f t="shared" si="8"/>
        <v>0</v>
      </c>
    </row>
    <row r="221" spans="1:4" ht="12.75" customHeight="1" x14ac:dyDescent="0.25">
      <c r="A221" s="355">
        <v>1</v>
      </c>
      <c r="B221" s="376" t="s">
        <v>542</v>
      </c>
      <c r="C221" s="353">
        <v>0</v>
      </c>
      <c r="D221" s="386">
        <f t="shared" si="8"/>
        <v>0</v>
      </c>
    </row>
    <row r="222" spans="1:4" ht="12.75" customHeight="1" x14ac:dyDescent="0.25">
      <c r="A222" s="355">
        <v>1</v>
      </c>
      <c r="B222" s="376" t="s">
        <v>619</v>
      </c>
      <c r="C222" s="353">
        <v>0</v>
      </c>
      <c r="D222" s="386">
        <f t="shared" si="8"/>
        <v>0</v>
      </c>
    </row>
    <row r="223" spans="1:4" ht="12.75" customHeight="1" x14ac:dyDescent="0.25">
      <c r="A223" s="355"/>
      <c r="B223" s="376"/>
      <c r="C223" s="353"/>
      <c r="D223" s="386"/>
    </row>
    <row r="224" spans="1:4" ht="12.75" customHeight="1" thickBot="1" x14ac:dyDescent="0.3">
      <c r="A224" s="366"/>
      <c r="B224" s="378" t="s">
        <v>519</v>
      </c>
      <c r="C224" s="401"/>
      <c r="D224" s="386">
        <f>SUM(D219:D223)</f>
        <v>0</v>
      </c>
    </row>
    <row r="225" spans="1:4" ht="12.75" customHeight="1" thickBot="1" x14ac:dyDescent="0.3">
      <c r="A225" s="364"/>
      <c r="B225" s="379" t="s">
        <v>520</v>
      </c>
      <c r="C225" s="399"/>
      <c r="D225" s="391">
        <f>D224+D217</f>
        <v>0</v>
      </c>
    </row>
    <row r="226" spans="1:4" ht="12.75" customHeight="1" x14ac:dyDescent="0.25">
      <c r="A226" s="363"/>
      <c r="B226" s="378"/>
      <c r="C226" s="403"/>
      <c r="D226" s="392"/>
    </row>
    <row r="227" spans="1:4" ht="12.75" customHeight="1" x14ac:dyDescent="0.25">
      <c r="A227" s="363"/>
      <c r="B227" s="378"/>
      <c r="C227" s="403"/>
      <c r="D227" s="392"/>
    </row>
    <row r="228" spans="1:4" ht="12.75" customHeight="1" x14ac:dyDescent="0.25">
      <c r="A228" s="363"/>
      <c r="B228" s="378"/>
      <c r="C228" s="403"/>
      <c r="D228" s="392"/>
    </row>
    <row r="229" spans="1:4" ht="12.75" customHeight="1" x14ac:dyDescent="0.25">
      <c r="A229" s="373"/>
      <c r="B229" s="373"/>
      <c r="C229" s="410"/>
      <c r="D229" s="395"/>
    </row>
    <row r="230" spans="1:4" ht="12.75" customHeight="1" thickBot="1" x14ac:dyDescent="0.3">
      <c r="A230" s="369" t="s">
        <v>530</v>
      </c>
      <c r="B230" s="369"/>
      <c r="C230" s="406"/>
      <c r="D230" s="369"/>
    </row>
    <row r="231" spans="1:4" ht="12.75" customHeight="1" thickBot="1" x14ac:dyDescent="0.3">
      <c r="A231" s="364" t="s">
        <v>511</v>
      </c>
      <c r="B231" s="361" t="s">
        <v>512</v>
      </c>
      <c r="C231" s="399" t="s">
        <v>513</v>
      </c>
      <c r="D231" s="389" t="s">
        <v>514</v>
      </c>
    </row>
    <row r="232" spans="1:4" ht="12.75" customHeight="1" x14ac:dyDescent="0.25">
      <c r="A232" s="365"/>
      <c r="B232" s="375" t="s">
        <v>515</v>
      </c>
      <c r="C232" s="400" t="s">
        <v>531</v>
      </c>
      <c r="D232" s="390"/>
    </row>
    <row r="233" spans="1:4" ht="12.75" customHeight="1" x14ac:dyDescent="0.25">
      <c r="A233" s="355">
        <v>6</v>
      </c>
      <c r="B233" s="376" t="s">
        <v>516</v>
      </c>
      <c r="C233" s="353">
        <v>0</v>
      </c>
      <c r="D233" s="386">
        <f t="shared" ref="D233:D266" si="9">C233*A233</f>
        <v>0</v>
      </c>
    </row>
    <row r="234" spans="1:4" ht="12.75" customHeight="1" x14ac:dyDescent="0.25">
      <c r="A234" s="355">
        <v>1</v>
      </c>
      <c r="B234" s="376" t="s">
        <v>537</v>
      </c>
      <c r="C234" s="353">
        <v>0</v>
      </c>
      <c r="D234" s="386">
        <f t="shared" si="9"/>
        <v>0</v>
      </c>
    </row>
    <row r="235" spans="1:4" ht="12.75" customHeight="1" x14ac:dyDescent="0.25">
      <c r="A235" s="355">
        <v>1</v>
      </c>
      <c r="B235" s="376" t="s">
        <v>538</v>
      </c>
      <c r="C235" s="353">
        <v>0</v>
      </c>
      <c r="D235" s="386">
        <f t="shared" si="9"/>
        <v>0</v>
      </c>
    </row>
    <row r="236" spans="1:4" ht="12.75" customHeight="1" x14ac:dyDescent="0.25">
      <c r="A236" s="355">
        <v>1</v>
      </c>
      <c r="B236" s="377" t="s">
        <v>539</v>
      </c>
      <c r="C236" s="353">
        <v>0</v>
      </c>
      <c r="D236" s="386">
        <f t="shared" si="9"/>
        <v>0</v>
      </c>
    </row>
    <row r="237" spans="1:4" ht="12.75" customHeight="1" x14ac:dyDescent="0.25">
      <c r="A237" s="355">
        <v>1</v>
      </c>
      <c r="B237" s="376" t="s">
        <v>609</v>
      </c>
      <c r="C237" s="353">
        <v>0</v>
      </c>
      <c r="D237" s="386">
        <f t="shared" si="9"/>
        <v>0</v>
      </c>
    </row>
    <row r="238" spans="1:4" ht="12.75" customHeight="1" x14ac:dyDescent="0.25">
      <c r="A238" s="355">
        <v>2</v>
      </c>
      <c r="B238" s="376" t="s">
        <v>546</v>
      </c>
      <c r="C238" s="353">
        <v>0</v>
      </c>
      <c r="D238" s="386">
        <f t="shared" si="9"/>
        <v>0</v>
      </c>
    </row>
    <row r="239" spans="1:4" ht="12.75" customHeight="1" x14ac:dyDescent="0.25">
      <c r="A239" s="355">
        <v>1</v>
      </c>
      <c r="B239" s="376" t="s">
        <v>547</v>
      </c>
      <c r="C239" s="353">
        <v>0</v>
      </c>
      <c r="D239" s="386">
        <f t="shared" si="9"/>
        <v>0</v>
      </c>
    </row>
    <row r="240" spans="1:4" ht="12.75" customHeight="1" x14ac:dyDescent="0.25">
      <c r="A240" s="355">
        <v>1</v>
      </c>
      <c r="B240" s="376" t="s">
        <v>548</v>
      </c>
      <c r="C240" s="353">
        <v>0</v>
      </c>
      <c r="D240" s="386">
        <f t="shared" si="9"/>
        <v>0</v>
      </c>
    </row>
    <row r="241" spans="1:4" ht="12.75" customHeight="1" x14ac:dyDescent="0.25">
      <c r="A241" s="355">
        <v>1</v>
      </c>
      <c r="B241" s="376" t="s">
        <v>549</v>
      </c>
      <c r="C241" s="353">
        <v>0</v>
      </c>
      <c r="D241" s="386">
        <f t="shared" si="9"/>
        <v>0</v>
      </c>
    </row>
    <row r="242" spans="1:4" ht="12.75" customHeight="1" x14ac:dyDescent="0.25">
      <c r="A242" s="355">
        <v>1</v>
      </c>
      <c r="B242" s="376" t="s">
        <v>550</v>
      </c>
      <c r="C242" s="353">
        <v>0</v>
      </c>
      <c r="D242" s="386">
        <f t="shared" si="9"/>
        <v>0</v>
      </c>
    </row>
    <row r="243" spans="1:4" ht="12.75" customHeight="1" x14ac:dyDescent="0.25">
      <c r="A243" s="355">
        <v>1</v>
      </c>
      <c r="B243" s="376" t="s">
        <v>561</v>
      </c>
      <c r="C243" s="353">
        <v>0</v>
      </c>
      <c r="D243" s="386">
        <f t="shared" si="9"/>
        <v>0</v>
      </c>
    </row>
    <row r="244" spans="1:4" ht="12.75" customHeight="1" x14ac:dyDescent="0.25">
      <c r="A244" s="355">
        <v>1</v>
      </c>
      <c r="B244" s="376" t="s">
        <v>557</v>
      </c>
      <c r="C244" s="353">
        <v>0</v>
      </c>
      <c r="D244" s="386">
        <f t="shared" si="9"/>
        <v>0</v>
      </c>
    </row>
    <row r="245" spans="1:4" ht="12.75" customHeight="1" x14ac:dyDescent="0.25">
      <c r="A245" s="355">
        <v>1</v>
      </c>
      <c r="B245" s="376" t="s">
        <v>533</v>
      </c>
      <c r="C245" s="353">
        <v>0</v>
      </c>
      <c r="D245" s="386">
        <f t="shared" si="9"/>
        <v>0</v>
      </c>
    </row>
    <row r="246" spans="1:4" ht="12.75" customHeight="1" x14ac:dyDescent="0.25">
      <c r="A246" s="355">
        <v>1</v>
      </c>
      <c r="B246" s="376" t="s">
        <v>558</v>
      </c>
      <c r="C246" s="353">
        <v>0</v>
      </c>
      <c r="D246" s="386">
        <f t="shared" si="9"/>
        <v>0</v>
      </c>
    </row>
    <row r="247" spans="1:4" ht="12.75" customHeight="1" x14ac:dyDescent="0.25">
      <c r="A247" s="355">
        <v>4</v>
      </c>
      <c r="B247" s="376" t="s">
        <v>559</v>
      </c>
      <c r="C247" s="353">
        <v>0</v>
      </c>
      <c r="D247" s="386">
        <f t="shared" si="9"/>
        <v>0</v>
      </c>
    </row>
    <row r="248" spans="1:4" ht="12.75" customHeight="1" x14ac:dyDescent="0.25">
      <c r="A248" s="355">
        <v>1</v>
      </c>
      <c r="B248" s="376" t="s">
        <v>572</v>
      </c>
      <c r="C248" s="353">
        <v>0</v>
      </c>
      <c r="D248" s="386">
        <f t="shared" si="9"/>
        <v>0</v>
      </c>
    </row>
    <row r="249" spans="1:4" ht="12.75" customHeight="1" x14ac:dyDescent="0.25">
      <c r="A249" s="355"/>
      <c r="B249" s="376"/>
      <c r="C249" s="353"/>
      <c r="D249" s="386"/>
    </row>
    <row r="250" spans="1:4" ht="12.75" customHeight="1" x14ac:dyDescent="0.25">
      <c r="A250" s="366"/>
      <c r="B250" s="378" t="s">
        <v>517</v>
      </c>
      <c r="C250" s="400"/>
      <c r="D250" s="386">
        <f>SUM(D233:D249)</f>
        <v>0</v>
      </c>
    </row>
    <row r="251" spans="1:4" ht="12.75" customHeight="1" x14ac:dyDescent="0.25">
      <c r="A251" s="365"/>
      <c r="B251" s="375" t="s">
        <v>518</v>
      </c>
      <c r="C251" s="405"/>
      <c r="D251" s="386"/>
    </row>
    <row r="252" spans="1:4" ht="12.75" customHeight="1" x14ac:dyDescent="0.25">
      <c r="A252" s="355">
        <v>1</v>
      </c>
      <c r="B252" s="376" t="s">
        <v>540</v>
      </c>
      <c r="C252" s="353">
        <v>0</v>
      </c>
      <c r="D252" s="386">
        <f t="shared" si="9"/>
        <v>0</v>
      </c>
    </row>
    <row r="253" spans="1:4" ht="12.75" customHeight="1" x14ac:dyDescent="0.25">
      <c r="A253" s="355">
        <v>1</v>
      </c>
      <c r="B253" s="376" t="s">
        <v>541</v>
      </c>
      <c r="C253" s="353">
        <v>0</v>
      </c>
      <c r="D253" s="386">
        <f t="shared" si="9"/>
        <v>0</v>
      </c>
    </row>
    <row r="254" spans="1:4" ht="12.75" customHeight="1" x14ac:dyDescent="0.25">
      <c r="A254" s="355">
        <v>1</v>
      </c>
      <c r="B254" s="376" t="s">
        <v>542</v>
      </c>
      <c r="C254" s="353">
        <v>0</v>
      </c>
      <c r="D254" s="386">
        <f t="shared" si="9"/>
        <v>0</v>
      </c>
    </row>
    <row r="255" spans="1:4" ht="12.75" customHeight="1" x14ac:dyDescent="0.25">
      <c r="A255" s="355">
        <v>1</v>
      </c>
      <c r="B255" s="376" t="s">
        <v>551</v>
      </c>
      <c r="C255" s="353">
        <v>0</v>
      </c>
      <c r="D255" s="386">
        <f t="shared" si="9"/>
        <v>0</v>
      </c>
    </row>
    <row r="256" spans="1:4" ht="12.75" customHeight="1" x14ac:dyDescent="0.25">
      <c r="A256" s="355">
        <v>1</v>
      </c>
      <c r="B256" s="376" t="s">
        <v>552</v>
      </c>
      <c r="C256" s="353">
        <v>0</v>
      </c>
      <c r="D256" s="386">
        <f t="shared" si="9"/>
        <v>0</v>
      </c>
    </row>
    <row r="257" spans="1:4" ht="12.75" customHeight="1" x14ac:dyDescent="0.25">
      <c r="A257" s="355">
        <v>1</v>
      </c>
      <c r="B257" s="376" t="s">
        <v>553</v>
      </c>
      <c r="C257" s="353">
        <v>0</v>
      </c>
      <c r="D257" s="386">
        <f t="shared" si="9"/>
        <v>0</v>
      </c>
    </row>
    <row r="258" spans="1:4" ht="12.75" customHeight="1" x14ac:dyDescent="0.25">
      <c r="A258" s="355">
        <v>1</v>
      </c>
      <c r="B258" s="376" t="s">
        <v>554</v>
      </c>
      <c r="C258" s="353">
        <v>0</v>
      </c>
      <c r="D258" s="386">
        <f t="shared" si="9"/>
        <v>0</v>
      </c>
    </row>
    <row r="259" spans="1:4" ht="12.75" customHeight="1" x14ac:dyDescent="0.25">
      <c r="A259" s="355">
        <v>1</v>
      </c>
      <c r="B259" s="376" t="s">
        <v>555</v>
      </c>
      <c r="C259" s="353">
        <v>0</v>
      </c>
      <c r="D259" s="386">
        <f t="shared" si="9"/>
        <v>0</v>
      </c>
    </row>
    <row r="260" spans="1:4" ht="12.75" customHeight="1" x14ac:dyDescent="0.25">
      <c r="A260" s="355">
        <v>1</v>
      </c>
      <c r="B260" s="376" t="s">
        <v>560</v>
      </c>
      <c r="C260" s="353">
        <v>0</v>
      </c>
      <c r="D260" s="386">
        <f t="shared" si="9"/>
        <v>0</v>
      </c>
    </row>
    <row r="261" spans="1:4" ht="12.75" customHeight="1" x14ac:dyDescent="0.25">
      <c r="A261" s="355">
        <v>1</v>
      </c>
      <c r="B261" s="376" t="s">
        <v>556</v>
      </c>
      <c r="C261" s="353">
        <v>0</v>
      </c>
      <c r="D261" s="386">
        <f t="shared" si="9"/>
        <v>0</v>
      </c>
    </row>
    <row r="262" spans="1:4" ht="12.75" customHeight="1" x14ac:dyDescent="0.25">
      <c r="A262" s="355">
        <v>1</v>
      </c>
      <c r="B262" s="376" t="s">
        <v>562</v>
      </c>
      <c r="C262" s="353">
        <v>0</v>
      </c>
      <c r="D262" s="386">
        <f t="shared" si="9"/>
        <v>0</v>
      </c>
    </row>
    <row r="263" spans="1:4" ht="12.75" customHeight="1" x14ac:dyDescent="0.25">
      <c r="A263" s="355">
        <v>1</v>
      </c>
      <c r="B263" s="376" t="s">
        <v>563</v>
      </c>
      <c r="C263" s="353">
        <v>0</v>
      </c>
      <c r="D263" s="386">
        <f t="shared" si="9"/>
        <v>0</v>
      </c>
    </row>
    <row r="264" spans="1:4" ht="12.75" customHeight="1" x14ac:dyDescent="0.25">
      <c r="A264" s="355">
        <v>1</v>
      </c>
      <c r="B264" s="376" t="s">
        <v>573</v>
      </c>
      <c r="C264" s="353">
        <v>0</v>
      </c>
      <c r="D264" s="386">
        <f t="shared" si="9"/>
        <v>0</v>
      </c>
    </row>
    <row r="265" spans="1:4" ht="12.75" customHeight="1" x14ac:dyDescent="0.25">
      <c r="A265" s="355">
        <v>1</v>
      </c>
      <c r="B265" s="376" t="s">
        <v>574</v>
      </c>
      <c r="C265" s="353">
        <v>0</v>
      </c>
      <c r="D265" s="386">
        <f t="shared" si="9"/>
        <v>0</v>
      </c>
    </row>
    <row r="266" spans="1:4" ht="12.75" customHeight="1" x14ac:dyDescent="0.25">
      <c r="A266" s="355">
        <v>1</v>
      </c>
      <c r="B266" s="376" t="s">
        <v>598</v>
      </c>
      <c r="C266" s="353">
        <v>0</v>
      </c>
      <c r="D266" s="386">
        <f t="shared" si="9"/>
        <v>0</v>
      </c>
    </row>
    <row r="267" spans="1:4" ht="12.75" customHeight="1" x14ac:dyDescent="0.25">
      <c r="A267" s="355"/>
      <c r="B267" s="376"/>
      <c r="C267" s="353"/>
      <c r="D267" s="386"/>
    </row>
    <row r="268" spans="1:4" ht="12.75" customHeight="1" thickBot="1" x14ac:dyDescent="0.3">
      <c r="A268" s="366"/>
      <c r="B268" s="378" t="s">
        <v>519</v>
      </c>
      <c r="C268" s="405"/>
      <c r="D268" s="386">
        <f>SUM(D252:D267)</f>
        <v>0</v>
      </c>
    </row>
    <row r="269" spans="1:4" ht="12.75" customHeight="1" thickBot="1" x14ac:dyDescent="0.3">
      <c r="A269" s="364"/>
      <c r="B269" s="379" t="s">
        <v>520</v>
      </c>
      <c r="C269" s="399"/>
      <c r="D269" s="391">
        <f>D268+D250</f>
        <v>0</v>
      </c>
    </row>
    <row r="270" spans="1:4" ht="12.75" customHeight="1" x14ac:dyDescent="0.25">
      <c r="A270" s="373"/>
      <c r="B270" s="373"/>
      <c r="C270" s="410"/>
      <c r="D270" s="395"/>
    </row>
    <row r="271" spans="1:4" ht="12.75" customHeight="1" thickBot="1" x14ac:dyDescent="0.3">
      <c r="A271" s="360" t="s">
        <v>532</v>
      </c>
      <c r="B271" s="360"/>
      <c r="C271" s="359"/>
      <c r="D271" s="360"/>
    </row>
    <row r="272" spans="1:4" ht="12.75" customHeight="1" thickBot="1" x14ac:dyDescent="0.3">
      <c r="A272" s="364" t="s">
        <v>511</v>
      </c>
      <c r="B272" s="361" t="s">
        <v>512</v>
      </c>
      <c r="C272" s="399" t="s">
        <v>513</v>
      </c>
      <c r="D272" s="389" t="s">
        <v>514</v>
      </c>
    </row>
    <row r="273" spans="1:4" ht="12.75" customHeight="1" x14ac:dyDescent="0.25">
      <c r="A273" s="365"/>
      <c r="B273" s="375" t="s">
        <v>515</v>
      </c>
      <c r="C273" s="400"/>
      <c r="D273" s="393"/>
    </row>
    <row r="274" spans="1:4" ht="12.75" customHeight="1" x14ac:dyDescent="0.25">
      <c r="A274" s="355">
        <v>6</v>
      </c>
      <c r="B274" s="376" t="s">
        <v>516</v>
      </c>
      <c r="C274" s="353">
        <v>0</v>
      </c>
      <c r="D274" s="386">
        <f t="shared" ref="D274:D290" si="10">C274*A274</f>
        <v>0</v>
      </c>
    </row>
    <row r="275" spans="1:4" ht="12.75" customHeight="1" x14ac:dyDescent="0.25">
      <c r="A275" s="355">
        <v>1</v>
      </c>
      <c r="B275" s="376" t="s">
        <v>537</v>
      </c>
      <c r="C275" s="353">
        <v>0</v>
      </c>
      <c r="D275" s="386">
        <f t="shared" si="10"/>
        <v>0</v>
      </c>
    </row>
    <row r="276" spans="1:4" ht="12.75" customHeight="1" x14ac:dyDescent="0.25">
      <c r="A276" s="355">
        <v>1</v>
      </c>
      <c r="B276" s="376" t="s">
        <v>538</v>
      </c>
      <c r="C276" s="353">
        <v>0</v>
      </c>
      <c r="D276" s="386">
        <f t="shared" si="10"/>
        <v>0</v>
      </c>
    </row>
    <row r="277" spans="1:4" ht="12.75" customHeight="1" x14ac:dyDescent="0.25">
      <c r="A277" s="355">
        <v>1</v>
      </c>
      <c r="B277" s="377" t="s">
        <v>539</v>
      </c>
      <c r="C277" s="353">
        <v>0</v>
      </c>
      <c r="D277" s="386">
        <f t="shared" si="10"/>
        <v>0</v>
      </c>
    </row>
    <row r="278" spans="1:4" ht="12.75" customHeight="1" x14ac:dyDescent="0.25">
      <c r="A278" s="355">
        <v>1</v>
      </c>
      <c r="B278" s="376" t="s">
        <v>609</v>
      </c>
      <c r="C278" s="353">
        <v>0</v>
      </c>
      <c r="D278" s="386">
        <f t="shared" si="10"/>
        <v>0</v>
      </c>
    </row>
    <row r="279" spans="1:4" ht="12.75" customHeight="1" x14ac:dyDescent="0.25">
      <c r="A279" s="355">
        <v>1</v>
      </c>
      <c r="B279" s="376" t="s">
        <v>660</v>
      </c>
      <c r="C279" s="353">
        <v>0</v>
      </c>
      <c r="D279" s="386">
        <f t="shared" si="10"/>
        <v>0</v>
      </c>
    </row>
    <row r="280" spans="1:4" ht="12.75" customHeight="1" x14ac:dyDescent="0.25">
      <c r="A280" s="355">
        <v>1</v>
      </c>
      <c r="B280" s="376" t="s">
        <v>661</v>
      </c>
      <c r="C280" s="353">
        <v>0</v>
      </c>
      <c r="D280" s="386">
        <f t="shared" si="10"/>
        <v>0</v>
      </c>
    </row>
    <row r="281" spans="1:4" ht="12.75" customHeight="1" x14ac:dyDescent="0.25">
      <c r="A281" s="355">
        <v>1</v>
      </c>
      <c r="B281" s="376" t="s">
        <v>663</v>
      </c>
      <c r="C281" s="353">
        <v>0</v>
      </c>
      <c r="D281" s="386">
        <f t="shared" si="10"/>
        <v>0</v>
      </c>
    </row>
    <row r="282" spans="1:4" ht="12.75" customHeight="1" x14ac:dyDescent="0.25">
      <c r="A282" s="355"/>
      <c r="B282" s="380"/>
      <c r="C282" s="353"/>
      <c r="D282" s="386"/>
    </row>
    <row r="283" spans="1:4" ht="12.75" customHeight="1" x14ac:dyDescent="0.25">
      <c r="A283" s="366"/>
      <c r="B283" s="378" t="s">
        <v>517</v>
      </c>
      <c r="C283" s="405"/>
      <c r="D283" s="386">
        <f>SUM(D274:D282)</f>
        <v>0</v>
      </c>
    </row>
    <row r="284" spans="1:4" ht="12.75" customHeight="1" x14ac:dyDescent="0.25">
      <c r="A284" s="365"/>
      <c r="B284" s="375" t="s">
        <v>518</v>
      </c>
      <c r="C284" s="400"/>
      <c r="D284" s="386"/>
    </row>
    <row r="285" spans="1:4" ht="12.75" customHeight="1" x14ac:dyDescent="0.25">
      <c r="A285" s="355">
        <v>1</v>
      </c>
      <c r="B285" s="376" t="s">
        <v>540</v>
      </c>
      <c r="C285" s="353">
        <v>0</v>
      </c>
      <c r="D285" s="386">
        <f t="shared" si="10"/>
        <v>0</v>
      </c>
    </row>
    <row r="286" spans="1:4" ht="12.75" customHeight="1" x14ac:dyDescent="0.25">
      <c r="A286" s="355">
        <v>1</v>
      </c>
      <c r="B286" s="376" t="s">
        <v>541</v>
      </c>
      <c r="C286" s="353">
        <v>0</v>
      </c>
      <c r="D286" s="386">
        <f t="shared" si="10"/>
        <v>0</v>
      </c>
    </row>
    <row r="287" spans="1:4" ht="12.75" customHeight="1" x14ac:dyDescent="0.25">
      <c r="A287" s="355">
        <v>1</v>
      </c>
      <c r="B287" s="376" t="s">
        <v>542</v>
      </c>
      <c r="C287" s="353">
        <v>0</v>
      </c>
      <c r="D287" s="386">
        <f t="shared" si="10"/>
        <v>0</v>
      </c>
    </row>
    <row r="288" spans="1:4" ht="12.75" customHeight="1" x14ac:dyDescent="0.25">
      <c r="A288" s="355">
        <v>1</v>
      </c>
      <c r="B288" s="376" t="s">
        <v>618</v>
      </c>
      <c r="C288" s="353">
        <v>0</v>
      </c>
      <c r="D288" s="386">
        <f t="shared" si="10"/>
        <v>0</v>
      </c>
    </row>
    <row r="289" spans="1:4" ht="12.75" customHeight="1" x14ac:dyDescent="0.25">
      <c r="A289" s="355">
        <v>1</v>
      </c>
      <c r="B289" s="376" t="s">
        <v>662</v>
      </c>
      <c r="C289" s="353">
        <v>0</v>
      </c>
      <c r="D289" s="386">
        <f t="shared" si="10"/>
        <v>0</v>
      </c>
    </row>
    <row r="290" spans="1:4" ht="12.75" customHeight="1" x14ac:dyDescent="0.25">
      <c r="A290" s="355">
        <v>1</v>
      </c>
      <c r="B290" s="376" t="s">
        <v>665</v>
      </c>
      <c r="C290" s="353">
        <v>0</v>
      </c>
      <c r="D290" s="386">
        <f t="shared" si="10"/>
        <v>0</v>
      </c>
    </row>
    <row r="291" spans="1:4" ht="12.75" customHeight="1" x14ac:dyDescent="0.25">
      <c r="A291" s="355"/>
      <c r="B291" s="376"/>
      <c r="C291" s="353"/>
      <c r="D291" s="386"/>
    </row>
    <row r="292" spans="1:4" ht="12.75" customHeight="1" thickBot="1" x14ac:dyDescent="0.3">
      <c r="A292" s="374"/>
      <c r="B292" s="382" t="s">
        <v>519</v>
      </c>
      <c r="C292" s="411"/>
      <c r="D292" s="386">
        <f>SUM(D285:D291)</f>
        <v>0</v>
      </c>
    </row>
    <row r="293" spans="1:4" ht="12.75" customHeight="1" thickBot="1" x14ac:dyDescent="0.3">
      <c r="A293" s="364"/>
      <c r="B293" s="379" t="s">
        <v>520</v>
      </c>
      <c r="C293" s="399"/>
      <c r="D293" s="391">
        <f>D292+D283</f>
        <v>0</v>
      </c>
    </row>
    <row r="294" spans="1:4" ht="12.75" customHeight="1" x14ac:dyDescent="0.25">
      <c r="A294" s="363"/>
      <c r="B294" s="378"/>
      <c r="C294" s="403"/>
      <c r="D294" s="392"/>
    </row>
    <row r="295" spans="1:4" ht="12.75" customHeight="1" thickBot="1" x14ac:dyDescent="0.3">
      <c r="A295" s="369" t="s">
        <v>535</v>
      </c>
      <c r="B295" s="369"/>
      <c r="C295" s="406"/>
      <c r="D295" s="369"/>
    </row>
    <row r="296" spans="1:4" ht="12.75" customHeight="1" thickBot="1" x14ac:dyDescent="0.3">
      <c r="A296" s="364" t="s">
        <v>511</v>
      </c>
      <c r="B296" s="361" t="s">
        <v>512</v>
      </c>
      <c r="C296" s="399" t="s">
        <v>513</v>
      </c>
      <c r="D296" s="389" t="s">
        <v>514</v>
      </c>
    </row>
    <row r="297" spans="1:4" ht="12.75" customHeight="1" x14ac:dyDescent="0.25">
      <c r="A297" s="365"/>
      <c r="B297" s="375" t="s">
        <v>515</v>
      </c>
      <c r="C297" s="412"/>
      <c r="D297" s="390"/>
    </row>
    <row r="298" spans="1:4" ht="12.75" customHeight="1" x14ac:dyDescent="0.25">
      <c r="A298" s="355">
        <v>6</v>
      </c>
      <c r="B298" s="376" t="s">
        <v>516</v>
      </c>
      <c r="C298" s="353">
        <v>0</v>
      </c>
      <c r="D298" s="386">
        <f t="shared" ref="D298:D338" si="11">C298*A298</f>
        <v>0</v>
      </c>
    </row>
    <row r="299" spans="1:4" ht="12.75" customHeight="1" x14ac:dyDescent="0.25">
      <c r="A299" s="355">
        <v>1</v>
      </c>
      <c r="B299" s="376" t="s">
        <v>537</v>
      </c>
      <c r="C299" s="353">
        <v>0</v>
      </c>
      <c r="D299" s="386">
        <f t="shared" si="11"/>
        <v>0</v>
      </c>
    </row>
    <row r="300" spans="1:4" ht="12.75" customHeight="1" x14ac:dyDescent="0.25">
      <c r="A300" s="355">
        <v>1</v>
      </c>
      <c r="B300" s="376" t="s">
        <v>538</v>
      </c>
      <c r="C300" s="353">
        <v>0</v>
      </c>
      <c r="D300" s="386">
        <f t="shared" si="11"/>
        <v>0</v>
      </c>
    </row>
    <row r="301" spans="1:4" ht="12.75" customHeight="1" x14ac:dyDescent="0.25">
      <c r="A301" s="355">
        <v>1</v>
      </c>
      <c r="B301" s="377" t="s">
        <v>539</v>
      </c>
      <c r="C301" s="353">
        <v>0</v>
      </c>
      <c r="D301" s="386">
        <f t="shared" si="11"/>
        <v>0</v>
      </c>
    </row>
    <row r="302" spans="1:4" ht="12.75" customHeight="1" x14ac:dyDescent="0.25">
      <c r="A302" s="355">
        <v>1</v>
      </c>
      <c r="B302" s="376" t="s">
        <v>609</v>
      </c>
      <c r="C302" s="353">
        <v>0</v>
      </c>
      <c r="D302" s="386">
        <f t="shared" si="11"/>
        <v>0</v>
      </c>
    </row>
    <row r="303" spans="1:4" ht="12.75" customHeight="1" x14ac:dyDescent="0.25">
      <c r="A303" s="355">
        <v>2</v>
      </c>
      <c r="B303" s="376" t="s">
        <v>546</v>
      </c>
      <c r="C303" s="353">
        <v>0</v>
      </c>
      <c r="D303" s="386">
        <f t="shared" si="11"/>
        <v>0</v>
      </c>
    </row>
    <row r="304" spans="1:4" ht="12.75" customHeight="1" x14ac:dyDescent="0.25">
      <c r="A304" s="355">
        <v>1</v>
      </c>
      <c r="B304" s="376" t="s">
        <v>547</v>
      </c>
      <c r="C304" s="353">
        <v>0</v>
      </c>
      <c r="D304" s="386">
        <f t="shared" si="11"/>
        <v>0</v>
      </c>
    </row>
    <row r="305" spans="1:4" ht="12.75" customHeight="1" x14ac:dyDescent="0.25">
      <c r="A305" s="355">
        <v>1</v>
      </c>
      <c r="B305" s="376" t="s">
        <v>614</v>
      </c>
      <c r="C305" s="353">
        <v>0</v>
      </c>
      <c r="D305" s="386">
        <f t="shared" si="11"/>
        <v>0</v>
      </c>
    </row>
    <row r="306" spans="1:4" ht="12.75" customHeight="1" x14ac:dyDescent="0.25">
      <c r="A306" s="355">
        <v>1</v>
      </c>
      <c r="B306" s="376" t="s">
        <v>549</v>
      </c>
      <c r="C306" s="353">
        <v>0</v>
      </c>
      <c r="D306" s="386">
        <f t="shared" si="11"/>
        <v>0</v>
      </c>
    </row>
    <row r="307" spans="1:4" ht="12.75" customHeight="1" x14ac:dyDescent="0.25">
      <c r="A307" s="355">
        <v>1</v>
      </c>
      <c r="B307" s="376" t="s">
        <v>550</v>
      </c>
      <c r="C307" s="353">
        <v>0</v>
      </c>
      <c r="D307" s="386">
        <f t="shared" si="11"/>
        <v>0</v>
      </c>
    </row>
    <row r="308" spans="1:4" ht="12.75" customHeight="1" x14ac:dyDescent="0.25">
      <c r="A308" s="355">
        <v>1</v>
      </c>
      <c r="B308" s="376" t="s">
        <v>561</v>
      </c>
      <c r="C308" s="353">
        <v>0</v>
      </c>
      <c r="D308" s="386">
        <f t="shared" si="11"/>
        <v>0</v>
      </c>
    </row>
    <row r="309" spans="1:4" ht="12.75" customHeight="1" x14ac:dyDescent="0.25">
      <c r="A309" s="355">
        <v>3</v>
      </c>
      <c r="B309" s="376" t="s">
        <v>617</v>
      </c>
      <c r="C309" s="353">
        <v>0</v>
      </c>
      <c r="D309" s="386">
        <f t="shared" si="11"/>
        <v>0</v>
      </c>
    </row>
    <row r="310" spans="1:4" ht="12.75" customHeight="1" x14ac:dyDescent="0.25">
      <c r="A310" s="355">
        <v>3</v>
      </c>
      <c r="B310" s="376" t="s">
        <v>564</v>
      </c>
      <c r="C310" s="353">
        <v>0</v>
      </c>
      <c r="D310" s="386">
        <f t="shared" si="11"/>
        <v>0</v>
      </c>
    </row>
    <row r="311" spans="1:4" ht="12.75" customHeight="1" x14ac:dyDescent="0.25">
      <c r="A311" s="355">
        <v>2</v>
      </c>
      <c r="B311" s="376" t="s">
        <v>565</v>
      </c>
      <c r="C311" s="353">
        <v>0</v>
      </c>
      <c r="D311" s="386">
        <f t="shared" si="11"/>
        <v>0</v>
      </c>
    </row>
    <row r="312" spans="1:4" ht="12.75" customHeight="1" x14ac:dyDescent="0.25">
      <c r="A312" s="355">
        <v>3</v>
      </c>
      <c r="B312" s="376" t="s">
        <v>566</v>
      </c>
      <c r="C312" s="353">
        <v>0</v>
      </c>
      <c r="D312" s="386">
        <f t="shared" si="11"/>
        <v>0</v>
      </c>
    </row>
    <row r="313" spans="1:4" ht="12.75" customHeight="1" x14ac:dyDescent="0.25">
      <c r="A313" s="355">
        <v>3</v>
      </c>
      <c r="B313" s="376" t="s">
        <v>567</v>
      </c>
      <c r="C313" s="353">
        <v>0</v>
      </c>
      <c r="D313" s="386">
        <f t="shared" si="11"/>
        <v>0</v>
      </c>
    </row>
    <row r="314" spans="1:4" ht="12.75" customHeight="1" x14ac:dyDescent="0.25">
      <c r="A314" s="355">
        <v>2</v>
      </c>
      <c r="B314" s="376" t="s">
        <v>600</v>
      </c>
      <c r="C314" s="353">
        <v>0</v>
      </c>
      <c r="D314" s="386">
        <f t="shared" si="11"/>
        <v>0</v>
      </c>
    </row>
    <row r="315" spans="1:4" ht="12.75" customHeight="1" x14ac:dyDescent="0.25">
      <c r="A315" s="355">
        <v>2</v>
      </c>
      <c r="B315" s="376" t="s">
        <v>601</v>
      </c>
      <c r="C315" s="353">
        <v>0</v>
      </c>
      <c r="D315" s="386">
        <f t="shared" si="11"/>
        <v>0</v>
      </c>
    </row>
    <row r="316" spans="1:4" ht="12.75" customHeight="1" x14ac:dyDescent="0.25">
      <c r="A316" s="355"/>
      <c r="B316" s="376"/>
      <c r="C316" s="353"/>
      <c r="D316" s="386"/>
    </row>
    <row r="317" spans="1:4" ht="12.75" customHeight="1" x14ac:dyDescent="0.25">
      <c r="A317" s="374"/>
      <c r="B317" s="382" t="s">
        <v>517</v>
      </c>
      <c r="C317" s="411"/>
      <c r="D317" s="386">
        <f>SUM(D298:D316)</f>
        <v>0</v>
      </c>
    </row>
    <row r="318" spans="1:4" ht="12.75" customHeight="1" x14ac:dyDescent="0.25">
      <c r="A318" s="365"/>
      <c r="B318" s="375" t="s">
        <v>518</v>
      </c>
      <c r="C318" s="400"/>
      <c r="D318" s="386"/>
    </row>
    <row r="319" spans="1:4" ht="12.75" customHeight="1" x14ac:dyDescent="0.25">
      <c r="A319" s="355">
        <v>1</v>
      </c>
      <c r="B319" s="376" t="s">
        <v>540</v>
      </c>
      <c r="C319" s="353">
        <v>0</v>
      </c>
      <c r="D319" s="386">
        <f t="shared" si="11"/>
        <v>0</v>
      </c>
    </row>
    <row r="320" spans="1:4" ht="12.75" customHeight="1" x14ac:dyDescent="0.25">
      <c r="A320" s="355">
        <v>1</v>
      </c>
      <c r="B320" s="376" t="s">
        <v>541</v>
      </c>
      <c r="C320" s="353">
        <v>0</v>
      </c>
      <c r="D320" s="386">
        <f t="shared" si="11"/>
        <v>0</v>
      </c>
    </row>
    <row r="321" spans="1:4" ht="12.75" customHeight="1" x14ac:dyDescent="0.25">
      <c r="A321" s="355">
        <v>1</v>
      </c>
      <c r="B321" s="376" t="s">
        <v>542</v>
      </c>
      <c r="C321" s="353">
        <v>0</v>
      </c>
      <c r="D321" s="386">
        <f t="shared" si="11"/>
        <v>0</v>
      </c>
    </row>
    <row r="322" spans="1:4" ht="12.75" customHeight="1" x14ac:dyDescent="0.25">
      <c r="A322" s="355">
        <v>1</v>
      </c>
      <c r="B322" s="376" t="s">
        <v>551</v>
      </c>
      <c r="C322" s="353">
        <v>0</v>
      </c>
      <c r="D322" s="386">
        <f t="shared" si="11"/>
        <v>0</v>
      </c>
    </row>
    <row r="323" spans="1:4" ht="12.75" customHeight="1" x14ac:dyDescent="0.25">
      <c r="A323" s="355">
        <v>1</v>
      </c>
      <c r="B323" s="376" t="s">
        <v>552</v>
      </c>
      <c r="C323" s="353">
        <v>0</v>
      </c>
      <c r="D323" s="386">
        <f t="shared" si="11"/>
        <v>0</v>
      </c>
    </row>
    <row r="324" spans="1:4" ht="12.75" customHeight="1" x14ac:dyDescent="0.25">
      <c r="A324" s="355">
        <v>1</v>
      </c>
      <c r="B324" s="376" t="s">
        <v>553</v>
      </c>
      <c r="C324" s="353">
        <v>0</v>
      </c>
      <c r="D324" s="386">
        <f t="shared" si="11"/>
        <v>0</v>
      </c>
    </row>
    <row r="325" spans="1:4" ht="12.75" customHeight="1" x14ac:dyDescent="0.25">
      <c r="A325" s="355">
        <v>1</v>
      </c>
      <c r="B325" s="376" t="s">
        <v>554</v>
      </c>
      <c r="C325" s="353">
        <v>0</v>
      </c>
      <c r="D325" s="386">
        <f t="shared" si="11"/>
        <v>0</v>
      </c>
    </row>
    <row r="326" spans="1:4" ht="12.75" customHeight="1" x14ac:dyDescent="0.25">
      <c r="A326" s="355">
        <v>1</v>
      </c>
      <c r="B326" s="376" t="s">
        <v>555</v>
      </c>
      <c r="C326" s="353">
        <v>0</v>
      </c>
      <c r="D326" s="386">
        <f t="shared" si="11"/>
        <v>0</v>
      </c>
    </row>
    <row r="327" spans="1:4" ht="12.75" customHeight="1" x14ac:dyDescent="0.25">
      <c r="A327" s="355">
        <v>1</v>
      </c>
      <c r="B327" s="376" t="s">
        <v>560</v>
      </c>
      <c r="C327" s="353">
        <v>0</v>
      </c>
      <c r="D327" s="386">
        <f t="shared" si="11"/>
        <v>0</v>
      </c>
    </row>
    <row r="328" spans="1:4" ht="12.75" customHeight="1" x14ac:dyDescent="0.25">
      <c r="A328" s="355">
        <v>1</v>
      </c>
      <c r="B328" s="376" t="s">
        <v>556</v>
      </c>
      <c r="C328" s="353">
        <v>0</v>
      </c>
      <c r="D328" s="386">
        <f t="shared" si="11"/>
        <v>0</v>
      </c>
    </row>
    <row r="329" spans="1:4" ht="12.75" customHeight="1" x14ac:dyDescent="0.25">
      <c r="A329" s="355">
        <v>1</v>
      </c>
      <c r="B329" s="376" t="s">
        <v>599</v>
      </c>
      <c r="C329" s="353">
        <v>0</v>
      </c>
      <c r="D329" s="386">
        <f t="shared" si="11"/>
        <v>0</v>
      </c>
    </row>
    <row r="330" spans="1:4" ht="12.75" customHeight="1" x14ac:dyDescent="0.25">
      <c r="A330" s="355">
        <v>1</v>
      </c>
      <c r="B330" s="376" t="s">
        <v>568</v>
      </c>
      <c r="C330" s="353">
        <v>0</v>
      </c>
      <c r="D330" s="386">
        <f t="shared" si="11"/>
        <v>0</v>
      </c>
    </row>
    <row r="331" spans="1:4" ht="12.75" customHeight="1" x14ac:dyDescent="0.25">
      <c r="A331" s="355">
        <v>1</v>
      </c>
      <c r="B331" s="376" t="s">
        <v>569</v>
      </c>
      <c r="C331" s="353">
        <v>0</v>
      </c>
      <c r="D331" s="386">
        <f t="shared" si="11"/>
        <v>0</v>
      </c>
    </row>
    <row r="332" spans="1:4" ht="12.75" customHeight="1" x14ac:dyDescent="0.25">
      <c r="A332" s="355">
        <v>1</v>
      </c>
      <c r="B332" s="376" t="s">
        <v>570</v>
      </c>
      <c r="C332" s="353">
        <v>0</v>
      </c>
      <c r="D332" s="386">
        <f t="shared" si="11"/>
        <v>0</v>
      </c>
    </row>
    <row r="333" spans="1:4" ht="12.75" customHeight="1" x14ac:dyDescent="0.25">
      <c r="A333" s="355">
        <v>1</v>
      </c>
      <c r="B333" s="376" t="s">
        <v>571</v>
      </c>
      <c r="C333" s="353">
        <v>0</v>
      </c>
      <c r="D333" s="386">
        <f t="shared" si="11"/>
        <v>0</v>
      </c>
    </row>
    <row r="334" spans="1:4" ht="12.75" customHeight="1" x14ac:dyDescent="0.25">
      <c r="A334" s="355">
        <v>1</v>
      </c>
      <c r="B334" s="376" t="s">
        <v>602</v>
      </c>
      <c r="C334" s="353">
        <v>0</v>
      </c>
      <c r="D334" s="386">
        <f t="shared" si="11"/>
        <v>0</v>
      </c>
    </row>
    <row r="335" spans="1:4" ht="12.75" customHeight="1" x14ac:dyDescent="0.25">
      <c r="A335" s="355">
        <v>1</v>
      </c>
      <c r="B335" s="376" t="s">
        <v>603</v>
      </c>
      <c r="C335" s="353">
        <v>0</v>
      </c>
      <c r="D335" s="386">
        <f t="shared" si="11"/>
        <v>0</v>
      </c>
    </row>
    <row r="336" spans="1:4" ht="12.75" customHeight="1" x14ac:dyDescent="0.25">
      <c r="A336" s="355">
        <v>1</v>
      </c>
      <c r="B336" s="376" t="s">
        <v>604</v>
      </c>
      <c r="C336" s="353">
        <v>0</v>
      </c>
      <c r="D336" s="386">
        <f t="shared" si="11"/>
        <v>0</v>
      </c>
    </row>
    <row r="337" spans="1:4" ht="12.75" customHeight="1" x14ac:dyDescent="0.25">
      <c r="A337" s="355">
        <v>1</v>
      </c>
      <c r="B337" s="376" t="s">
        <v>615</v>
      </c>
      <c r="C337" s="353">
        <v>0</v>
      </c>
      <c r="D337" s="386">
        <f t="shared" si="11"/>
        <v>0</v>
      </c>
    </row>
    <row r="338" spans="1:4" ht="12.75" customHeight="1" x14ac:dyDescent="0.25">
      <c r="A338" s="355">
        <v>1</v>
      </c>
      <c r="B338" s="376" t="s">
        <v>616</v>
      </c>
      <c r="C338" s="353">
        <v>0</v>
      </c>
      <c r="D338" s="386">
        <f t="shared" si="11"/>
        <v>0</v>
      </c>
    </row>
    <row r="339" spans="1:4" ht="12.75" customHeight="1" x14ac:dyDescent="0.25">
      <c r="A339" s="355"/>
      <c r="B339" s="376"/>
      <c r="C339" s="353"/>
      <c r="D339" s="386"/>
    </row>
    <row r="340" spans="1:4" ht="12.75" customHeight="1" thickBot="1" x14ac:dyDescent="0.3">
      <c r="A340" s="374"/>
      <c r="B340" s="382" t="s">
        <v>519</v>
      </c>
      <c r="C340" s="413"/>
      <c r="D340" s="386">
        <f>SUM(D319:D339)</f>
        <v>0</v>
      </c>
    </row>
    <row r="341" spans="1:4" ht="12.75" customHeight="1" thickBot="1" x14ac:dyDescent="0.3">
      <c r="A341" s="364"/>
      <c r="B341" s="379" t="s">
        <v>520</v>
      </c>
      <c r="C341" s="399"/>
      <c r="D341" s="391">
        <f>D340+D317</f>
        <v>0</v>
      </c>
    </row>
    <row r="342" spans="1:4" ht="12.75" customHeight="1" x14ac:dyDescent="0.25">
      <c r="A342" s="356"/>
      <c r="B342" s="356"/>
      <c r="C342" s="398"/>
      <c r="D342" s="383"/>
    </row>
    <row r="343" spans="1:4" ht="12.75" customHeight="1" thickBot="1" x14ac:dyDescent="0.3">
      <c r="A343" s="369" t="s">
        <v>544</v>
      </c>
      <c r="B343" s="369"/>
      <c r="C343" s="406"/>
      <c r="D343" s="369"/>
    </row>
    <row r="344" spans="1:4" ht="12.75" customHeight="1" thickBot="1" x14ac:dyDescent="0.3">
      <c r="A344" s="364" t="s">
        <v>511</v>
      </c>
      <c r="B344" s="361" t="s">
        <v>512</v>
      </c>
      <c r="C344" s="399" t="s">
        <v>513</v>
      </c>
      <c r="D344" s="389" t="s">
        <v>514</v>
      </c>
    </row>
    <row r="345" spans="1:4" ht="12.75" customHeight="1" x14ac:dyDescent="0.25">
      <c r="A345" s="365"/>
      <c r="B345" s="375" t="s">
        <v>515</v>
      </c>
      <c r="C345" s="412"/>
      <c r="D345" s="390"/>
    </row>
    <row r="346" spans="1:4" ht="12.75" customHeight="1" x14ac:dyDescent="0.25">
      <c r="A346" s="355">
        <v>6</v>
      </c>
      <c r="B346" s="376" t="s">
        <v>516</v>
      </c>
      <c r="C346" s="353">
        <v>0</v>
      </c>
      <c r="D346" s="386">
        <f t="shared" ref="D346:D350" si="12">C346*A346</f>
        <v>0</v>
      </c>
    </row>
    <row r="347" spans="1:4" ht="12.75" customHeight="1" x14ac:dyDescent="0.25">
      <c r="A347" s="355">
        <v>1</v>
      </c>
      <c r="B347" s="376" t="s">
        <v>537</v>
      </c>
      <c r="C347" s="353">
        <v>0</v>
      </c>
      <c r="D347" s="386">
        <f t="shared" si="12"/>
        <v>0</v>
      </c>
    </row>
    <row r="348" spans="1:4" ht="12.75" customHeight="1" x14ac:dyDescent="0.25">
      <c r="A348" s="355">
        <v>1</v>
      </c>
      <c r="B348" s="376" t="s">
        <v>538</v>
      </c>
      <c r="C348" s="353">
        <v>0</v>
      </c>
      <c r="D348" s="386">
        <f t="shared" si="12"/>
        <v>0</v>
      </c>
    </row>
    <row r="349" spans="1:4" ht="12.75" customHeight="1" x14ac:dyDescent="0.25">
      <c r="A349" s="355">
        <v>1</v>
      </c>
      <c r="B349" s="377" t="s">
        <v>539</v>
      </c>
      <c r="C349" s="353">
        <v>0</v>
      </c>
      <c r="D349" s="386">
        <f t="shared" si="12"/>
        <v>0</v>
      </c>
    </row>
    <row r="350" spans="1:4" ht="12.75" customHeight="1" x14ac:dyDescent="0.25">
      <c r="A350" s="355">
        <v>1</v>
      </c>
      <c r="B350" s="376" t="s">
        <v>609</v>
      </c>
      <c r="C350" s="353">
        <v>0</v>
      </c>
      <c r="D350" s="386">
        <f t="shared" si="12"/>
        <v>0</v>
      </c>
    </row>
    <row r="351" spans="1:4" ht="12.75" customHeight="1" x14ac:dyDescent="0.25">
      <c r="A351" s="355"/>
      <c r="B351" s="376"/>
      <c r="C351" s="353"/>
      <c r="D351" s="386"/>
    </row>
    <row r="352" spans="1:4" ht="12.75" customHeight="1" x14ac:dyDescent="0.25">
      <c r="A352" s="374"/>
      <c r="B352" s="382" t="s">
        <v>517</v>
      </c>
      <c r="C352" s="411"/>
      <c r="D352" s="386">
        <f>SUM(D346:D351)</f>
        <v>0</v>
      </c>
    </row>
    <row r="353" spans="1:4" ht="12.75" customHeight="1" x14ac:dyDescent="0.25">
      <c r="A353" s="365"/>
      <c r="B353" s="375" t="s">
        <v>518</v>
      </c>
      <c r="C353" s="400"/>
      <c r="D353" s="386"/>
    </row>
    <row r="354" spans="1:4" ht="12.75" customHeight="1" x14ac:dyDescent="0.25">
      <c r="A354" s="355">
        <v>1</v>
      </c>
      <c r="B354" s="376" t="s">
        <v>540</v>
      </c>
      <c r="C354" s="353">
        <v>0</v>
      </c>
      <c r="D354" s="386">
        <f t="shared" ref="D354:D358" si="13">C354*A354</f>
        <v>0</v>
      </c>
    </row>
    <row r="355" spans="1:4" ht="12.75" customHeight="1" x14ac:dyDescent="0.25">
      <c r="A355" s="355">
        <v>1</v>
      </c>
      <c r="B355" s="376" t="s">
        <v>541</v>
      </c>
      <c r="C355" s="353">
        <v>0</v>
      </c>
      <c r="D355" s="386">
        <f t="shared" si="13"/>
        <v>0</v>
      </c>
    </row>
    <row r="356" spans="1:4" ht="12.75" customHeight="1" x14ac:dyDescent="0.25">
      <c r="A356" s="355">
        <v>1</v>
      </c>
      <c r="B356" s="376" t="s">
        <v>542</v>
      </c>
      <c r="C356" s="353">
        <v>0</v>
      </c>
      <c r="D356" s="386">
        <f t="shared" si="13"/>
        <v>0</v>
      </c>
    </row>
    <row r="357" spans="1:4" ht="12.75" customHeight="1" x14ac:dyDescent="0.25">
      <c r="A357" s="355">
        <v>1</v>
      </c>
      <c r="B357" s="376" t="s">
        <v>658</v>
      </c>
      <c r="C357" s="353">
        <v>0</v>
      </c>
      <c r="D357" s="386">
        <f t="shared" si="13"/>
        <v>0</v>
      </c>
    </row>
    <row r="358" spans="1:4" ht="12.75" customHeight="1" x14ac:dyDescent="0.25">
      <c r="A358" s="355">
        <v>1</v>
      </c>
      <c r="B358" s="376" t="s">
        <v>659</v>
      </c>
      <c r="C358" s="353">
        <v>0</v>
      </c>
      <c r="D358" s="386">
        <f t="shared" si="13"/>
        <v>0</v>
      </c>
    </row>
    <row r="359" spans="1:4" ht="12.75" customHeight="1" x14ac:dyDescent="0.25">
      <c r="A359" s="355"/>
      <c r="B359" s="376"/>
      <c r="C359" s="353"/>
      <c r="D359" s="386"/>
    </row>
    <row r="360" spans="1:4" ht="12.75" customHeight="1" thickBot="1" x14ac:dyDescent="0.3">
      <c r="A360" s="374"/>
      <c r="B360" s="382" t="s">
        <v>519</v>
      </c>
      <c r="C360" s="413"/>
      <c r="D360" s="386">
        <f>SUM(D354:D359)</f>
        <v>0</v>
      </c>
    </row>
    <row r="361" spans="1:4" ht="12.75" customHeight="1" thickBot="1" x14ac:dyDescent="0.3">
      <c r="A361" s="364"/>
      <c r="B361" s="379" t="s">
        <v>520</v>
      </c>
      <c r="C361" s="399"/>
      <c r="D361" s="391">
        <f>D360+D352</f>
        <v>0</v>
      </c>
    </row>
    <row r="362" spans="1:4" ht="12.75" customHeight="1" x14ac:dyDescent="0.25">
      <c r="A362" s="356"/>
      <c r="B362" s="356"/>
      <c r="C362" s="398"/>
      <c r="D362" s="383"/>
    </row>
    <row r="363" spans="1:4" ht="12.75" customHeight="1" thickBot="1" x14ac:dyDescent="0.3">
      <c r="A363" s="369" t="s">
        <v>545</v>
      </c>
      <c r="B363" s="369"/>
      <c r="C363" s="406"/>
      <c r="D363" s="369"/>
    </row>
    <row r="364" spans="1:4" ht="12.75" customHeight="1" thickBot="1" x14ac:dyDescent="0.3">
      <c r="A364" s="364" t="s">
        <v>511</v>
      </c>
      <c r="B364" s="361" t="s">
        <v>512</v>
      </c>
      <c r="C364" s="399" t="s">
        <v>513</v>
      </c>
      <c r="D364" s="389" t="s">
        <v>514</v>
      </c>
    </row>
    <row r="365" spans="1:4" ht="12.75" customHeight="1" x14ac:dyDescent="0.25">
      <c r="A365" s="365"/>
      <c r="B365" s="375" t="s">
        <v>515</v>
      </c>
      <c r="C365" s="412"/>
      <c r="D365" s="390"/>
    </row>
    <row r="366" spans="1:4" ht="12.75" customHeight="1" x14ac:dyDescent="0.25">
      <c r="A366" s="355">
        <v>6</v>
      </c>
      <c r="B366" s="376" t="s">
        <v>516</v>
      </c>
      <c r="C366" s="353">
        <v>0</v>
      </c>
      <c r="D366" s="386">
        <f t="shared" ref="D366:D381" si="14">C366*A366</f>
        <v>0</v>
      </c>
    </row>
    <row r="367" spans="1:4" ht="12.75" customHeight="1" x14ac:dyDescent="0.25">
      <c r="A367" s="355">
        <v>1</v>
      </c>
      <c r="B367" s="376" t="s">
        <v>537</v>
      </c>
      <c r="C367" s="353">
        <v>0</v>
      </c>
      <c r="D367" s="386">
        <f t="shared" si="14"/>
        <v>0</v>
      </c>
    </row>
    <row r="368" spans="1:4" ht="12.75" customHeight="1" x14ac:dyDescent="0.25">
      <c r="A368" s="355">
        <v>1</v>
      </c>
      <c r="B368" s="376" t="s">
        <v>538</v>
      </c>
      <c r="C368" s="353">
        <v>0</v>
      </c>
      <c r="D368" s="386">
        <f t="shared" si="14"/>
        <v>0</v>
      </c>
    </row>
    <row r="369" spans="1:4" ht="12.75" customHeight="1" x14ac:dyDescent="0.25">
      <c r="A369" s="355">
        <v>1</v>
      </c>
      <c r="B369" s="377" t="s">
        <v>539</v>
      </c>
      <c r="C369" s="353">
        <v>0</v>
      </c>
      <c r="D369" s="386">
        <f t="shared" si="14"/>
        <v>0</v>
      </c>
    </row>
    <row r="370" spans="1:4" ht="12.75" customHeight="1" x14ac:dyDescent="0.25">
      <c r="A370" s="355">
        <v>1</v>
      </c>
      <c r="B370" s="376" t="s">
        <v>609</v>
      </c>
      <c r="C370" s="353">
        <v>0</v>
      </c>
      <c r="D370" s="386">
        <f t="shared" si="14"/>
        <v>0</v>
      </c>
    </row>
    <row r="371" spans="1:4" ht="12.75" customHeight="1" x14ac:dyDescent="0.25">
      <c r="A371" s="355">
        <v>2</v>
      </c>
      <c r="B371" s="376" t="s">
        <v>546</v>
      </c>
      <c r="C371" s="353">
        <v>0</v>
      </c>
      <c r="D371" s="386">
        <f t="shared" si="14"/>
        <v>0</v>
      </c>
    </row>
    <row r="372" spans="1:4" ht="12.75" customHeight="1" x14ac:dyDescent="0.25">
      <c r="A372" s="355">
        <v>1</v>
      </c>
      <c r="B372" s="376" t="s">
        <v>547</v>
      </c>
      <c r="C372" s="353">
        <v>0</v>
      </c>
      <c r="D372" s="386">
        <f t="shared" si="14"/>
        <v>0</v>
      </c>
    </row>
    <row r="373" spans="1:4" ht="12.75" customHeight="1" x14ac:dyDescent="0.25">
      <c r="A373" s="355">
        <v>1</v>
      </c>
      <c r="B373" s="376" t="s">
        <v>548</v>
      </c>
      <c r="C373" s="353">
        <v>0</v>
      </c>
      <c r="D373" s="386">
        <f t="shared" si="14"/>
        <v>0</v>
      </c>
    </row>
    <row r="374" spans="1:4" ht="12.75" customHeight="1" x14ac:dyDescent="0.25">
      <c r="A374" s="355">
        <v>1</v>
      </c>
      <c r="B374" s="376" t="s">
        <v>549</v>
      </c>
      <c r="C374" s="353">
        <v>0</v>
      </c>
      <c r="D374" s="386">
        <f t="shared" si="14"/>
        <v>0</v>
      </c>
    </row>
    <row r="375" spans="1:4" ht="12.75" customHeight="1" x14ac:dyDescent="0.25">
      <c r="A375" s="355">
        <v>1</v>
      </c>
      <c r="B375" s="376" t="s">
        <v>550</v>
      </c>
      <c r="C375" s="353">
        <v>0</v>
      </c>
      <c r="D375" s="386">
        <f t="shared" si="14"/>
        <v>0</v>
      </c>
    </row>
    <row r="376" spans="1:4" ht="12.75" customHeight="1" x14ac:dyDescent="0.25">
      <c r="A376" s="355">
        <v>1</v>
      </c>
      <c r="B376" s="376" t="s">
        <v>561</v>
      </c>
      <c r="C376" s="353">
        <v>0</v>
      </c>
      <c r="D376" s="386">
        <f t="shared" si="14"/>
        <v>0</v>
      </c>
    </row>
    <row r="377" spans="1:4" ht="12.75" customHeight="1" x14ac:dyDescent="0.25">
      <c r="A377" s="355">
        <v>1</v>
      </c>
      <c r="B377" s="376" t="s">
        <v>557</v>
      </c>
      <c r="C377" s="353">
        <v>0</v>
      </c>
      <c r="D377" s="386">
        <f t="shared" si="14"/>
        <v>0</v>
      </c>
    </row>
    <row r="378" spans="1:4" ht="12.75" customHeight="1" x14ac:dyDescent="0.25">
      <c r="A378" s="355">
        <v>1</v>
      </c>
      <c r="B378" s="376" t="s">
        <v>533</v>
      </c>
      <c r="C378" s="353">
        <v>0</v>
      </c>
      <c r="D378" s="386">
        <f t="shared" si="14"/>
        <v>0</v>
      </c>
    </row>
    <row r="379" spans="1:4" ht="12.75" customHeight="1" x14ac:dyDescent="0.25">
      <c r="A379" s="355">
        <v>1</v>
      </c>
      <c r="B379" s="376" t="s">
        <v>558</v>
      </c>
      <c r="C379" s="353">
        <v>0</v>
      </c>
      <c r="D379" s="386">
        <f t="shared" si="14"/>
        <v>0</v>
      </c>
    </row>
    <row r="380" spans="1:4" ht="12.75" customHeight="1" x14ac:dyDescent="0.25">
      <c r="A380" s="355">
        <v>4</v>
      </c>
      <c r="B380" s="376" t="s">
        <v>559</v>
      </c>
      <c r="C380" s="353">
        <v>0</v>
      </c>
      <c r="D380" s="386">
        <f t="shared" si="14"/>
        <v>0</v>
      </c>
    </row>
    <row r="381" spans="1:4" ht="12.75" customHeight="1" x14ac:dyDescent="0.25">
      <c r="A381" s="355">
        <v>1</v>
      </c>
      <c r="B381" s="376" t="s">
        <v>572</v>
      </c>
      <c r="C381" s="353">
        <v>0</v>
      </c>
      <c r="D381" s="386">
        <f t="shared" si="14"/>
        <v>0</v>
      </c>
    </row>
    <row r="382" spans="1:4" ht="12.75" customHeight="1" x14ac:dyDescent="0.25">
      <c r="A382" s="355"/>
      <c r="B382" s="376"/>
      <c r="C382" s="353"/>
      <c r="D382" s="386"/>
    </row>
    <row r="383" spans="1:4" ht="12.75" customHeight="1" x14ac:dyDescent="0.25">
      <c r="A383" s="374"/>
      <c r="B383" s="382" t="s">
        <v>517</v>
      </c>
      <c r="C383" s="411"/>
      <c r="D383" s="386">
        <f>SUM(D366:D382)</f>
        <v>0</v>
      </c>
    </row>
    <row r="384" spans="1:4" ht="12.75" customHeight="1" x14ac:dyDescent="0.25">
      <c r="A384" s="365"/>
      <c r="B384" s="375" t="s">
        <v>518</v>
      </c>
      <c r="C384" s="400"/>
      <c r="D384" s="386"/>
    </row>
    <row r="385" spans="1:4" ht="12.75" customHeight="1" x14ac:dyDescent="0.25">
      <c r="A385" s="355">
        <v>1</v>
      </c>
      <c r="B385" s="376" t="s">
        <v>540</v>
      </c>
      <c r="C385" s="353">
        <v>0</v>
      </c>
      <c r="D385" s="386">
        <f t="shared" ref="D385:D398" si="15">C385*A385</f>
        <v>0</v>
      </c>
    </row>
    <row r="386" spans="1:4" ht="12.75" customHeight="1" x14ac:dyDescent="0.25">
      <c r="A386" s="355">
        <v>1</v>
      </c>
      <c r="B386" s="376" t="s">
        <v>541</v>
      </c>
      <c r="C386" s="353">
        <v>0</v>
      </c>
      <c r="D386" s="386">
        <f t="shared" si="15"/>
        <v>0</v>
      </c>
    </row>
    <row r="387" spans="1:4" ht="12.75" customHeight="1" x14ac:dyDescent="0.25">
      <c r="A387" s="355">
        <v>1</v>
      </c>
      <c r="B387" s="376" t="s">
        <v>542</v>
      </c>
      <c r="C387" s="353">
        <v>0</v>
      </c>
      <c r="D387" s="386">
        <f t="shared" si="15"/>
        <v>0</v>
      </c>
    </row>
    <row r="388" spans="1:4" ht="12.75" customHeight="1" x14ac:dyDescent="0.25">
      <c r="A388" s="355">
        <v>1</v>
      </c>
      <c r="B388" s="376" t="s">
        <v>551</v>
      </c>
      <c r="C388" s="353">
        <v>0</v>
      </c>
      <c r="D388" s="386">
        <f t="shared" si="15"/>
        <v>0</v>
      </c>
    </row>
    <row r="389" spans="1:4" ht="12.75" customHeight="1" x14ac:dyDescent="0.25">
      <c r="A389" s="355">
        <v>1</v>
      </c>
      <c r="B389" s="376" t="s">
        <v>552</v>
      </c>
      <c r="C389" s="353">
        <v>0</v>
      </c>
      <c r="D389" s="386">
        <f t="shared" si="15"/>
        <v>0</v>
      </c>
    </row>
    <row r="390" spans="1:4" ht="12.75" customHeight="1" x14ac:dyDescent="0.25">
      <c r="A390" s="355">
        <v>1</v>
      </c>
      <c r="B390" s="376" t="s">
        <v>553</v>
      </c>
      <c r="C390" s="353">
        <v>0</v>
      </c>
      <c r="D390" s="386">
        <f t="shared" si="15"/>
        <v>0</v>
      </c>
    </row>
    <row r="391" spans="1:4" ht="12.75" customHeight="1" x14ac:dyDescent="0.25">
      <c r="A391" s="355">
        <v>1</v>
      </c>
      <c r="B391" s="376" t="s">
        <v>554</v>
      </c>
      <c r="C391" s="353">
        <v>0</v>
      </c>
      <c r="D391" s="386">
        <f t="shared" si="15"/>
        <v>0</v>
      </c>
    </row>
    <row r="392" spans="1:4" ht="12.75" customHeight="1" x14ac:dyDescent="0.25">
      <c r="A392" s="355">
        <v>1</v>
      </c>
      <c r="B392" s="376" t="s">
        <v>555</v>
      </c>
      <c r="C392" s="353">
        <v>0</v>
      </c>
      <c r="D392" s="386">
        <f t="shared" si="15"/>
        <v>0</v>
      </c>
    </row>
    <row r="393" spans="1:4" ht="12.75" customHeight="1" x14ac:dyDescent="0.25">
      <c r="A393" s="355">
        <v>1</v>
      </c>
      <c r="B393" s="376" t="s">
        <v>560</v>
      </c>
      <c r="C393" s="353">
        <v>0</v>
      </c>
      <c r="D393" s="386">
        <f t="shared" si="15"/>
        <v>0</v>
      </c>
    </row>
    <row r="394" spans="1:4" ht="12.75" customHeight="1" x14ac:dyDescent="0.25">
      <c r="A394" s="355">
        <v>1</v>
      </c>
      <c r="B394" s="376" t="s">
        <v>556</v>
      </c>
      <c r="C394" s="353">
        <v>0</v>
      </c>
      <c r="D394" s="386">
        <f t="shared" si="15"/>
        <v>0</v>
      </c>
    </row>
    <row r="395" spans="1:4" ht="12.75" customHeight="1" x14ac:dyDescent="0.25">
      <c r="A395" s="355">
        <v>1</v>
      </c>
      <c r="B395" s="376" t="s">
        <v>562</v>
      </c>
      <c r="C395" s="353">
        <v>0</v>
      </c>
      <c r="D395" s="386">
        <f t="shared" si="15"/>
        <v>0</v>
      </c>
    </row>
    <row r="396" spans="1:4" ht="12.75" customHeight="1" x14ac:dyDescent="0.25">
      <c r="A396" s="355">
        <v>1</v>
      </c>
      <c r="B396" s="376" t="s">
        <v>563</v>
      </c>
      <c r="C396" s="353">
        <v>0</v>
      </c>
      <c r="D396" s="386">
        <f t="shared" si="15"/>
        <v>0</v>
      </c>
    </row>
    <row r="397" spans="1:4" ht="12.75" customHeight="1" x14ac:dyDescent="0.25">
      <c r="A397" s="355">
        <v>1</v>
      </c>
      <c r="B397" s="376" t="s">
        <v>573</v>
      </c>
      <c r="C397" s="353">
        <v>0</v>
      </c>
      <c r="D397" s="386">
        <f t="shared" si="15"/>
        <v>0</v>
      </c>
    </row>
    <row r="398" spans="1:4" ht="12.75" customHeight="1" x14ac:dyDescent="0.25">
      <c r="A398" s="355">
        <v>1</v>
      </c>
      <c r="B398" s="376" t="s">
        <v>574</v>
      </c>
      <c r="C398" s="353">
        <v>0</v>
      </c>
      <c r="D398" s="386">
        <f t="shared" si="15"/>
        <v>0</v>
      </c>
    </row>
    <row r="399" spans="1:4" ht="12.75" customHeight="1" x14ac:dyDescent="0.25">
      <c r="A399" s="355"/>
      <c r="B399" s="376"/>
      <c r="C399" s="353"/>
      <c r="D399" s="386"/>
    </row>
    <row r="400" spans="1:4" ht="12.75" customHeight="1" thickBot="1" x14ac:dyDescent="0.3">
      <c r="A400" s="374"/>
      <c r="B400" s="382" t="s">
        <v>519</v>
      </c>
      <c r="C400" s="413"/>
      <c r="D400" s="386">
        <f>SUM(D385:D398)</f>
        <v>0</v>
      </c>
    </row>
    <row r="401" spans="1:7" ht="12.75" customHeight="1" thickBot="1" x14ac:dyDescent="0.3">
      <c r="A401" s="364"/>
      <c r="B401" s="379" t="s">
        <v>520</v>
      </c>
      <c r="C401" s="399"/>
      <c r="D401" s="391">
        <f>D400+D383</f>
        <v>0</v>
      </c>
    </row>
    <row r="402" spans="1:7" ht="12.75" customHeight="1" x14ac:dyDescent="0.25">
      <c r="A402" s="356"/>
      <c r="B402" s="356"/>
      <c r="C402" s="398"/>
      <c r="D402" s="383"/>
    </row>
    <row r="403" spans="1:7" s="444" customFormat="1" ht="12.75" customHeight="1" x14ac:dyDescent="0.25">
      <c r="A403" s="357"/>
      <c r="B403" s="357"/>
      <c r="C403" s="352"/>
      <c r="D403" s="358"/>
      <c r="E403" s="350"/>
      <c r="F403" s="350"/>
      <c r="G403" s="350"/>
    </row>
    <row r="404" spans="1:7" s="444" customFormat="1" ht="12.75" customHeight="1" x14ac:dyDescent="0.25">
      <c r="A404" s="356" t="s">
        <v>802</v>
      </c>
      <c r="B404" s="356"/>
      <c r="C404" s="354"/>
      <c r="D404" s="351">
        <f>D401+D361+D341+D293+D269+D225+D206+D152+D126+D81+D59+D26</f>
        <v>0</v>
      </c>
      <c r="E404" s="350"/>
      <c r="F404" s="350"/>
      <c r="G404" s="350"/>
    </row>
    <row r="408" spans="1:7" s="444" customFormat="1" ht="12.75" customHeight="1" x14ac:dyDescent="0.25">
      <c r="A408" s="357"/>
      <c r="B408" s="357"/>
      <c r="C408" s="414"/>
      <c r="D408" s="357"/>
      <c r="E408" s="350"/>
      <c r="F408" s="350"/>
      <c r="G408" s="350"/>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0"/>
  <sheetViews>
    <sheetView zoomScale="130" zoomScaleNormal="130" workbookViewId="0">
      <pane xSplit="1" ySplit="3" topLeftCell="B162" activePane="bottomRight" state="frozen"/>
      <selection pane="topRight" activeCell="B1" sqref="B1"/>
      <selection pane="bottomLeft" activeCell="A4" sqref="A4"/>
      <selection pane="bottomRight" activeCell="A177" sqref="A177"/>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7" ht="12.75" customHeight="1" x14ac:dyDescent="0.25">
      <c r="A1" s="362" t="s">
        <v>509</v>
      </c>
      <c r="B1" s="362"/>
      <c r="C1" s="396"/>
      <c r="D1" s="362"/>
      <c r="E1" s="505"/>
      <c r="F1" s="505"/>
      <c r="G1" s="505"/>
    </row>
    <row r="2" spans="1:7" ht="12.75" customHeight="1" x14ac:dyDescent="0.25">
      <c r="A2" s="363" t="s">
        <v>627</v>
      </c>
      <c r="B2" s="363"/>
      <c r="C2" s="397"/>
      <c r="D2" s="363"/>
      <c r="E2" s="505"/>
      <c r="F2" s="505"/>
      <c r="G2" s="505"/>
    </row>
    <row r="3" spans="1:7" ht="12.75" customHeight="1" x14ac:dyDescent="0.25">
      <c r="A3" s="356"/>
      <c r="B3" s="356"/>
      <c r="C3" s="398"/>
      <c r="D3" s="383"/>
      <c r="E3" s="505"/>
      <c r="F3" s="505"/>
      <c r="G3" s="505"/>
    </row>
    <row r="4" spans="1:7" ht="12.75" customHeight="1" thickBot="1" x14ac:dyDescent="0.3">
      <c r="A4" s="360" t="s">
        <v>510</v>
      </c>
      <c r="B4" s="360"/>
      <c r="C4" s="359"/>
      <c r="D4" s="360"/>
      <c r="E4" s="505"/>
      <c r="F4" s="505"/>
      <c r="G4" s="505"/>
    </row>
    <row r="5" spans="1:7" ht="12.75" customHeight="1" thickBot="1" x14ac:dyDescent="0.3">
      <c r="A5" s="364" t="s">
        <v>511</v>
      </c>
      <c r="B5" s="361" t="s">
        <v>512</v>
      </c>
      <c r="C5" s="399" t="s">
        <v>513</v>
      </c>
      <c r="D5" s="384" t="s">
        <v>514</v>
      </c>
      <c r="E5" s="505"/>
      <c r="F5" s="505"/>
      <c r="G5" s="505"/>
    </row>
    <row r="6" spans="1:7" ht="12.75" customHeight="1" x14ac:dyDescent="0.25">
      <c r="A6" s="365"/>
      <c r="B6" s="375" t="s">
        <v>515</v>
      </c>
      <c r="C6" s="400"/>
      <c r="D6" s="385"/>
    </row>
    <row r="7" spans="1:7" ht="12.75" customHeight="1" x14ac:dyDescent="0.25">
      <c r="A7" s="365"/>
      <c r="B7" s="375"/>
      <c r="C7" s="400"/>
      <c r="D7" s="390"/>
    </row>
    <row r="8" spans="1:7" ht="12.75" customHeight="1" x14ac:dyDescent="0.25">
      <c r="A8" s="355">
        <v>12</v>
      </c>
      <c r="B8" s="376" t="s">
        <v>516</v>
      </c>
      <c r="C8" s="353">
        <v>0</v>
      </c>
      <c r="D8" s="386">
        <f>C8*A8</f>
        <v>0</v>
      </c>
    </row>
    <row r="9" spans="1:7" ht="12.75" customHeight="1" x14ac:dyDescent="0.25">
      <c r="A9" s="355">
        <v>1</v>
      </c>
      <c r="B9" s="376" t="s">
        <v>537</v>
      </c>
      <c r="C9" s="353">
        <v>0</v>
      </c>
      <c r="D9" s="386">
        <f t="shared" ref="D9:D13" si="0">C9*A9</f>
        <v>0</v>
      </c>
    </row>
    <row r="10" spans="1:7" ht="12.75" customHeight="1" x14ac:dyDescent="0.25">
      <c r="A10" s="355">
        <v>1</v>
      </c>
      <c r="B10" s="376" t="s">
        <v>538</v>
      </c>
      <c r="C10" s="353">
        <v>0</v>
      </c>
      <c r="D10" s="386">
        <f t="shared" si="0"/>
        <v>0</v>
      </c>
    </row>
    <row r="11" spans="1:7" ht="12.75" customHeight="1" x14ac:dyDescent="0.25">
      <c r="A11" s="355">
        <v>1</v>
      </c>
      <c r="B11" s="377" t="s">
        <v>539</v>
      </c>
      <c r="C11" s="353">
        <v>0</v>
      </c>
      <c r="D11" s="386">
        <f t="shared" si="0"/>
        <v>0</v>
      </c>
    </row>
    <row r="12" spans="1:7" ht="12.75" customHeight="1" x14ac:dyDescent="0.25">
      <c r="A12" s="355">
        <v>1</v>
      </c>
      <c r="B12" s="376" t="s">
        <v>609</v>
      </c>
      <c r="C12" s="353">
        <v>0</v>
      </c>
      <c r="D12" s="386">
        <f t="shared" si="0"/>
        <v>0</v>
      </c>
    </row>
    <row r="13" spans="1:7" ht="12.75" customHeight="1" x14ac:dyDescent="0.25">
      <c r="A13" s="355">
        <v>2</v>
      </c>
      <c r="B13" s="377" t="s">
        <v>525</v>
      </c>
      <c r="C13" s="353">
        <v>0</v>
      </c>
      <c r="D13" s="386">
        <f t="shared" si="0"/>
        <v>0</v>
      </c>
    </row>
    <row r="14" spans="1:7" ht="12.75" customHeight="1" x14ac:dyDescent="0.25">
      <c r="A14" s="355"/>
      <c r="B14" s="377"/>
      <c r="C14" s="353"/>
      <c r="D14" s="386"/>
    </row>
    <row r="15" spans="1:7" ht="12.75" customHeight="1" x14ac:dyDescent="0.25">
      <c r="A15" s="355"/>
      <c r="B15" s="378" t="s">
        <v>517</v>
      </c>
      <c r="C15" s="401"/>
      <c r="D15" s="386">
        <f>SUM(D8:D13)</f>
        <v>0</v>
      </c>
    </row>
    <row r="16" spans="1:7" ht="12.75" customHeight="1" x14ac:dyDescent="0.25">
      <c r="A16" s="365"/>
      <c r="B16" s="375" t="s">
        <v>518</v>
      </c>
      <c r="C16" s="400"/>
      <c r="D16" s="386"/>
    </row>
    <row r="17" spans="1:4" ht="12.75" customHeight="1" x14ac:dyDescent="0.25">
      <c r="A17" s="355">
        <v>1</v>
      </c>
      <c r="B17" s="376" t="s">
        <v>540</v>
      </c>
      <c r="C17" s="353">
        <v>0</v>
      </c>
      <c r="D17" s="386">
        <f t="shared" ref="D17:D21" si="1">C17*A17</f>
        <v>0</v>
      </c>
    </row>
    <row r="18" spans="1:4" ht="12.75" customHeight="1" x14ac:dyDescent="0.25">
      <c r="A18" s="355">
        <v>1</v>
      </c>
      <c r="B18" s="376" t="s">
        <v>541</v>
      </c>
      <c r="C18" s="353">
        <v>0</v>
      </c>
      <c r="D18" s="386">
        <f t="shared" si="1"/>
        <v>0</v>
      </c>
    </row>
    <row r="19" spans="1:4" ht="12.75" customHeight="1" x14ac:dyDescent="0.25">
      <c r="A19" s="355">
        <v>1</v>
      </c>
      <c r="B19" s="376" t="s">
        <v>542</v>
      </c>
      <c r="C19" s="353">
        <v>0</v>
      </c>
      <c r="D19" s="386">
        <f t="shared" si="1"/>
        <v>0</v>
      </c>
    </row>
    <row r="20" spans="1:4" ht="12.75" customHeight="1" x14ac:dyDescent="0.25">
      <c r="A20" s="355">
        <v>1</v>
      </c>
      <c r="B20" s="376" t="s">
        <v>543</v>
      </c>
      <c r="C20" s="353">
        <v>0</v>
      </c>
      <c r="D20" s="386">
        <f t="shared" si="1"/>
        <v>0</v>
      </c>
    </row>
    <row r="21" spans="1:4" ht="12.75" customHeight="1" x14ac:dyDescent="0.25">
      <c r="A21" s="355">
        <v>1</v>
      </c>
      <c r="B21" s="376" t="s">
        <v>655</v>
      </c>
      <c r="C21" s="353">
        <v>0</v>
      </c>
      <c r="D21" s="386">
        <f t="shared" si="1"/>
        <v>0</v>
      </c>
    </row>
    <row r="22" spans="1:4" ht="12.75" customHeight="1" x14ac:dyDescent="0.25">
      <c r="A22" s="355"/>
      <c r="B22" s="376"/>
      <c r="C22" s="353"/>
      <c r="D22" s="386"/>
    </row>
    <row r="23" spans="1:4" ht="12.75" customHeight="1" thickBot="1" x14ac:dyDescent="0.3">
      <c r="A23" s="366"/>
      <c r="B23" s="378" t="s">
        <v>519</v>
      </c>
      <c r="C23" s="401"/>
      <c r="D23" s="386">
        <f>SUM(D17:D22)</f>
        <v>0</v>
      </c>
    </row>
    <row r="24" spans="1:4" ht="12.75" customHeight="1" thickBot="1" x14ac:dyDescent="0.3">
      <c r="A24" s="364"/>
      <c r="B24" s="379" t="s">
        <v>520</v>
      </c>
      <c r="C24" s="399"/>
      <c r="D24" s="387">
        <f>D15+D23</f>
        <v>0</v>
      </c>
    </row>
    <row r="25" spans="1:4" ht="12.75" customHeight="1" x14ac:dyDescent="0.25">
      <c r="A25" s="367"/>
      <c r="B25" s="367"/>
      <c r="C25" s="402"/>
      <c r="D25" s="388"/>
    </row>
    <row r="26" spans="1:4" ht="12.75" customHeight="1" thickBot="1" x14ac:dyDescent="0.3">
      <c r="A26" s="360" t="s">
        <v>521</v>
      </c>
      <c r="B26" s="360"/>
      <c r="C26" s="359"/>
      <c r="D26" s="360"/>
    </row>
    <row r="27" spans="1:4" ht="12.75" customHeight="1" thickBot="1" x14ac:dyDescent="0.3">
      <c r="A27" s="364" t="s">
        <v>511</v>
      </c>
      <c r="B27" s="361" t="s">
        <v>512</v>
      </c>
      <c r="C27" s="399" t="s">
        <v>513</v>
      </c>
      <c r="D27" s="389" t="s">
        <v>514</v>
      </c>
    </row>
    <row r="28" spans="1:4" ht="12.75" customHeight="1" x14ac:dyDescent="0.25">
      <c r="A28" s="365"/>
      <c r="B28" s="375" t="s">
        <v>515</v>
      </c>
      <c r="C28" s="400"/>
      <c r="D28" s="390"/>
    </row>
    <row r="29" spans="1:4" ht="12.75" customHeight="1" x14ac:dyDescent="0.25">
      <c r="A29" s="355">
        <v>12</v>
      </c>
      <c r="B29" s="376" t="s">
        <v>516</v>
      </c>
      <c r="C29" s="353">
        <v>0</v>
      </c>
      <c r="D29" s="386">
        <f t="shared" ref="D29:D51" si="2">C29*A29</f>
        <v>0</v>
      </c>
    </row>
    <row r="30" spans="1:4" ht="12.75" customHeight="1" x14ac:dyDescent="0.25">
      <c r="A30" s="355">
        <v>1</v>
      </c>
      <c r="B30" s="376" t="s">
        <v>537</v>
      </c>
      <c r="C30" s="353">
        <v>0</v>
      </c>
      <c r="D30" s="386">
        <f t="shared" si="2"/>
        <v>0</v>
      </c>
    </row>
    <row r="31" spans="1:4" ht="12.75" customHeight="1" x14ac:dyDescent="0.25">
      <c r="A31" s="355">
        <v>1</v>
      </c>
      <c r="B31" s="376" t="s">
        <v>538</v>
      </c>
      <c r="C31" s="353">
        <v>0</v>
      </c>
      <c r="D31" s="386">
        <f t="shared" si="2"/>
        <v>0</v>
      </c>
    </row>
    <row r="32" spans="1:4" ht="12.75" customHeight="1" x14ac:dyDescent="0.25">
      <c r="A32" s="355">
        <v>1</v>
      </c>
      <c r="B32" s="377" t="s">
        <v>539</v>
      </c>
      <c r="C32" s="353">
        <v>0</v>
      </c>
      <c r="D32" s="386">
        <f t="shared" si="2"/>
        <v>0</v>
      </c>
    </row>
    <row r="33" spans="1:4" ht="12.75" customHeight="1" x14ac:dyDescent="0.25">
      <c r="A33" s="355">
        <v>1</v>
      </c>
      <c r="B33" s="376" t="s">
        <v>609</v>
      </c>
      <c r="C33" s="353">
        <v>0</v>
      </c>
      <c r="D33" s="386">
        <f t="shared" si="2"/>
        <v>0</v>
      </c>
    </row>
    <row r="34" spans="1:4" ht="12.75" customHeight="1" x14ac:dyDescent="0.25">
      <c r="A34" s="355">
        <v>1</v>
      </c>
      <c r="B34" s="376" t="s">
        <v>547</v>
      </c>
      <c r="C34" s="353">
        <v>0</v>
      </c>
      <c r="D34" s="386">
        <f t="shared" si="2"/>
        <v>0</v>
      </c>
    </row>
    <row r="35" spans="1:4" ht="12.75" customHeight="1" x14ac:dyDescent="0.25">
      <c r="A35" s="355">
        <v>1</v>
      </c>
      <c r="B35" s="376" t="s">
        <v>548</v>
      </c>
      <c r="C35" s="353">
        <v>0</v>
      </c>
      <c r="D35" s="386">
        <f t="shared" si="2"/>
        <v>0</v>
      </c>
    </row>
    <row r="36" spans="1:4" ht="12.75" customHeight="1" x14ac:dyDescent="0.25">
      <c r="A36" s="355">
        <v>1</v>
      </c>
      <c r="B36" s="376" t="s">
        <v>549</v>
      </c>
      <c r="C36" s="353">
        <v>0</v>
      </c>
      <c r="D36" s="386">
        <f t="shared" si="2"/>
        <v>0</v>
      </c>
    </row>
    <row r="37" spans="1:4" ht="12.75" customHeight="1" x14ac:dyDescent="0.25">
      <c r="A37" s="355">
        <v>1</v>
      </c>
      <c r="B37" s="376" t="s">
        <v>550</v>
      </c>
      <c r="C37" s="353">
        <v>0</v>
      </c>
      <c r="D37" s="386">
        <f t="shared" si="2"/>
        <v>0</v>
      </c>
    </row>
    <row r="38" spans="1:4" ht="12.75" customHeight="1" x14ac:dyDescent="0.25">
      <c r="A38" s="355">
        <v>1</v>
      </c>
      <c r="B38" s="376" t="s">
        <v>561</v>
      </c>
      <c r="C38" s="353">
        <v>0</v>
      </c>
      <c r="D38" s="386">
        <f t="shared" si="2"/>
        <v>0</v>
      </c>
    </row>
    <row r="39" spans="1:4" ht="12.75" customHeight="1" x14ac:dyDescent="0.25">
      <c r="A39" s="355"/>
      <c r="B39" s="376"/>
      <c r="C39" s="353"/>
      <c r="D39" s="386"/>
    </row>
    <row r="40" spans="1:4" ht="12.75" customHeight="1" x14ac:dyDescent="0.25">
      <c r="A40" s="366"/>
      <c r="B40" s="378" t="s">
        <v>517</v>
      </c>
      <c r="C40" s="401"/>
      <c r="D40" s="386">
        <f>SUM(D29:D38)</f>
        <v>0</v>
      </c>
    </row>
    <row r="41" spans="1:4" ht="12.75" customHeight="1" x14ac:dyDescent="0.25">
      <c r="A41" s="365"/>
      <c r="B41" s="375" t="s">
        <v>518</v>
      </c>
      <c r="C41" s="400"/>
      <c r="D41" s="386"/>
    </row>
    <row r="42" spans="1:4" ht="12.75" customHeight="1" x14ac:dyDescent="0.25">
      <c r="A42" s="355">
        <v>1</v>
      </c>
      <c r="B42" s="376" t="s">
        <v>540</v>
      </c>
      <c r="C42" s="353">
        <v>0</v>
      </c>
      <c r="D42" s="386">
        <f t="shared" si="2"/>
        <v>0</v>
      </c>
    </row>
    <row r="43" spans="1:4" ht="12.75" customHeight="1" x14ac:dyDescent="0.25">
      <c r="A43" s="355">
        <v>1</v>
      </c>
      <c r="B43" s="376" t="s">
        <v>541</v>
      </c>
      <c r="C43" s="353">
        <v>0</v>
      </c>
      <c r="D43" s="386">
        <f t="shared" si="2"/>
        <v>0</v>
      </c>
    </row>
    <row r="44" spans="1:4" ht="12.75" customHeight="1" x14ac:dyDescent="0.25">
      <c r="A44" s="355">
        <v>1</v>
      </c>
      <c r="B44" s="376" t="s">
        <v>542</v>
      </c>
      <c r="C44" s="353">
        <v>0</v>
      </c>
      <c r="D44" s="386">
        <f t="shared" si="2"/>
        <v>0</v>
      </c>
    </row>
    <row r="45" spans="1:4" ht="12.75" customHeight="1" x14ac:dyDescent="0.25">
      <c r="A45" s="355">
        <v>1</v>
      </c>
      <c r="B45" s="376" t="s">
        <v>552</v>
      </c>
      <c r="C45" s="353">
        <v>0</v>
      </c>
      <c r="D45" s="386">
        <f t="shared" si="2"/>
        <v>0</v>
      </c>
    </row>
    <row r="46" spans="1:4" ht="12.75" customHeight="1" x14ac:dyDescent="0.25">
      <c r="A46" s="355">
        <v>1</v>
      </c>
      <c r="B46" s="376" t="s">
        <v>553</v>
      </c>
      <c r="C46" s="353">
        <v>0</v>
      </c>
      <c r="D46" s="386">
        <f t="shared" si="2"/>
        <v>0</v>
      </c>
    </row>
    <row r="47" spans="1:4" ht="12.75" customHeight="1" x14ac:dyDescent="0.25">
      <c r="A47" s="355">
        <v>1</v>
      </c>
      <c r="B47" s="376" t="s">
        <v>554</v>
      </c>
      <c r="C47" s="353">
        <v>0</v>
      </c>
      <c r="D47" s="386">
        <f t="shared" si="2"/>
        <v>0</v>
      </c>
    </row>
    <row r="48" spans="1:4" ht="12.75" customHeight="1" x14ac:dyDescent="0.25">
      <c r="A48" s="355">
        <v>1</v>
      </c>
      <c r="B48" s="376" t="s">
        <v>555</v>
      </c>
      <c r="C48" s="353">
        <v>0</v>
      </c>
      <c r="D48" s="386">
        <f t="shared" si="2"/>
        <v>0</v>
      </c>
    </row>
    <row r="49" spans="1:4" ht="12.75" customHeight="1" x14ac:dyDescent="0.25">
      <c r="A49" s="355">
        <v>1</v>
      </c>
      <c r="B49" s="376" t="s">
        <v>560</v>
      </c>
      <c r="C49" s="353">
        <v>0</v>
      </c>
      <c r="D49" s="386">
        <f t="shared" si="2"/>
        <v>0</v>
      </c>
    </row>
    <row r="50" spans="1:4" ht="12.75" customHeight="1" x14ac:dyDescent="0.25">
      <c r="A50" s="355">
        <v>1</v>
      </c>
      <c r="B50" s="376" t="s">
        <v>556</v>
      </c>
      <c r="C50" s="353">
        <v>0</v>
      </c>
      <c r="D50" s="386">
        <f t="shared" si="2"/>
        <v>0</v>
      </c>
    </row>
    <row r="51" spans="1:4" ht="12.75" customHeight="1" x14ac:dyDescent="0.25">
      <c r="A51" s="355">
        <v>1</v>
      </c>
      <c r="B51" s="376" t="s">
        <v>615</v>
      </c>
      <c r="C51" s="353">
        <v>0</v>
      </c>
      <c r="D51" s="386">
        <f t="shared" si="2"/>
        <v>0</v>
      </c>
    </row>
    <row r="52" spans="1:4" ht="12.75" customHeight="1" x14ac:dyDescent="0.25">
      <c r="A52" s="355"/>
      <c r="B52" s="376"/>
      <c r="C52" s="353"/>
      <c r="D52" s="386"/>
    </row>
    <row r="53" spans="1:4" ht="12.75" customHeight="1" thickBot="1" x14ac:dyDescent="0.3">
      <c r="A53" s="366"/>
      <c r="B53" s="378" t="s">
        <v>519</v>
      </c>
      <c r="C53" s="401"/>
      <c r="D53" s="386">
        <f>SUM(D42:D52)</f>
        <v>0</v>
      </c>
    </row>
    <row r="54" spans="1:4" ht="12.75" customHeight="1" thickBot="1" x14ac:dyDescent="0.3">
      <c r="A54" s="364"/>
      <c r="B54" s="379" t="s">
        <v>520</v>
      </c>
      <c r="C54" s="399"/>
      <c r="D54" s="391">
        <f>D53+D40</f>
        <v>0</v>
      </c>
    </row>
    <row r="55" spans="1:4" ht="12.75" customHeight="1" x14ac:dyDescent="0.25">
      <c r="A55" s="363"/>
      <c r="B55" s="378"/>
      <c r="C55" s="403"/>
      <c r="D55" s="392"/>
    </row>
    <row r="56" spans="1:4" ht="12.75" customHeight="1" thickBot="1" x14ac:dyDescent="0.3">
      <c r="A56" s="368" t="s">
        <v>524</v>
      </c>
      <c r="B56" s="368"/>
      <c r="C56" s="404"/>
      <c r="D56" s="368"/>
    </row>
    <row r="57" spans="1:4" ht="12.75" customHeight="1" thickBot="1" x14ac:dyDescent="0.3">
      <c r="A57" s="364" t="s">
        <v>511</v>
      </c>
      <c r="B57" s="361" t="s">
        <v>512</v>
      </c>
      <c r="C57" s="399" t="s">
        <v>513</v>
      </c>
      <c r="D57" s="389" t="s">
        <v>514</v>
      </c>
    </row>
    <row r="58" spans="1:4" ht="12.75" customHeight="1" x14ac:dyDescent="0.25">
      <c r="A58" s="365"/>
      <c r="B58" s="375" t="s">
        <v>515</v>
      </c>
      <c r="C58" s="400"/>
      <c r="D58" s="393"/>
    </row>
    <row r="59" spans="1:4" ht="12.75" customHeight="1" x14ac:dyDescent="0.25">
      <c r="A59" s="355">
        <v>12</v>
      </c>
      <c r="B59" s="376" t="s">
        <v>516</v>
      </c>
      <c r="C59" s="353">
        <v>0</v>
      </c>
      <c r="D59" s="386">
        <f t="shared" ref="D59:D72" si="3">C59*A59</f>
        <v>0</v>
      </c>
    </row>
    <row r="60" spans="1:4" ht="12.75" customHeight="1" x14ac:dyDescent="0.25">
      <c r="A60" s="355">
        <v>1</v>
      </c>
      <c r="B60" s="376" t="s">
        <v>537</v>
      </c>
      <c r="C60" s="353">
        <v>0</v>
      </c>
      <c r="D60" s="386">
        <f t="shared" si="3"/>
        <v>0</v>
      </c>
    </row>
    <row r="61" spans="1:4" ht="12.75" customHeight="1" x14ac:dyDescent="0.25">
      <c r="A61" s="355">
        <v>1</v>
      </c>
      <c r="B61" s="376" t="s">
        <v>538</v>
      </c>
      <c r="C61" s="353">
        <v>0</v>
      </c>
      <c r="D61" s="386">
        <f t="shared" si="3"/>
        <v>0</v>
      </c>
    </row>
    <row r="62" spans="1:4" ht="12.75" customHeight="1" x14ac:dyDescent="0.25">
      <c r="A62" s="355">
        <v>1</v>
      </c>
      <c r="B62" s="377" t="s">
        <v>539</v>
      </c>
      <c r="C62" s="353">
        <v>0</v>
      </c>
      <c r="D62" s="386">
        <f t="shared" si="3"/>
        <v>0</v>
      </c>
    </row>
    <row r="63" spans="1:4" ht="12.75" customHeight="1" x14ac:dyDescent="0.25">
      <c r="A63" s="355">
        <v>1</v>
      </c>
      <c r="B63" s="376" t="s">
        <v>609</v>
      </c>
      <c r="C63" s="353">
        <v>0</v>
      </c>
      <c r="D63" s="386">
        <f t="shared" si="3"/>
        <v>0</v>
      </c>
    </row>
    <row r="64" spans="1:4" ht="12.75" customHeight="1" x14ac:dyDescent="0.25">
      <c r="A64" s="355">
        <v>1</v>
      </c>
      <c r="B64" s="376" t="s">
        <v>606</v>
      </c>
      <c r="C64" s="353">
        <v>0</v>
      </c>
      <c r="D64" s="386">
        <f t="shared" si="3"/>
        <v>0</v>
      </c>
    </row>
    <row r="65" spans="1:4" ht="12.75" customHeight="1" x14ac:dyDescent="0.25">
      <c r="A65" s="355">
        <v>1</v>
      </c>
      <c r="B65" s="376" t="s">
        <v>607</v>
      </c>
      <c r="C65" s="353">
        <v>0</v>
      </c>
      <c r="D65" s="386">
        <f t="shared" si="3"/>
        <v>0</v>
      </c>
    </row>
    <row r="66" spans="1:4" ht="12.75" customHeight="1" x14ac:dyDescent="0.25">
      <c r="A66" s="355"/>
      <c r="B66" s="380"/>
      <c r="C66" s="353"/>
      <c r="D66" s="386"/>
    </row>
    <row r="67" spans="1:4" ht="12.75" customHeight="1" x14ac:dyDescent="0.25">
      <c r="A67" s="366"/>
      <c r="B67" s="378" t="s">
        <v>517</v>
      </c>
      <c r="C67" s="405"/>
      <c r="D67" s="386">
        <f>SUM(D59:D66)</f>
        <v>0</v>
      </c>
    </row>
    <row r="68" spans="1:4" ht="12.75" customHeight="1" x14ac:dyDescent="0.25">
      <c r="A68" s="365"/>
      <c r="B68" s="375" t="s">
        <v>518</v>
      </c>
      <c r="C68" s="400"/>
      <c r="D68" s="386"/>
    </row>
    <row r="69" spans="1:4" ht="12.75" customHeight="1" x14ac:dyDescent="0.25">
      <c r="A69" s="355">
        <v>1</v>
      </c>
      <c r="B69" s="376" t="s">
        <v>540</v>
      </c>
      <c r="C69" s="353">
        <v>0</v>
      </c>
      <c r="D69" s="386">
        <f t="shared" si="3"/>
        <v>0</v>
      </c>
    </row>
    <row r="70" spans="1:4" ht="12.75" customHeight="1" x14ac:dyDescent="0.25">
      <c r="A70" s="355">
        <v>1</v>
      </c>
      <c r="B70" s="376" t="s">
        <v>541</v>
      </c>
      <c r="C70" s="353">
        <v>0</v>
      </c>
      <c r="D70" s="386">
        <f t="shared" si="3"/>
        <v>0</v>
      </c>
    </row>
    <row r="71" spans="1:4" ht="12.75" customHeight="1" x14ac:dyDescent="0.25">
      <c r="A71" s="355">
        <v>1</v>
      </c>
      <c r="B71" s="376" t="s">
        <v>542</v>
      </c>
      <c r="C71" s="353">
        <v>0</v>
      </c>
      <c r="D71" s="386">
        <f t="shared" si="3"/>
        <v>0</v>
      </c>
    </row>
    <row r="72" spans="1:4" ht="12.75" customHeight="1" x14ac:dyDescent="0.25">
      <c r="A72" s="355">
        <v>1</v>
      </c>
      <c r="B72" s="376" t="s">
        <v>608</v>
      </c>
      <c r="C72" s="353">
        <v>0</v>
      </c>
      <c r="D72" s="386">
        <f t="shared" si="3"/>
        <v>0</v>
      </c>
    </row>
    <row r="73" spans="1:4" ht="12.75" customHeight="1" x14ac:dyDescent="0.25">
      <c r="A73" s="355"/>
      <c r="B73" s="376"/>
      <c r="C73" s="353"/>
      <c r="D73" s="386"/>
    </row>
    <row r="74" spans="1:4" ht="12.75" customHeight="1" thickBot="1" x14ac:dyDescent="0.3">
      <c r="A74" s="366"/>
      <c r="B74" s="378" t="s">
        <v>519</v>
      </c>
      <c r="C74" s="401"/>
      <c r="D74" s="386">
        <f>SUM(D69:D73)</f>
        <v>0</v>
      </c>
    </row>
    <row r="75" spans="1:4" ht="12.75" customHeight="1" thickBot="1" x14ac:dyDescent="0.3">
      <c r="A75" s="364"/>
      <c r="B75" s="379" t="s">
        <v>520</v>
      </c>
      <c r="C75" s="399"/>
      <c r="D75" s="387">
        <f>D74+D67</f>
        <v>0</v>
      </c>
    </row>
    <row r="76" spans="1:4" ht="12.75" customHeight="1" x14ac:dyDescent="0.25">
      <c r="A76" s="367"/>
      <c r="B76" s="367"/>
      <c r="C76" s="402"/>
      <c r="D76" s="388"/>
    </row>
    <row r="77" spans="1:4" ht="12.75" customHeight="1" thickBot="1" x14ac:dyDescent="0.3">
      <c r="A77" s="369" t="s">
        <v>526</v>
      </c>
      <c r="B77" s="369"/>
      <c r="C77" s="406"/>
      <c r="D77" s="369"/>
    </row>
    <row r="78" spans="1:4" ht="12.75" customHeight="1" thickBot="1" x14ac:dyDescent="0.3">
      <c r="A78" s="364" t="s">
        <v>511</v>
      </c>
      <c r="B78" s="361" t="s">
        <v>512</v>
      </c>
      <c r="C78" s="399" t="s">
        <v>513</v>
      </c>
      <c r="D78" s="389" t="s">
        <v>514</v>
      </c>
    </row>
    <row r="79" spans="1:4" ht="12.75" customHeight="1" x14ac:dyDescent="0.25">
      <c r="A79" s="365"/>
      <c r="B79" s="375" t="s">
        <v>515</v>
      </c>
      <c r="C79" s="400"/>
      <c r="D79" s="390"/>
    </row>
    <row r="80" spans="1:4" ht="12.75" customHeight="1" x14ac:dyDescent="0.25">
      <c r="A80" s="355">
        <v>12</v>
      </c>
      <c r="B80" s="376" t="s">
        <v>516</v>
      </c>
      <c r="C80" s="353">
        <v>0</v>
      </c>
      <c r="D80" s="386">
        <f t="shared" ref="D80:D112" si="4">C80*A80</f>
        <v>0</v>
      </c>
    </row>
    <row r="81" spans="1:4" ht="12.75" customHeight="1" x14ac:dyDescent="0.25">
      <c r="A81" s="355">
        <v>1</v>
      </c>
      <c r="B81" s="376" t="s">
        <v>537</v>
      </c>
      <c r="C81" s="353">
        <v>0</v>
      </c>
      <c r="D81" s="386">
        <f t="shared" si="4"/>
        <v>0</v>
      </c>
    </row>
    <row r="82" spans="1:4" ht="12.75" customHeight="1" x14ac:dyDescent="0.25">
      <c r="A82" s="355">
        <v>1</v>
      </c>
      <c r="B82" s="376" t="s">
        <v>538</v>
      </c>
      <c r="C82" s="353">
        <v>0</v>
      </c>
      <c r="D82" s="386">
        <f t="shared" si="4"/>
        <v>0</v>
      </c>
    </row>
    <row r="83" spans="1:4" ht="12.75" customHeight="1" x14ac:dyDescent="0.25">
      <c r="A83" s="355">
        <v>1</v>
      </c>
      <c r="B83" s="377" t="s">
        <v>539</v>
      </c>
      <c r="C83" s="353">
        <v>0</v>
      </c>
      <c r="D83" s="386">
        <f t="shared" si="4"/>
        <v>0</v>
      </c>
    </row>
    <row r="84" spans="1:4" ht="12.75" customHeight="1" x14ac:dyDescent="0.25">
      <c r="A84" s="355">
        <v>1</v>
      </c>
      <c r="B84" s="376" t="s">
        <v>609</v>
      </c>
      <c r="C84" s="353">
        <v>0</v>
      </c>
      <c r="D84" s="386">
        <f t="shared" si="4"/>
        <v>0</v>
      </c>
    </row>
    <row r="85" spans="1:4" ht="12.75" customHeight="1" x14ac:dyDescent="0.25">
      <c r="A85" s="355">
        <v>1</v>
      </c>
      <c r="B85" s="376" t="s">
        <v>547</v>
      </c>
      <c r="C85" s="353">
        <v>0</v>
      </c>
      <c r="D85" s="386">
        <f t="shared" si="4"/>
        <v>0</v>
      </c>
    </row>
    <row r="86" spans="1:4" ht="12.75" customHeight="1" x14ac:dyDescent="0.25">
      <c r="A86" s="355">
        <v>1</v>
      </c>
      <c r="B86" s="376" t="s">
        <v>548</v>
      </c>
      <c r="C86" s="353">
        <v>0</v>
      </c>
      <c r="D86" s="386">
        <f t="shared" si="4"/>
        <v>0</v>
      </c>
    </row>
    <row r="87" spans="1:4" ht="12.75" customHeight="1" x14ac:dyDescent="0.25">
      <c r="A87" s="355">
        <v>1</v>
      </c>
      <c r="B87" s="376" t="s">
        <v>549</v>
      </c>
      <c r="C87" s="353">
        <v>0</v>
      </c>
      <c r="D87" s="386">
        <f t="shared" si="4"/>
        <v>0</v>
      </c>
    </row>
    <row r="88" spans="1:4" ht="12.75" customHeight="1" x14ac:dyDescent="0.25">
      <c r="A88" s="355">
        <v>1</v>
      </c>
      <c r="B88" s="376" t="s">
        <v>550</v>
      </c>
      <c r="C88" s="353">
        <v>0</v>
      </c>
      <c r="D88" s="386">
        <f t="shared" si="4"/>
        <v>0</v>
      </c>
    </row>
    <row r="89" spans="1:4" ht="12.75" customHeight="1" x14ac:dyDescent="0.25">
      <c r="A89" s="355">
        <v>1</v>
      </c>
      <c r="B89" s="376" t="s">
        <v>561</v>
      </c>
      <c r="C89" s="353">
        <v>0</v>
      </c>
      <c r="D89" s="386">
        <f t="shared" si="4"/>
        <v>0</v>
      </c>
    </row>
    <row r="90" spans="1:4" ht="12.75" customHeight="1" x14ac:dyDescent="0.25">
      <c r="A90" s="355">
        <v>2</v>
      </c>
      <c r="B90" s="376" t="s">
        <v>557</v>
      </c>
      <c r="C90" s="353">
        <v>0</v>
      </c>
      <c r="D90" s="386">
        <f t="shared" si="4"/>
        <v>0</v>
      </c>
    </row>
    <row r="91" spans="1:4" ht="12.75" customHeight="1" x14ac:dyDescent="0.25">
      <c r="A91" s="355">
        <v>1</v>
      </c>
      <c r="B91" s="376" t="s">
        <v>533</v>
      </c>
      <c r="C91" s="353">
        <v>0</v>
      </c>
      <c r="D91" s="386">
        <f t="shared" si="4"/>
        <v>0</v>
      </c>
    </row>
    <row r="92" spans="1:4" ht="12.75" customHeight="1" x14ac:dyDescent="0.25">
      <c r="A92" s="355">
        <v>1</v>
      </c>
      <c r="B92" s="376" t="s">
        <v>558</v>
      </c>
      <c r="C92" s="353">
        <v>0</v>
      </c>
      <c r="D92" s="386">
        <f t="shared" si="4"/>
        <v>0</v>
      </c>
    </row>
    <row r="93" spans="1:4" ht="12.75" customHeight="1" x14ac:dyDescent="0.25">
      <c r="A93" s="355">
        <v>1</v>
      </c>
      <c r="B93" s="376" t="s">
        <v>572</v>
      </c>
      <c r="C93" s="353">
        <v>0</v>
      </c>
      <c r="D93" s="386">
        <f t="shared" si="4"/>
        <v>0</v>
      </c>
    </row>
    <row r="94" spans="1:4" ht="12.75" customHeight="1" x14ac:dyDescent="0.25">
      <c r="A94" s="355">
        <v>1</v>
      </c>
      <c r="B94" s="376" t="s">
        <v>625</v>
      </c>
      <c r="C94" s="353">
        <v>0</v>
      </c>
      <c r="D94" s="386">
        <f t="shared" si="4"/>
        <v>0</v>
      </c>
    </row>
    <row r="95" spans="1:4" ht="12.75" customHeight="1" x14ac:dyDescent="0.25">
      <c r="A95" s="355"/>
      <c r="B95" s="376"/>
      <c r="C95" s="353"/>
      <c r="D95" s="386"/>
    </row>
    <row r="96" spans="1:4" ht="12.75" customHeight="1" x14ac:dyDescent="0.25">
      <c r="A96" s="366"/>
      <c r="B96" s="378" t="s">
        <v>517</v>
      </c>
      <c r="C96" s="353"/>
      <c r="D96" s="386">
        <f>SUM(D80:D95)</f>
        <v>0</v>
      </c>
    </row>
    <row r="97" spans="1:4" ht="12.75" customHeight="1" x14ac:dyDescent="0.25">
      <c r="A97" s="365"/>
      <c r="B97" s="375" t="s">
        <v>518</v>
      </c>
      <c r="C97" s="353"/>
      <c r="D97" s="386"/>
    </row>
    <row r="98" spans="1:4" ht="12.75" customHeight="1" x14ac:dyDescent="0.25">
      <c r="A98" s="355">
        <v>1</v>
      </c>
      <c r="B98" s="376" t="s">
        <v>540</v>
      </c>
      <c r="C98" s="353">
        <v>0</v>
      </c>
      <c r="D98" s="386">
        <f t="shared" si="4"/>
        <v>0</v>
      </c>
    </row>
    <row r="99" spans="1:4" ht="12.75" customHeight="1" x14ac:dyDescent="0.25">
      <c r="A99" s="355">
        <v>1</v>
      </c>
      <c r="B99" s="376" t="s">
        <v>541</v>
      </c>
      <c r="C99" s="353">
        <v>0</v>
      </c>
      <c r="D99" s="386">
        <f t="shared" si="4"/>
        <v>0</v>
      </c>
    </row>
    <row r="100" spans="1:4" ht="12.75" customHeight="1" x14ac:dyDescent="0.25">
      <c r="A100" s="355">
        <v>1</v>
      </c>
      <c r="B100" s="376" t="s">
        <v>542</v>
      </c>
      <c r="C100" s="353">
        <v>0</v>
      </c>
      <c r="D100" s="386">
        <f t="shared" si="4"/>
        <v>0</v>
      </c>
    </row>
    <row r="101" spans="1:4" ht="12.75" customHeight="1" x14ac:dyDescent="0.25">
      <c r="A101" s="355">
        <v>1</v>
      </c>
      <c r="B101" s="376" t="s">
        <v>552</v>
      </c>
      <c r="C101" s="353">
        <v>0</v>
      </c>
      <c r="D101" s="386">
        <f t="shared" si="4"/>
        <v>0</v>
      </c>
    </row>
    <row r="102" spans="1:4" ht="12.75" customHeight="1" x14ac:dyDescent="0.25">
      <c r="A102" s="355">
        <v>1</v>
      </c>
      <c r="B102" s="376" t="s">
        <v>553</v>
      </c>
      <c r="C102" s="353">
        <v>0</v>
      </c>
      <c r="D102" s="386">
        <f t="shared" si="4"/>
        <v>0</v>
      </c>
    </row>
    <row r="103" spans="1:4" ht="12.75" customHeight="1" x14ac:dyDescent="0.25">
      <c r="A103" s="355">
        <v>1</v>
      </c>
      <c r="B103" s="376" t="s">
        <v>554</v>
      </c>
      <c r="C103" s="353">
        <v>0</v>
      </c>
      <c r="D103" s="386">
        <f t="shared" si="4"/>
        <v>0</v>
      </c>
    </row>
    <row r="104" spans="1:4" ht="12.75" customHeight="1" x14ac:dyDescent="0.25">
      <c r="A104" s="355">
        <v>1</v>
      </c>
      <c r="B104" s="376" t="s">
        <v>555</v>
      </c>
      <c r="C104" s="353">
        <v>0</v>
      </c>
      <c r="D104" s="386">
        <f t="shared" si="4"/>
        <v>0</v>
      </c>
    </row>
    <row r="105" spans="1:4" ht="12.75" customHeight="1" x14ac:dyDescent="0.25">
      <c r="A105" s="355">
        <v>1</v>
      </c>
      <c r="B105" s="376" t="s">
        <v>560</v>
      </c>
      <c r="C105" s="353">
        <v>0</v>
      </c>
      <c r="D105" s="386">
        <f t="shared" si="4"/>
        <v>0</v>
      </c>
    </row>
    <row r="106" spans="1:4" ht="12.75" customHeight="1" x14ac:dyDescent="0.25">
      <c r="A106" s="355">
        <v>1</v>
      </c>
      <c r="B106" s="376" t="s">
        <v>556</v>
      </c>
      <c r="C106" s="353">
        <v>0</v>
      </c>
      <c r="D106" s="386">
        <f t="shared" si="4"/>
        <v>0</v>
      </c>
    </row>
    <row r="107" spans="1:4" ht="12.75" customHeight="1" x14ac:dyDescent="0.25">
      <c r="A107" s="355">
        <v>1</v>
      </c>
      <c r="B107" s="376" t="s">
        <v>562</v>
      </c>
      <c r="C107" s="353">
        <v>0</v>
      </c>
      <c r="D107" s="386">
        <f t="shared" si="4"/>
        <v>0</v>
      </c>
    </row>
    <row r="108" spans="1:4" ht="12.75" customHeight="1" x14ac:dyDescent="0.25">
      <c r="A108" s="355">
        <v>1</v>
      </c>
      <c r="B108" s="376" t="s">
        <v>563</v>
      </c>
      <c r="C108" s="353">
        <v>0</v>
      </c>
      <c r="D108" s="386">
        <f t="shared" si="4"/>
        <v>0</v>
      </c>
    </row>
    <row r="109" spans="1:4" ht="12.75" customHeight="1" x14ac:dyDescent="0.25">
      <c r="A109" s="355">
        <v>1</v>
      </c>
      <c r="B109" s="376" t="s">
        <v>573</v>
      </c>
      <c r="C109" s="353">
        <v>0</v>
      </c>
      <c r="D109" s="386">
        <f t="shared" si="4"/>
        <v>0</v>
      </c>
    </row>
    <row r="110" spans="1:4" ht="12.75" customHeight="1" x14ac:dyDescent="0.25">
      <c r="A110" s="355">
        <v>1</v>
      </c>
      <c r="B110" s="376" t="s">
        <v>574</v>
      </c>
      <c r="C110" s="353">
        <v>0</v>
      </c>
      <c r="D110" s="386">
        <f t="shared" si="4"/>
        <v>0</v>
      </c>
    </row>
    <row r="111" spans="1:4" ht="12.75" customHeight="1" x14ac:dyDescent="0.25">
      <c r="A111" s="355">
        <v>1</v>
      </c>
      <c r="B111" s="376" t="s">
        <v>623</v>
      </c>
      <c r="C111" s="353">
        <v>0</v>
      </c>
      <c r="D111" s="386">
        <f t="shared" si="4"/>
        <v>0</v>
      </c>
    </row>
    <row r="112" spans="1:4" ht="12.75" customHeight="1" x14ac:dyDescent="0.25">
      <c r="A112" s="355">
        <v>1</v>
      </c>
      <c r="B112" s="376" t="s">
        <v>624</v>
      </c>
      <c r="C112" s="353">
        <v>0</v>
      </c>
      <c r="D112" s="386">
        <f t="shared" si="4"/>
        <v>0</v>
      </c>
    </row>
    <row r="113" spans="1:4" ht="12.75" customHeight="1" x14ac:dyDescent="0.25">
      <c r="A113" s="355"/>
      <c r="B113" s="376"/>
      <c r="C113" s="353"/>
      <c r="D113" s="386"/>
    </row>
    <row r="114" spans="1:4" ht="12.75" customHeight="1" thickBot="1" x14ac:dyDescent="0.3">
      <c r="A114" s="366"/>
      <c r="B114" s="378" t="s">
        <v>519</v>
      </c>
      <c r="C114" s="401"/>
      <c r="D114" s="386">
        <f>SUM(D98:D112)</f>
        <v>0</v>
      </c>
    </row>
    <row r="115" spans="1:4" ht="12.75" customHeight="1" thickBot="1" x14ac:dyDescent="0.3">
      <c r="A115" s="364"/>
      <c r="B115" s="379" t="s">
        <v>520</v>
      </c>
      <c r="C115" s="399"/>
      <c r="D115" s="391">
        <f>D114+D96</f>
        <v>0</v>
      </c>
    </row>
    <row r="116" spans="1:4" ht="12.75" customHeight="1" x14ac:dyDescent="0.25">
      <c r="A116" s="363"/>
      <c r="B116" s="378"/>
      <c r="C116" s="403"/>
      <c r="D116" s="392"/>
    </row>
    <row r="117" spans="1:4" ht="12.75" customHeight="1" thickBot="1" x14ac:dyDescent="0.3">
      <c r="A117" s="369" t="s">
        <v>527</v>
      </c>
      <c r="B117" s="369"/>
      <c r="C117" s="406"/>
      <c r="D117" s="369"/>
    </row>
    <row r="118" spans="1:4" ht="12.75" customHeight="1" thickBot="1" x14ac:dyDescent="0.3">
      <c r="A118" s="364" t="s">
        <v>511</v>
      </c>
      <c r="B118" s="361" t="s">
        <v>512</v>
      </c>
      <c r="C118" s="399" t="s">
        <v>513</v>
      </c>
      <c r="D118" s="384" t="s">
        <v>514</v>
      </c>
    </row>
    <row r="119" spans="1:4" ht="12.75" customHeight="1" x14ac:dyDescent="0.25">
      <c r="A119" s="365"/>
      <c r="B119" s="375" t="s">
        <v>515</v>
      </c>
      <c r="C119" s="400"/>
      <c r="D119" s="385"/>
    </row>
    <row r="120" spans="1:4" ht="12.75" customHeight="1" x14ac:dyDescent="0.25">
      <c r="A120" s="355">
        <v>12</v>
      </c>
      <c r="B120" s="376" t="s">
        <v>516</v>
      </c>
      <c r="C120" s="353">
        <v>0</v>
      </c>
      <c r="D120" s="386">
        <f>(C120*A120)</f>
        <v>0</v>
      </c>
    </row>
    <row r="121" spans="1:4" ht="12.75" customHeight="1" x14ac:dyDescent="0.25">
      <c r="A121" s="355">
        <v>1</v>
      </c>
      <c r="B121" s="376" t="s">
        <v>537</v>
      </c>
      <c r="C121" s="353">
        <v>0</v>
      </c>
      <c r="D121" s="386">
        <f t="shared" ref="D121:D127" si="5">(C121*A121)</f>
        <v>0</v>
      </c>
    </row>
    <row r="122" spans="1:4" ht="12.75" customHeight="1" x14ac:dyDescent="0.25">
      <c r="A122" s="355">
        <v>1</v>
      </c>
      <c r="B122" s="376" t="s">
        <v>538</v>
      </c>
      <c r="C122" s="353">
        <v>0</v>
      </c>
      <c r="D122" s="386">
        <f t="shared" si="5"/>
        <v>0</v>
      </c>
    </row>
    <row r="123" spans="1:4" ht="12.75" customHeight="1" x14ac:dyDescent="0.25">
      <c r="A123" s="355">
        <v>1</v>
      </c>
      <c r="B123" s="377" t="s">
        <v>539</v>
      </c>
      <c r="C123" s="353">
        <v>0</v>
      </c>
      <c r="D123" s="386">
        <f t="shared" si="5"/>
        <v>0</v>
      </c>
    </row>
    <row r="124" spans="1:4" ht="12.75" customHeight="1" x14ac:dyDescent="0.25">
      <c r="A124" s="355">
        <v>1</v>
      </c>
      <c r="B124" s="376" t="s">
        <v>609</v>
      </c>
      <c r="C124" s="353">
        <v>0</v>
      </c>
      <c r="D124" s="386">
        <f t="shared" si="5"/>
        <v>0</v>
      </c>
    </row>
    <row r="125" spans="1:4" ht="12.75" customHeight="1" x14ac:dyDescent="0.25">
      <c r="A125" s="355">
        <v>8</v>
      </c>
      <c r="B125" s="376" t="s">
        <v>564</v>
      </c>
      <c r="C125" s="353">
        <v>0</v>
      </c>
      <c r="D125" s="386">
        <f t="shared" si="5"/>
        <v>0</v>
      </c>
    </row>
    <row r="126" spans="1:4" ht="12.75" customHeight="1" x14ac:dyDescent="0.25">
      <c r="A126" s="355">
        <v>3</v>
      </c>
      <c r="B126" s="376" t="s">
        <v>567</v>
      </c>
      <c r="C126" s="353">
        <v>0</v>
      </c>
      <c r="D126" s="386">
        <f t="shared" si="5"/>
        <v>0</v>
      </c>
    </row>
    <row r="127" spans="1:4" ht="12.75" customHeight="1" x14ac:dyDescent="0.25">
      <c r="A127" s="355">
        <v>3</v>
      </c>
      <c r="B127" s="376" t="s">
        <v>626</v>
      </c>
      <c r="C127" s="353">
        <v>0</v>
      </c>
      <c r="D127" s="386">
        <f t="shared" si="5"/>
        <v>0</v>
      </c>
    </row>
    <row r="128" spans="1:4" ht="12.75" customHeight="1" x14ac:dyDescent="0.25">
      <c r="A128" s="355"/>
      <c r="B128" s="376"/>
      <c r="C128" s="353"/>
      <c r="D128" s="386"/>
    </row>
    <row r="129" spans="1:4" ht="12.75" customHeight="1" x14ac:dyDescent="0.25">
      <c r="A129" s="366"/>
      <c r="B129" s="378" t="s">
        <v>517</v>
      </c>
      <c r="C129" s="401"/>
      <c r="D129" s="386">
        <f>SUM(D120:D128)</f>
        <v>0</v>
      </c>
    </row>
    <row r="130" spans="1:4" ht="12.75" customHeight="1" x14ac:dyDescent="0.25">
      <c r="A130" s="365"/>
      <c r="B130" s="375" t="s">
        <v>518</v>
      </c>
      <c r="C130" s="400"/>
      <c r="D130" s="386"/>
    </row>
    <row r="131" spans="1:4" ht="12.75" customHeight="1" x14ac:dyDescent="0.25">
      <c r="A131" s="355">
        <v>1</v>
      </c>
      <c r="B131" s="376" t="s">
        <v>540</v>
      </c>
      <c r="C131" s="353">
        <v>0</v>
      </c>
      <c r="D131" s="386">
        <f t="shared" ref="D131:D136" si="6">C131*A131</f>
        <v>0</v>
      </c>
    </row>
    <row r="132" spans="1:4" ht="12.75" customHeight="1" x14ac:dyDescent="0.25">
      <c r="A132" s="355">
        <v>1</v>
      </c>
      <c r="B132" s="376" t="s">
        <v>541</v>
      </c>
      <c r="C132" s="353">
        <v>0</v>
      </c>
      <c r="D132" s="386">
        <f t="shared" si="6"/>
        <v>0</v>
      </c>
    </row>
    <row r="133" spans="1:4" ht="12.75" customHeight="1" x14ac:dyDescent="0.25">
      <c r="A133" s="355">
        <v>1</v>
      </c>
      <c r="B133" s="376" t="s">
        <v>542</v>
      </c>
      <c r="C133" s="353">
        <v>0</v>
      </c>
      <c r="D133" s="386">
        <f t="shared" si="6"/>
        <v>0</v>
      </c>
    </row>
    <row r="134" spans="1:4" ht="12.75" customHeight="1" x14ac:dyDescent="0.25">
      <c r="A134" s="355">
        <v>1</v>
      </c>
      <c r="B134" s="376" t="s">
        <v>568</v>
      </c>
      <c r="C134" s="353">
        <v>0</v>
      </c>
      <c r="D134" s="386">
        <f t="shared" si="6"/>
        <v>0</v>
      </c>
    </row>
    <row r="135" spans="1:4" ht="12.75" customHeight="1" x14ac:dyDescent="0.25">
      <c r="A135" s="355">
        <v>1</v>
      </c>
      <c r="B135" s="376" t="s">
        <v>571</v>
      </c>
      <c r="C135" s="353">
        <v>0</v>
      </c>
      <c r="D135" s="386">
        <f t="shared" si="6"/>
        <v>0</v>
      </c>
    </row>
    <row r="136" spans="1:4" ht="12.75" customHeight="1" x14ac:dyDescent="0.25">
      <c r="A136" s="355">
        <v>1</v>
      </c>
      <c r="B136" s="376" t="s">
        <v>570</v>
      </c>
      <c r="C136" s="353">
        <v>0</v>
      </c>
      <c r="D136" s="386">
        <f t="shared" si="6"/>
        <v>0</v>
      </c>
    </row>
    <row r="137" spans="1:4" ht="12.75" customHeight="1" x14ac:dyDescent="0.25">
      <c r="A137" s="355"/>
      <c r="B137" s="376"/>
      <c r="C137" s="353"/>
      <c r="D137" s="386"/>
    </row>
    <row r="138" spans="1:4" ht="12.75" customHeight="1" thickBot="1" x14ac:dyDescent="0.3">
      <c r="A138" s="366"/>
      <c r="B138" s="378" t="s">
        <v>519</v>
      </c>
      <c r="C138" s="401"/>
      <c r="D138" s="386">
        <f>SUM(D131:D137)</f>
        <v>0</v>
      </c>
    </row>
    <row r="139" spans="1:4" ht="12.75" customHeight="1" thickBot="1" x14ac:dyDescent="0.3">
      <c r="A139" s="364"/>
      <c r="B139" s="379" t="s">
        <v>520</v>
      </c>
      <c r="C139" s="399"/>
      <c r="D139" s="387">
        <f>D138+D129</f>
        <v>0</v>
      </c>
    </row>
    <row r="140" spans="1:4" ht="12.75" customHeight="1" x14ac:dyDescent="0.25">
      <c r="A140" s="367"/>
      <c r="B140" s="367"/>
      <c r="C140" s="402"/>
      <c r="D140" s="388"/>
    </row>
    <row r="141" spans="1:4" ht="12.75" customHeight="1" thickBot="1" x14ac:dyDescent="0.3">
      <c r="A141" s="360" t="s">
        <v>528</v>
      </c>
      <c r="B141" s="360"/>
      <c r="C141" s="359"/>
      <c r="D141" s="360"/>
    </row>
    <row r="142" spans="1:4" ht="12.75" customHeight="1" thickBot="1" x14ac:dyDescent="0.3">
      <c r="A142" s="370" t="s">
        <v>511</v>
      </c>
      <c r="B142" s="361" t="s">
        <v>512</v>
      </c>
      <c r="C142" s="399" t="s">
        <v>513</v>
      </c>
      <c r="D142" s="389" t="s">
        <v>514</v>
      </c>
    </row>
    <row r="143" spans="1:4" ht="12.75" customHeight="1" x14ac:dyDescent="0.25">
      <c r="A143" s="371"/>
      <c r="B143" s="375" t="s">
        <v>515</v>
      </c>
      <c r="C143" s="400" t="s">
        <v>531</v>
      </c>
      <c r="D143" s="393"/>
    </row>
    <row r="144" spans="1:4" ht="12.75" customHeight="1" x14ac:dyDescent="0.25">
      <c r="A144" s="355">
        <v>12</v>
      </c>
      <c r="B144" s="376" t="s">
        <v>516</v>
      </c>
      <c r="C144" s="353">
        <v>0</v>
      </c>
      <c r="D144" s="386">
        <f t="shared" ref="D144:D171" si="7">C144*A144</f>
        <v>0</v>
      </c>
    </row>
    <row r="145" spans="1:4" ht="12.75" customHeight="1" x14ac:dyDescent="0.25">
      <c r="A145" s="355">
        <v>1</v>
      </c>
      <c r="B145" s="376" t="s">
        <v>537</v>
      </c>
      <c r="C145" s="353">
        <v>0</v>
      </c>
      <c r="D145" s="386">
        <f t="shared" si="7"/>
        <v>0</v>
      </c>
    </row>
    <row r="146" spans="1:4" ht="12.75" customHeight="1" x14ac:dyDescent="0.25">
      <c r="A146" s="355">
        <v>1</v>
      </c>
      <c r="B146" s="376" t="s">
        <v>538</v>
      </c>
      <c r="C146" s="353">
        <v>0</v>
      </c>
      <c r="D146" s="386">
        <f t="shared" si="7"/>
        <v>0</v>
      </c>
    </row>
    <row r="147" spans="1:4" ht="12.75" customHeight="1" x14ac:dyDescent="0.25">
      <c r="A147" s="355">
        <v>1</v>
      </c>
      <c r="B147" s="377" t="s">
        <v>539</v>
      </c>
      <c r="C147" s="353">
        <v>0</v>
      </c>
      <c r="D147" s="386">
        <f t="shared" si="7"/>
        <v>0</v>
      </c>
    </row>
    <row r="148" spans="1:4" ht="12.75" customHeight="1" x14ac:dyDescent="0.25">
      <c r="A148" s="355">
        <v>1</v>
      </c>
      <c r="B148" s="376" t="s">
        <v>609</v>
      </c>
      <c r="C148" s="353">
        <v>0</v>
      </c>
      <c r="D148" s="386">
        <f t="shared" si="7"/>
        <v>0</v>
      </c>
    </row>
    <row r="149" spans="1:4" ht="12.75" customHeight="1" x14ac:dyDescent="0.25">
      <c r="A149" s="355">
        <v>1</v>
      </c>
      <c r="B149" s="376" t="s">
        <v>547</v>
      </c>
      <c r="C149" s="353">
        <v>0</v>
      </c>
      <c r="D149" s="386">
        <f t="shared" si="7"/>
        <v>0</v>
      </c>
    </row>
    <row r="150" spans="1:4" ht="12.75" customHeight="1" x14ac:dyDescent="0.25">
      <c r="A150" s="355">
        <v>1</v>
      </c>
      <c r="B150" s="376" t="s">
        <v>548</v>
      </c>
      <c r="C150" s="353">
        <v>0</v>
      </c>
      <c r="D150" s="386">
        <f t="shared" si="7"/>
        <v>0</v>
      </c>
    </row>
    <row r="151" spans="1:4" ht="12.75" customHeight="1" x14ac:dyDescent="0.25">
      <c r="A151" s="355">
        <v>1</v>
      </c>
      <c r="B151" s="376" t="s">
        <v>549</v>
      </c>
      <c r="C151" s="353">
        <v>0</v>
      </c>
      <c r="D151" s="386">
        <f t="shared" si="7"/>
        <v>0</v>
      </c>
    </row>
    <row r="152" spans="1:4" ht="12.75" customHeight="1" x14ac:dyDescent="0.25">
      <c r="A152" s="355">
        <v>1</v>
      </c>
      <c r="B152" s="376" t="s">
        <v>550</v>
      </c>
      <c r="C152" s="353">
        <v>0</v>
      </c>
      <c r="D152" s="386">
        <f t="shared" si="7"/>
        <v>0</v>
      </c>
    </row>
    <row r="153" spans="1:4" ht="12.75" customHeight="1" x14ac:dyDescent="0.25">
      <c r="A153" s="355">
        <v>1</v>
      </c>
      <c r="B153" s="376" t="s">
        <v>561</v>
      </c>
      <c r="C153" s="353">
        <v>0</v>
      </c>
      <c r="D153" s="386">
        <f t="shared" si="7"/>
        <v>0</v>
      </c>
    </row>
    <row r="154" spans="1:4" ht="12.75" customHeight="1" x14ac:dyDescent="0.25">
      <c r="A154" s="355">
        <v>2</v>
      </c>
      <c r="B154" s="376" t="s">
        <v>575</v>
      </c>
      <c r="C154" s="353">
        <v>0</v>
      </c>
      <c r="D154" s="386">
        <f t="shared" si="7"/>
        <v>0</v>
      </c>
    </row>
    <row r="155" spans="1:4" ht="12.75" customHeight="1" x14ac:dyDescent="0.25">
      <c r="A155" s="355">
        <v>2</v>
      </c>
      <c r="B155" s="376" t="s">
        <v>576</v>
      </c>
      <c r="C155" s="353">
        <v>0</v>
      </c>
      <c r="D155" s="386">
        <f t="shared" si="7"/>
        <v>0</v>
      </c>
    </row>
    <row r="156" spans="1:4" ht="12.75" customHeight="1" x14ac:dyDescent="0.25">
      <c r="A156" s="355">
        <v>1</v>
      </c>
      <c r="B156" s="376" t="s">
        <v>522</v>
      </c>
      <c r="C156" s="353">
        <v>0</v>
      </c>
      <c r="D156" s="386">
        <f t="shared" si="7"/>
        <v>0</v>
      </c>
    </row>
    <row r="157" spans="1:4" ht="12.75" customHeight="1" x14ac:dyDescent="0.25">
      <c r="A157" s="355"/>
      <c r="B157" s="376"/>
      <c r="C157" s="353"/>
      <c r="D157" s="386"/>
    </row>
    <row r="158" spans="1:4" ht="12.75" customHeight="1" x14ac:dyDescent="0.25">
      <c r="A158" s="366"/>
      <c r="B158" s="378" t="s">
        <v>517</v>
      </c>
      <c r="C158" s="401"/>
      <c r="D158" s="386">
        <f>SUM(D144:D156)</f>
        <v>0</v>
      </c>
    </row>
    <row r="159" spans="1:4" ht="12.75" customHeight="1" x14ac:dyDescent="0.25">
      <c r="A159" s="365"/>
      <c r="B159" s="375" t="s">
        <v>518</v>
      </c>
      <c r="C159" s="400"/>
      <c r="D159" s="386"/>
    </row>
    <row r="160" spans="1:4" ht="12.75" customHeight="1" x14ac:dyDescent="0.25">
      <c r="A160" s="355">
        <v>1</v>
      </c>
      <c r="B160" s="376" t="s">
        <v>540</v>
      </c>
      <c r="C160" s="353">
        <v>0</v>
      </c>
      <c r="D160" s="386">
        <f t="shared" si="7"/>
        <v>0</v>
      </c>
    </row>
    <row r="161" spans="1:4" ht="12.75" customHeight="1" x14ac:dyDescent="0.25">
      <c r="A161" s="355">
        <v>1</v>
      </c>
      <c r="B161" s="376" t="s">
        <v>541</v>
      </c>
      <c r="C161" s="353">
        <v>0</v>
      </c>
      <c r="D161" s="386">
        <f t="shared" si="7"/>
        <v>0</v>
      </c>
    </row>
    <row r="162" spans="1:4" ht="12.75" customHeight="1" x14ac:dyDescent="0.25">
      <c r="A162" s="355">
        <v>1</v>
      </c>
      <c r="B162" s="376" t="s">
        <v>542</v>
      </c>
      <c r="C162" s="353">
        <v>0</v>
      </c>
      <c r="D162" s="386">
        <f t="shared" si="7"/>
        <v>0</v>
      </c>
    </row>
    <row r="163" spans="1:4" ht="12.75" customHeight="1" x14ac:dyDescent="0.25">
      <c r="A163" s="355">
        <v>1</v>
      </c>
      <c r="B163" s="376" t="s">
        <v>552</v>
      </c>
      <c r="C163" s="353">
        <v>0</v>
      </c>
      <c r="D163" s="386">
        <f t="shared" si="7"/>
        <v>0</v>
      </c>
    </row>
    <row r="164" spans="1:4" ht="12.75" customHeight="1" x14ac:dyDescent="0.25">
      <c r="A164" s="355">
        <v>1</v>
      </c>
      <c r="B164" s="376" t="s">
        <v>553</v>
      </c>
      <c r="C164" s="353">
        <v>0</v>
      </c>
      <c r="D164" s="386">
        <f t="shared" si="7"/>
        <v>0</v>
      </c>
    </row>
    <row r="165" spans="1:4" ht="12.75" customHeight="1" x14ac:dyDescent="0.25">
      <c r="A165" s="355">
        <v>1</v>
      </c>
      <c r="B165" s="376" t="s">
        <v>554</v>
      </c>
      <c r="C165" s="353">
        <v>0</v>
      </c>
      <c r="D165" s="386">
        <f t="shared" si="7"/>
        <v>0</v>
      </c>
    </row>
    <row r="166" spans="1:4" ht="12.75" customHeight="1" x14ac:dyDescent="0.25">
      <c r="A166" s="355">
        <v>1</v>
      </c>
      <c r="B166" s="376" t="s">
        <v>555</v>
      </c>
      <c r="C166" s="353">
        <v>0</v>
      </c>
      <c r="D166" s="386">
        <f t="shared" si="7"/>
        <v>0</v>
      </c>
    </row>
    <row r="167" spans="1:4" ht="12.75" customHeight="1" x14ac:dyDescent="0.25">
      <c r="A167" s="355">
        <v>1</v>
      </c>
      <c r="B167" s="376" t="s">
        <v>560</v>
      </c>
      <c r="C167" s="353">
        <v>0</v>
      </c>
      <c r="D167" s="386">
        <f t="shared" si="7"/>
        <v>0</v>
      </c>
    </row>
    <row r="168" spans="1:4" ht="12.75" customHeight="1" x14ac:dyDescent="0.25">
      <c r="A168" s="355">
        <v>1</v>
      </c>
      <c r="B168" s="376" t="s">
        <v>556</v>
      </c>
      <c r="C168" s="353">
        <v>0</v>
      </c>
      <c r="D168" s="386">
        <f t="shared" si="7"/>
        <v>0</v>
      </c>
    </row>
    <row r="169" spans="1:4" ht="12.75" customHeight="1" x14ac:dyDescent="0.25">
      <c r="A169" s="355">
        <v>1</v>
      </c>
      <c r="B169" s="376" t="s">
        <v>587</v>
      </c>
      <c r="C169" s="353">
        <v>0</v>
      </c>
      <c r="D169" s="386">
        <f t="shared" si="7"/>
        <v>0</v>
      </c>
    </row>
    <row r="170" spans="1:4" ht="12.75" customHeight="1" x14ac:dyDescent="0.25">
      <c r="A170" s="355">
        <v>1</v>
      </c>
      <c r="B170" s="376" t="s">
        <v>588</v>
      </c>
      <c r="C170" s="353">
        <v>0</v>
      </c>
      <c r="D170" s="386">
        <f t="shared" si="7"/>
        <v>0</v>
      </c>
    </row>
    <row r="171" spans="1:4" ht="12.75" customHeight="1" x14ac:dyDescent="0.25">
      <c r="A171" s="355">
        <v>1</v>
      </c>
      <c r="B171" s="376" t="s">
        <v>589</v>
      </c>
      <c r="C171" s="353">
        <v>0</v>
      </c>
      <c r="D171" s="386">
        <f t="shared" si="7"/>
        <v>0</v>
      </c>
    </row>
    <row r="172" spans="1:4" ht="12.75" customHeight="1" x14ac:dyDescent="0.25">
      <c r="A172" s="355"/>
      <c r="B172" s="376"/>
      <c r="C172" s="353"/>
      <c r="D172" s="386"/>
    </row>
    <row r="173" spans="1:4" ht="12.75" customHeight="1" thickBot="1" x14ac:dyDescent="0.3">
      <c r="A173" s="372"/>
      <c r="B173" s="378" t="s">
        <v>519</v>
      </c>
      <c r="C173" s="408"/>
      <c r="D173" s="386">
        <f>SUM(D160:D172)</f>
        <v>0</v>
      </c>
    </row>
    <row r="174" spans="1:4" ht="12.75" customHeight="1" thickBot="1" x14ac:dyDescent="0.3">
      <c r="A174" s="370"/>
      <c r="B174" s="381" t="s">
        <v>520</v>
      </c>
      <c r="C174" s="409"/>
      <c r="D174" s="394">
        <f>D173+D158</f>
        <v>0</v>
      </c>
    </row>
    <row r="175" spans="1:4" ht="12.75" customHeight="1" x14ac:dyDescent="0.25">
      <c r="A175" s="367"/>
      <c r="B175" s="367"/>
      <c r="C175" s="402"/>
      <c r="D175" s="388"/>
    </row>
    <row r="176" spans="1:4" ht="12.75" customHeight="1" x14ac:dyDescent="0.25">
      <c r="A176" s="356" t="s">
        <v>802</v>
      </c>
      <c r="B176" s="356"/>
      <c r="C176" s="354"/>
      <c r="D176" s="351">
        <f>SUM(D24+D54+D75+D115+D139+D174)</f>
        <v>0</v>
      </c>
    </row>
    <row r="180" spans="3:7" s="357" customFormat="1" ht="12.75" customHeight="1" x14ac:dyDescent="0.25">
      <c r="C180" s="414"/>
      <c r="E180" s="350"/>
      <c r="F180" s="350"/>
      <c r="G180" s="350"/>
    </row>
  </sheetData>
  <mergeCells count="1">
    <mergeCell ref="E1:G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zoomScale="120" zoomScaleNormal="120" workbookViewId="0">
      <pane xSplit="1" ySplit="3" topLeftCell="B339" activePane="bottomRight" state="frozen"/>
      <selection pane="topRight" activeCell="B1" sqref="B1"/>
      <selection pane="bottomLeft" activeCell="A4" sqref="A4"/>
      <selection pane="bottomRight" activeCell="A357" sqref="A357"/>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629</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2"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2</v>
      </c>
      <c r="B12" s="377" t="s">
        <v>525</v>
      </c>
      <c r="C12" s="353">
        <v>0</v>
      </c>
      <c r="D12" s="386">
        <f t="shared" si="0"/>
        <v>0</v>
      </c>
    </row>
    <row r="13" spans="1:6" ht="12.75" customHeight="1" x14ac:dyDescent="0.25">
      <c r="A13" s="355"/>
      <c r="B13" s="377"/>
      <c r="C13" s="353"/>
      <c r="D13" s="386"/>
    </row>
    <row r="14" spans="1:6" ht="12.75" customHeight="1" x14ac:dyDescent="0.25">
      <c r="A14" s="355"/>
      <c r="B14" s="378" t="s">
        <v>517</v>
      </c>
      <c r="C14" s="401"/>
      <c r="D14" s="386">
        <f>SUM(D8:D12)</f>
        <v>0</v>
      </c>
    </row>
    <row r="15" spans="1:6" ht="12.75" customHeight="1" x14ac:dyDescent="0.25">
      <c r="A15" s="365"/>
      <c r="B15" s="375" t="s">
        <v>518</v>
      </c>
      <c r="C15" s="400"/>
      <c r="D15" s="386"/>
    </row>
    <row r="16" spans="1:6" ht="12.75" customHeight="1" x14ac:dyDescent="0.25">
      <c r="A16" s="355">
        <v>1</v>
      </c>
      <c r="B16" s="376" t="s">
        <v>540</v>
      </c>
      <c r="C16" s="353">
        <v>0</v>
      </c>
      <c r="D16" s="386">
        <f t="shared" ref="D16:D19" si="1">C16*A16</f>
        <v>0</v>
      </c>
    </row>
    <row r="17" spans="1:4" ht="12.75" customHeight="1" x14ac:dyDescent="0.25">
      <c r="A17" s="355">
        <v>1</v>
      </c>
      <c r="B17" s="376" t="s">
        <v>541</v>
      </c>
      <c r="C17" s="353">
        <v>0</v>
      </c>
      <c r="D17" s="386">
        <f t="shared" si="1"/>
        <v>0</v>
      </c>
    </row>
    <row r="18" spans="1:4" ht="12.75" customHeight="1" x14ac:dyDescent="0.25">
      <c r="A18" s="355">
        <v>1</v>
      </c>
      <c r="B18" s="376" t="s">
        <v>543</v>
      </c>
      <c r="C18" s="353">
        <v>0</v>
      </c>
      <c r="D18" s="386">
        <f t="shared" si="1"/>
        <v>0</v>
      </c>
    </row>
    <row r="19" spans="1:4" ht="12.75" customHeight="1" x14ac:dyDescent="0.25">
      <c r="A19" s="355">
        <v>1</v>
      </c>
      <c r="B19" s="376" t="s">
        <v>655</v>
      </c>
      <c r="C19" s="353">
        <v>0</v>
      </c>
      <c r="D19" s="386">
        <f t="shared" si="1"/>
        <v>0</v>
      </c>
    </row>
    <row r="20" spans="1:4" ht="12.75" customHeight="1" x14ac:dyDescent="0.25">
      <c r="A20" s="355"/>
      <c r="B20" s="376"/>
      <c r="C20" s="353"/>
      <c r="D20" s="386"/>
    </row>
    <row r="21" spans="1:4" ht="12.75" customHeight="1" thickBot="1" x14ac:dyDescent="0.3">
      <c r="A21" s="366"/>
      <c r="B21" s="378" t="s">
        <v>519</v>
      </c>
      <c r="C21" s="401"/>
      <c r="D21" s="386">
        <f>SUM(D16:D20)</f>
        <v>0</v>
      </c>
    </row>
    <row r="22" spans="1:4" ht="12.75" customHeight="1" thickBot="1" x14ac:dyDescent="0.3">
      <c r="A22" s="364"/>
      <c r="B22" s="379" t="s">
        <v>520</v>
      </c>
      <c r="C22" s="399"/>
      <c r="D22" s="387">
        <f>D14+D21</f>
        <v>0</v>
      </c>
    </row>
    <row r="23" spans="1:4" ht="12.75" customHeight="1" x14ac:dyDescent="0.25">
      <c r="A23" s="367"/>
      <c r="B23" s="367"/>
      <c r="C23" s="402"/>
      <c r="D23" s="388"/>
    </row>
    <row r="24" spans="1:4" ht="12.75" customHeight="1" thickBot="1" x14ac:dyDescent="0.3">
      <c r="A24" s="360" t="s">
        <v>521</v>
      </c>
      <c r="B24" s="360"/>
      <c r="C24" s="359"/>
      <c r="D24" s="360"/>
    </row>
    <row r="25" spans="1:4" ht="12.75" customHeight="1" thickBot="1" x14ac:dyDescent="0.3">
      <c r="A25" s="364" t="s">
        <v>511</v>
      </c>
      <c r="B25" s="361" t="s">
        <v>512</v>
      </c>
      <c r="C25" s="399" t="s">
        <v>513</v>
      </c>
      <c r="D25" s="389" t="s">
        <v>514</v>
      </c>
    </row>
    <row r="26" spans="1:4" ht="12.75" customHeight="1" x14ac:dyDescent="0.25">
      <c r="A26" s="365"/>
      <c r="B26" s="375" t="s">
        <v>515</v>
      </c>
      <c r="C26" s="400"/>
      <c r="D26" s="390"/>
    </row>
    <row r="27" spans="1:4" ht="12.75" customHeight="1" x14ac:dyDescent="0.25">
      <c r="A27" s="355">
        <v>6</v>
      </c>
      <c r="B27" s="376" t="s">
        <v>516</v>
      </c>
      <c r="C27" s="353">
        <v>0</v>
      </c>
      <c r="D27" s="386">
        <f t="shared" ref="D27:D47" si="2">C27*A27</f>
        <v>0</v>
      </c>
    </row>
    <row r="28" spans="1:4" ht="12.75" customHeight="1" x14ac:dyDescent="0.25">
      <c r="A28" s="355">
        <v>1</v>
      </c>
      <c r="B28" s="376" t="s">
        <v>537</v>
      </c>
      <c r="C28" s="353">
        <v>0</v>
      </c>
      <c r="D28" s="386">
        <f t="shared" si="2"/>
        <v>0</v>
      </c>
    </row>
    <row r="29" spans="1:4" ht="12.75" customHeight="1" x14ac:dyDescent="0.25">
      <c r="A29" s="355">
        <v>1</v>
      </c>
      <c r="B29" s="376" t="s">
        <v>538</v>
      </c>
      <c r="C29" s="353">
        <v>0</v>
      </c>
      <c r="D29" s="386">
        <f t="shared" si="2"/>
        <v>0</v>
      </c>
    </row>
    <row r="30" spans="1:4" ht="12.75" customHeight="1" x14ac:dyDescent="0.25">
      <c r="A30" s="355">
        <v>1</v>
      </c>
      <c r="B30" s="377" t="s">
        <v>539</v>
      </c>
      <c r="C30" s="353">
        <v>0</v>
      </c>
      <c r="D30" s="386">
        <f t="shared" si="2"/>
        <v>0</v>
      </c>
    </row>
    <row r="31" spans="1:4" ht="12.75" customHeight="1" x14ac:dyDescent="0.25">
      <c r="A31" s="355">
        <v>1</v>
      </c>
      <c r="B31" s="376" t="s">
        <v>547</v>
      </c>
      <c r="C31" s="353">
        <v>0</v>
      </c>
      <c r="D31" s="386">
        <f t="shared" si="2"/>
        <v>0</v>
      </c>
    </row>
    <row r="32" spans="1:4" ht="12.75" customHeight="1" x14ac:dyDescent="0.25">
      <c r="A32" s="355">
        <v>1</v>
      </c>
      <c r="B32" s="376" t="s">
        <v>548</v>
      </c>
      <c r="C32" s="353">
        <v>0</v>
      </c>
      <c r="D32" s="386">
        <f t="shared" si="2"/>
        <v>0</v>
      </c>
    </row>
    <row r="33" spans="1:4" ht="12.75" customHeight="1" x14ac:dyDescent="0.25">
      <c r="A33" s="355">
        <v>1</v>
      </c>
      <c r="B33" s="376" t="s">
        <v>549</v>
      </c>
      <c r="C33" s="353">
        <v>0</v>
      </c>
      <c r="D33" s="386">
        <f t="shared" si="2"/>
        <v>0</v>
      </c>
    </row>
    <row r="34" spans="1:4" ht="12.75" customHeight="1" x14ac:dyDescent="0.25">
      <c r="A34" s="355">
        <v>1</v>
      </c>
      <c r="B34" s="376" t="s">
        <v>550</v>
      </c>
      <c r="C34" s="353">
        <v>0</v>
      </c>
      <c r="D34" s="386">
        <f t="shared" si="2"/>
        <v>0</v>
      </c>
    </row>
    <row r="35" spans="1:4" ht="12.75" customHeight="1" x14ac:dyDescent="0.25">
      <c r="A35" s="355">
        <v>1</v>
      </c>
      <c r="B35" s="376" t="s">
        <v>561</v>
      </c>
      <c r="C35" s="353">
        <v>0</v>
      </c>
      <c r="D35" s="386">
        <f t="shared" si="2"/>
        <v>0</v>
      </c>
    </row>
    <row r="36" spans="1:4" ht="12.75" customHeight="1" x14ac:dyDescent="0.25">
      <c r="A36" s="355"/>
      <c r="B36" s="376"/>
      <c r="C36" s="353"/>
      <c r="D36" s="386"/>
    </row>
    <row r="37" spans="1:4" ht="12.75" customHeight="1" x14ac:dyDescent="0.25">
      <c r="A37" s="366"/>
      <c r="B37" s="378" t="s">
        <v>517</v>
      </c>
      <c r="C37" s="401"/>
      <c r="D37" s="386">
        <f>SUM(D27:D35)</f>
        <v>0</v>
      </c>
    </row>
    <row r="38" spans="1:4" ht="12.75" customHeight="1" x14ac:dyDescent="0.25">
      <c r="A38" s="365"/>
      <c r="B38" s="375" t="s">
        <v>518</v>
      </c>
      <c r="C38" s="400"/>
      <c r="D38" s="386"/>
    </row>
    <row r="39" spans="1:4" ht="12.75" customHeight="1" x14ac:dyDescent="0.25">
      <c r="A39" s="355">
        <v>1</v>
      </c>
      <c r="B39" s="376" t="s">
        <v>540</v>
      </c>
      <c r="C39" s="353">
        <v>0</v>
      </c>
      <c r="D39" s="386">
        <f t="shared" si="2"/>
        <v>0</v>
      </c>
    </row>
    <row r="40" spans="1:4" ht="12.75" customHeight="1" x14ac:dyDescent="0.25">
      <c r="A40" s="355">
        <v>1</v>
      </c>
      <c r="B40" s="376" t="s">
        <v>541</v>
      </c>
      <c r="C40" s="353">
        <v>0</v>
      </c>
      <c r="D40" s="386">
        <f t="shared" si="2"/>
        <v>0</v>
      </c>
    </row>
    <row r="41" spans="1:4" ht="12.75" customHeight="1" x14ac:dyDescent="0.25">
      <c r="A41" s="355">
        <v>1</v>
      </c>
      <c r="B41" s="376" t="s">
        <v>552</v>
      </c>
      <c r="C41" s="353">
        <v>0</v>
      </c>
      <c r="D41" s="386">
        <f t="shared" si="2"/>
        <v>0</v>
      </c>
    </row>
    <row r="42" spans="1:4" ht="12.75" customHeight="1" x14ac:dyDescent="0.25">
      <c r="A42" s="355">
        <v>1</v>
      </c>
      <c r="B42" s="376" t="s">
        <v>553</v>
      </c>
      <c r="C42" s="353">
        <v>0</v>
      </c>
      <c r="D42" s="386">
        <f t="shared" si="2"/>
        <v>0</v>
      </c>
    </row>
    <row r="43" spans="1:4" ht="12.75" customHeight="1" x14ac:dyDescent="0.25">
      <c r="A43" s="355">
        <v>1</v>
      </c>
      <c r="B43" s="376" t="s">
        <v>554</v>
      </c>
      <c r="C43" s="353">
        <v>0</v>
      </c>
      <c r="D43" s="386">
        <f t="shared" si="2"/>
        <v>0</v>
      </c>
    </row>
    <row r="44" spans="1:4" ht="12.75" customHeight="1" x14ac:dyDescent="0.25">
      <c r="A44" s="355">
        <v>1</v>
      </c>
      <c r="B44" s="376" t="s">
        <v>555</v>
      </c>
      <c r="C44" s="353">
        <v>0</v>
      </c>
      <c r="D44" s="386">
        <f t="shared" si="2"/>
        <v>0</v>
      </c>
    </row>
    <row r="45" spans="1:4" ht="12.75" customHeight="1" x14ac:dyDescent="0.25">
      <c r="A45" s="355">
        <v>1</v>
      </c>
      <c r="B45" s="376" t="s">
        <v>560</v>
      </c>
      <c r="C45" s="353">
        <v>0</v>
      </c>
      <c r="D45" s="386">
        <f t="shared" si="2"/>
        <v>0</v>
      </c>
    </row>
    <row r="46" spans="1:4" ht="12.75" customHeight="1" x14ac:dyDescent="0.25">
      <c r="A46" s="355">
        <v>1</v>
      </c>
      <c r="B46" s="376" t="s">
        <v>556</v>
      </c>
      <c r="C46" s="353">
        <v>0</v>
      </c>
      <c r="D46" s="386">
        <f t="shared" si="2"/>
        <v>0</v>
      </c>
    </row>
    <row r="47" spans="1:4" ht="12.75" customHeight="1" x14ac:dyDescent="0.25">
      <c r="A47" s="355">
        <v>1</v>
      </c>
      <c r="B47" s="376" t="s">
        <v>615</v>
      </c>
      <c r="C47" s="353">
        <v>0</v>
      </c>
      <c r="D47" s="386">
        <f t="shared" si="2"/>
        <v>0</v>
      </c>
    </row>
    <row r="48" spans="1:4" ht="12.75" customHeight="1" x14ac:dyDescent="0.25">
      <c r="A48" s="355"/>
      <c r="B48" s="376"/>
      <c r="C48" s="353"/>
      <c r="D48" s="386"/>
    </row>
    <row r="49" spans="1:4" ht="12.75" customHeight="1" thickBot="1" x14ac:dyDescent="0.3">
      <c r="A49" s="366"/>
      <c r="B49" s="378" t="s">
        <v>519</v>
      </c>
      <c r="C49" s="401"/>
      <c r="D49" s="386">
        <f>SUM(D39:D48)</f>
        <v>0</v>
      </c>
    </row>
    <row r="50" spans="1:4" ht="12.75" customHeight="1" thickBot="1" x14ac:dyDescent="0.3">
      <c r="A50" s="364"/>
      <c r="B50" s="379" t="s">
        <v>520</v>
      </c>
      <c r="C50" s="399"/>
      <c r="D50" s="391">
        <f>D49+D37</f>
        <v>0</v>
      </c>
    </row>
    <row r="51" spans="1:4" ht="12.75" customHeight="1" x14ac:dyDescent="0.25">
      <c r="A51" s="363"/>
      <c r="B51" s="378"/>
      <c r="C51" s="403"/>
      <c r="D51" s="392"/>
    </row>
    <row r="52" spans="1:4" ht="12.75" customHeight="1" thickBot="1" x14ac:dyDescent="0.3">
      <c r="A52" s="368" t="s">
        <v>524</v>
      </c>
      <c r="B52" s="368"/>
      <c r="C52" s="404"/>
      <c r="D52" s="368"/>
    </row>
    <row r="53" spans="1:4" ht="12.75" customHeight="1" thickBot="1" x14ac:dyDescent="0.3">
      <c r="A53" s="364" t="s">
        <v>511</v>
      </c>
      <c r="B53" s="361" t="s">
        <v>512</v>
      </c>
      <c r="C53" s="399" t="s">
        <v>513</v>
      </c>
      <c r="D53" s="389" t="s">
        <v>514</v>
      </c>
    </row>
    <row r="54" spans="1:4" ht="12.75" customHeight="1" x14ac:dyDescent="0.25">
      <c r="A54" s="365"/>
      <c r="B54" s="375" t="s">
        <v>515</v>
      </c>
      <c r="C54" s="400"/>
      <c r="D54" s="393"/>
    </row>
    <row r="55" spans="1:4" ht="12.75" customHeight="1" x14ac:dyDescent="0.25">
      <c r="A55" s="355">
        <v>6</v>
      </c>
      <c r="B55" s="376" t="s">
        <v>516</v>
      </c>
      <c r="C55" s="353">
        <v>0</v>
      </c>
      <c r="D55" s="386">
        <f t="shared" ref="D55:D66" si="3">C55*A55</f>
        <v>0</v>
      </c>
    </row>
    <row r="56" spans="1:4" ht="12.75" customHeight="1" x14ac:dyDescent="0.25">
      <c r="A56" s="355">
        <v>1</v>
      </c>
      <c r="B56" s="376" t="s">
        <v>537</v>
      </c>
      <c r="C56" s="353">
        <v>0</v>
      </c>
      <c r="D56" s="386">
        <f t="shared" si="3"/>
        <v>0</v>
      </c>
    </row>
    <row r="57" spans="1:4" ht="12.75" customHeight="1" x14ac:dyDescent="0.25">
      <c r="A57" s="355">
        <v>1</v>
      </c>
      <c r="B57" s="376" t="s">
        <v>538</v>
      </c>
      <c r="C57" s="353">
        <v>0</v>
      </c>
      <c r="D57" s="386">
        <f t="shared" si="3"/>
        <v>0</v>
      </c>
    </row>
    <row r="58" spans="1:4" ht="12.75" customHeight="1" x14ac:dyDescent="0.25">
      <c r="A58" s="355">
        <v>1</v>
      </c>
      <c r="B58" s="377" t="s">
        <v>539</v>
      </c>
      <c r="C58" s="353">
        <v>0</v>
      </c>
      <c r="D58" s="386">
        <f t="shared" si="3"/>
        <v>0</v>
      </c>
    </row>
    <row r="59" spans="1:4" ht="12.75" customHeight="1" x14ac:dyDescent="0.25">
      <c r="A59" s="355">
        <v>1</v>
      </c>
      <c r="B59" s="376" t="s">
        <v>606</v>
      </c>
      <c r="C59" s="353">
        <v>0</v>
      </c>
      <c r="D59" s="386">
        <f t="shared" si="3"/>
        <v>0</v>
      </c>
    </row>
    <row r="60" spans="1:4" ht="12.75" customHeight="1" x14ac:dyDescent="0.25">
      <c r="A60" s="355">
        <v>1</v>
      </c>
      <c r="B60" s="376" t="s">
        <v>607</v>
      </c>
      <c r="C60" s="353">
        <v>0</v>
      </c>
      <c r="D60" s="386">
        <f t="shared" si="3"/>
        <v>0</v>
      </c>
    </row>
    <row r="61" spans="1:4" ht="12.75" customHeight="1" x14ac:dyDescent="0.25">
      <c r="A61" s="355"/>
      <c r="B61" s="380"/>
      <c r="C61" s="353"/>
      <c r="D61" s="386"/>
    </row>
    <row r="62" spans="1:4" ht="12.75" customHeight="1" x14ac:dyDescent="0.25">
      <c r="A62" s="366"/>
      <c r="B62" s="378" t="s">
        <v>517</v>
      </c>
      <c r="C62" s="405"/>
      <c r="D62" s="386">
        <f>SUM(D55:D61)</f>
        <v>0</v>
      </c>
    </row>
    <row r="63" spans="1:4" ht="12.75" customHeight="1" x14ac:dyDescent="0.25">
      <c r="A63" s="365"/>
      <c r="B63" s="375" t="s">
        <v>518</v>
      </c>
      <c r="C63" s="400"/>
      <c r="D63" s="386"/>
    </row>
    <row r="64" spans="1:4" ht="12.75" customHeight="1" x14ac:dyDescent="0.25">
      <c r="A64" s="355">
        <v>1</v>
      </c>
      <c r="B64" s="376" t="s">
        <v>540</v>
      </c>
      <c r="C64" s="353">
        <v>0</v>
      </c>
      <c r="D64" s="386">
        <f t="shared" si="3"/>
        <v>0</v>
      </c>
    </row>
    <row r="65" spans="1:4" ht="12.75" customHeight="1" x14ac:dyDescent="0.25">
      <c r="A65" s="355">
        <v>1</v>
      </c>
      <c r="B65" s="376" t="s">
        <v>541</v>
      </c>
      <c r="C65" s="353">
        <v>0</v>
      </c>
      <c r="D65" s="386">
        <f t="shared" si="3"/>
        <v>0</v>
      </c>
    </row>
    <row r="66" spans="1:4" ht="12.75" customHeight="1" x14ac:dyDescent="0.25">
      <c r="A66" s="355">
        <v>1</v>
      </c>
      <c r="B66" s="376" t="s">
        <v>608</v>
      </c>
      <c r="C66" s="353">
        <v>0</v>
      </c>
      <c r="D66" s="386">
        <f t="shared" si="3"/>
        <v>0</v>
      </c>
    </row>
    <row r="67" spans="1:4" ht="12.75" customHeight="1" x14ac:dyDescent="0.25">
      <c r="A67" s="355"/>
      <c r="B67" s="376"/>
      <c r="C67" s="353"/>
      <c r="D67" s="386"/>
    </row>
    <row r="68" spans="1:4" ht="12.75" customHeight="1" thickBot="1" x14ac:dyDescent="0.3">
      <c r="A68" s="366"/>
      <c r="B68" s="378" t="s">
        <v>519</v>
      </c>
      <c r="C68" s="401"/>
      <c r="D68" s="386">
        <f>SUM(D64:D67)</f>
        <v>0</v>
      </c>
    </row>
    <row r="69" spans="1:4" ht="12.75" customHeight="1" thickBot="1" x14ac:dyDescent="0.3">
      <c r="A69" s="364"/>
      <c r="B69" s="379" t="s">
        <v>520</v>
      </c>
      <c r="C69" s="399"/>
      <c r="D69" s="387">
        <f>D68+D62</f>
        <v>0</v>
      </c>
    </row>
    <row r="70" spans="1:4" ht="12.75" customHeight="1" x14ac:dyDescent="0.25">
      <c r="A70" s="367"/>
      <c r="B70" s="367"/>
      <c r="C70" s="402"/>
      <c r="D70" s="388"/>
    </row>
    <row r="71" spans="1:4" ht="12.75" customHeight="1" thickBot="1" x14ac:dyDescent="0.3">
      <c r="A71" s="369" t="s">
        <v>526</v>
      </c>
      <c r="B71" s="369"/>
      <c r="C71" s="406"/>
      <c r="D71" s="369"/>
    </row>
    <row r="72" spans="1:4" ht="12.75" customHeight="1" thickBot="1" x14ac:dyDescent="0.3">
      <c r="A72" s="364" t="s">
        <v>511</v>
      </c>
      <c r="B72" s="361" t="s">
        <v>512</v>
      </c>
      <c r="C72" s="399" t="s">
        <v>513</v>
      </c>
      <c r="D72" s="389" t="s">
        <v>514</v>
      </c>
    </row>
    <row r="73" spans="1:4" ht="12.75" customHeight="1" x14ac:dyDescent="0.25">
      <c r="A73" s="365"/>
      <c r="B73" s="375" t="s">
        <v>515</v>
      </c>
      <c r="C73" s="400"/>
      <c r="D73" s="390"/>
    </row>
    <row r="74" spans="1:4" ht="12.75" customHeight="1" x14ac:dyDescent="0.25">
      <c r="A74" s="355">
        <v>6</v>
      </c>
      <c r="B74" s="376" t="s">
        <v>516</v>
      </c>
      <c r="C74" s="353">
        <v>0</v>
      </c>
      <c r="D74" s="386">
        <f t="shared" ref="D74:D105" si="4">C74*A74</f>
        <v>0</v>
      </c>
    </row>
    <row r="75" spans="1:4" ht="12.75" customHeight="1" x14ac:dyDescent="0.25">
      <c r="A75" s="355">
        <v>1</v>
      </c>
      <c r="B75" s="376" t="s">
        <v>537</v>
      </c>
      <c r="C75" s="353">
        <v>0</v>
      </c>
      <c r="D75" s="386">
        <f t="shared" si="4"/>
        <v>0</v>
      </c>
    </row>
    <row r="76" spans="1:4" ht="12.75" customHeight="1" x14ac:dyDescent="0.25">
      <c r="A76" s="355">
        <v>1</v>
      </c>
      <c r="B76" s="376" t="s">
        <v>538</v>
      </c>
      <c r="C76" s="353">
        <v>0</v>
      </c>
      <c r="D76" s="386">
        <f t="shared" si="4"/>
        <v>0</v>
      </c>
    </row>
    <row r="77" spans="1:4" ht="12.75" customHeight="1" x14ac:dyDescent="0.25">
      <c r="A77" s="355">
        <v>1</v>
      </c>
      <c r="B77" s="377" t="s">
        <v>539</v>
      </c>
      <c r="C77" s="353">
        <v>0</v>
      </c>
      <c r="D77" s="386">
        <f t="shared" si="4"/>
        <v>0</v>
      </c>
    </row>
    <row r="78" spans="1:4" ht="12.75" customHeight="1" x14ac:dyDescent="0.25">
      <c r="A78" s="355">
        <v>1</v>
      </c>
      <c r="B78" s="376" t="s">
        <v>547</v>
      </c>
      <c r="C78" s="353">
        <v>0</v>
      </c>
      <c r="D78" s="386">
        <f t="shared" si="4"/>
        <v>0</v>
      </c>
    </row>
    <row r="79" spans="1:4" ht="12.75" customHeight="1" x14ac:dyDescent="0.25">
      <c r="A79" s="355">
        <v>1</v>
      </c>
      <c r="B79" s="376" t="s">
        <v>548</v>
      </c>
      <c r="C79" s="353">
        <v>0</v>
      </c>
      <c r="D79" s="386">
        <f t="shared" si="4"/>
        <v>0</v>
      </c>
    </row>
    <row r="80" spans="1:4" ht="12.75" customHeight="1" x14ac:dyDescent="0.25">
      <c r="A80" s="355">
        <v>1</v>
      </c>
      <c r="B80" s="376" t="s">
        <v>549</v>
      </c>
      <c r="C80" s="353">
        <v>0</v>
      </c>
      <c r="D80" s="386">
        <f t="shared" si="4"/>
        <v>0</v>
      </c>
    </row>
    <row r="81" spans="1:4" ht="12.75" customHeight="1" x14ac:dyDescent="0.25">
      <c r="A81" s="355">
        <v>1</v>
      </c>
      <c r="B81" s="376" t="s">
        <v>550</v>
      </c>
      <c r="C81" s="353">
        <v>0</v>
      </c>
      <c r="D81" s="386">
        <f t="shared" si="4"/>
        <v>0</v>
      </c>
    </row>
    <row r="82" spans="1:4" ht="12.75" customHeight="1" x14ac:dyDescent="0.25">
      <c r="A82" s="355">
        <v>1</v>
      </c>
      <c r="B82" s="376" t="s">
        <v>561</v>
      </c>
      <c r="C82" s="353">
        <v>0</v>
      </c>
      <c r="D82" s="386">
        <f t="shared" si="4"/>
        <v>0</v>
      </c>
    </row>
    <row r="83" spans="1:4" ht="12.75" customHeight="1" x14ac:dyDescent="0.25">
      <c r="A83" s="355">
        <v>1</v>
      </c>
      <c r="B83" s="376" t="s">
        <v>557</v>
      </c>
      <c r="C83" s="353">
        <v>0</v>
      </c>
      <c r="D83" s="386">
        <f t="shared" si="4"/>
        <v>0</v>
      </c>
    </row>
    <row r="84" spans="1:4" ht="12.75" customHeight="1" x14ac:dyDescent="0.25">
      <c r="A84" s="355">
        <v>1</v>
      </c>
      <c r="B84" s="376" t="s">
        <v>533</v>
      </c>
      <c r="C84" s="353">
        <v>0</v>
      </c>
      <c r="D84" s="386">
        <f t="shared" si="4"/>
        <v>0</v>
      </c>
    </row>
    <row r="85" spans="1:4" ht="12.75" customHeight="1" x14ac:dyDescent="0.25">
      <c r="A85" s="355">
        <v>1</v>
      </c>
      <c r="B85" s="376" t="s">
        <v>558</v>
      </c>
      <c r="C85" s="353">
        <v>0</v>
      </c>
      <c r="D85" s="386">
        <f t="shared" si="4"/>
        <v>0</v>
      </c>
    </row>
    <row r="86" spans="1:4" ht="12.75" customHeight="1" x14ac:dyDescent="0.25">
      <c r="A86" s="355">
        <v>6</v>
      </c>
      <c r="B86" s="376" t="s">
        <v>559</v>
      </c>
      <c r="C86" s="353">
        <v>0</v>
      </c>
      <c r="D86" s="386">
        <f t="shared" si="4"/>
        <v>0</v>
      </c>
    </row>
    <row r="87" spans="1:4" ht="12.75" customHeight="1" x14ac:dyDescent="0.25">
      <c r="A87" s="355">
        <v>1</v>
      </c>
      <c r="B87" s="376" t="s">
        <v>572</v>
      </c>
      <c r="C87" s="353">
        <v>0</v>
      </c>
      <c r="D87" s="386">
        <f t="shared" si="4"/>
        <v>0</v>
      </c>
    </row>
    <row r="88" spans="1:4" ht="12.75" customHeight="1" x14ac:dyDescent="0.25">
      <c r="A88" s="355"/>
      <c r="B88" s="376"/>
      <c r="C88" s="353"/>
      <c r="D88" s="386"/>
    </row>
    <row r="89" spans="1:4" ht="12.75" customHeight="1" x14ac:dyDescent="0.25">
      <c r="A89" s="366"/>
      <c r="B89" s="378" t="s">
        <v>517</v>
      </c>
      <c r="C89" s="353"/>
      <c r="D89" s="386">
        <f>SUM(D74:D88)</f>
        <v>0</v>
      </c>
    </row>
    <row r="90" spans="1:4" ht="12.75" customHeight="1" x14ac:dyDescent="0.25">
      <c r="A90" s="365"/>
      <c r="B90" s="375" t="s">
        <v>518</v>
      </c>
      <c r="C90" s="353"/>
      <c r="D90" s="386"/>
    </row>
    <row r="91" spans="1:4" ht="12.75" customHeight="1" x14ac:dyDescent="0.25">
      <c r="A91" s="355">
        <v>1</v>
      </c>
      <c r="B91" s="376" t="s">
        <v>540</v>
      </c>
      <c r="C91" s="353">
        <v>0</v>
      </c>
      <c r="D91" s="386">
        <f t="shared" si="4"/>
        <v>0</v>
      </c>
    </row>
    <row r="92" spans="1:4" ht="12.75" customHeight="1" x14ac:dyDescent="0.25">
      <c r="A92" s="355">
        <v>1</v>
      </c>
      <c r="B92" s="376" t="s">
        <v>541</v>
      </c>
      <c r="C92" s="353">
        <v>0</v>
      </c>
      <c r="D92" s="386">
        <f t="shared" si="4"/>
        <v>0</v>
      </c>
    </row>
    <row r="93" spans="1:4" ht="12.75" customHeight="1" x14ac:dyDescent="0.25">
      <c r="A93" s="355">
        <v>1</v>
      </c>
      <c r="B93" s="376" t="s">
        <v>552</v>
      </c>
      <c r="C93" s="353">
        <v>0</v>
      </c>
      <c r="D93" s="386">
        <f t="shared" si="4"/>
        <v>0</v>
      </c>
    </row>
    <row r="94" spans="1:4" ht="12.75" customHeight="1" x14ac:dyDescent="0.25">
      <c r="A94" s="355">
        <v>1</v>
      </c>
      <c r="B94" s="376" t="s">
        <v>553</v>
      </c>
      <c r="C94" s="353">
        <v>0</v>
      </c>
      <c r="D94" s="386">
        <f t="shared" si="4"/>
        <v>0</v>
      </c>
    </row>
    <row r="95" spans="1:4" ht="12.75" customHeight="1" x14ac:dyDescent="0.25">
      <c r="A95" s="355">
        <v>1</v>
      </c>
      <c r="B95" s="376" t="s">
        <v>554</v>
      </c>
      <c r="C95" s="353">
        <v>0</v>
      </c>
      <c r="D95" s="386">
        <f t="shared" si="4"/>
        <v>0</v>
      </c>
    </row>
    <row r="96" spans="1:4" ht="12.75" customHeight="1" x14ac:dyDescent="0.25">
      <c r="A96" s="355">
        <v>1</v>
      </c>
      <c r="B96" s="376" t="s">
        <v>555</v>
      </c>
      <c r="C96" s="353">
        <v>0</v>
      </c>
      <c r="D96" s="386">
        <f t="shared" si="4"/>
        <v>0</v>
      </c>
    </row>
    <row r="97" spans="1:4" ht="12.75" customHeight="1" x14ac:dyDescent="0.25">
      <c r="A97" s="355">
        <v>1</v>
      </c>
      <c r="B97" s="376" t="s">
        <v>560</v>
      </c>
      <c r="C97" s="353">
        <v>0</v>
      </c>
      <c r="D97" s="386">
        <f t="shared" si="4"/>
        <v>0</v>
      </c>
    </row>
    <row r="98" spans="1:4" ht="12.75" customHeight="1" x14ac:dyDescent="0.25">
      <c r="A98" s="355">
        <v>1</v>
      </c>
      <c r="B98" s="376" t="s">
        <v>556</v>
      </c>
      <c r="C98" s="353">
        <v>0</v>
      </c>
      <c r="D98" s="386">
        <f t="shared" si="4"/>
        <v>0</v>
      </c>
    </row>
    <row r="99" spans="1:4" ht="12.75" customHeight="1" x14ac:dyDescent="0.25">
      <c r="A99" s="355">
        <v>1</v>
      </c>
      <c r="B99" s="376" t="s">
        <v>562</v>
      </c>
      <c r="C99" s="353">
        <v>0</v>
      </c>
      <c r="D99" s="386">
        <f t="shared" si="4"/>
        <v>0</v>
      </c>
    </row>
    <row r="100" spans="1:4" ht="12.75" customHeight="1" x14ac:dyDescent="0.25">
      <c r="A100" s="355">
        <v>1</v>
      </c>
      <c r="B100" s="376" t="s">
        <v>563</v>
      </c>
      <c r="C100" s="353">
        <v>0</v>
      </c>
      <c r="D100" s="386">
        <f t="shared" si="4"/>
        <v>0</v>
      </c>
    </row>
    <row r="101" spans="1:4" ht="12.75" customHeight="1" x14ac:dyDescent="0.25">
      <c r="A101" s="355">
        <v>1</v>
      </c>
      <c r="B101" s="376" t="s">
        <v>573</v>
      </c>
      <c r="C101" s="353">
        <v>0</v>
      </c>
      <c r="D101" s="386">
        <f t="shared" si="4"/>
        <v>0</v>
      </c>
    </row>
    <row r="102" spans="1:4" ht="12.75" customHeight="1" x14ac:dyDescent="0.25">
      <c r="A102" s="355">
        <v>1</v>
      </c>
      <c r="B102" s="376" t="s">
        <v>574</v>
      </c>
      <c r="C102" s="353">
        <v>0</v>
      </c>
      <c r="D102" s="386">
        <f t="shared" si="4"/>
        <v>0</v>
      </c>
    </row>
    <row r="103" spans="1:4" ht="12.75" customHeight="1" x14ac:dyDescent="0.25">
      <c r="A103" s="355">
        <v>1</v>
      </c>
      <c r="B103" s="376" t="s">
        <v>595</v>
      </c>
      <c r="C103" s="353">
        <v>0</v>
      </c>
      <c r="D103" s="386">
        <f t="shared" si="4"/>
        <v>0</v>
      </c>
    </row>
    <row r="104" spans="1:4" ht="12.75" customHeight="1" x14ac:dyDescent="0.25">
      <c r="A104" s="355">
        <v>1</v>
      </c>
      <c r="B104" s="376" t="s">
        <v>642</v>
      </c>
      <c r="C104" s="353">
        <v>0</v>
      </c>
      <c r="D104" s="386">
        <f t="shared" si="4"/>
        <v>0</v>
      </c>
    </row>
    <row r="105" spans="1:4" ht="12.75" customHeight="1" x14ac:dyDescent="0.25">
      <c r="A105" s="355">
        <v>1</v>
      </c>
      <c r="B105" s="376" t="s">
        <v>594</v>
      </c>
      <c r="C105" s="353">
        <v>0</v>
      </c>
      <c r="D105" s="386">
        <f t="shared" si="4"/>
        <v>0</v>
      </c>
    </row>
    <row r="106" spans="1:4" ht="12.75" customHeight="1" x14ac:dyDescent="0.25">
      <c r="A106" s="355"/>
      <c r="B106" s="376"/>
      <c r="C106" s="353"/>
      <c r="D106" s="386"/>
    </row>
    <row r="107" spans="1:4" ht="12.75" customHeight="1" thickBot="1" x14ac:dyDescent="0.3">
      <c r="A107" s="366"/>
      <c r="B107" s="378" t="s">
        <v>519</v>
      </c>
      <c r="C107" s="401"/>
      <c r="D107" s="386">
        <f>SUM(D91:D105)</f>
        <v>0</v>
      </c>
    </row>
    <row r="108" spans="1:4" ht="12.75" customHeight="1" thickBot="1" x14ac:dyDescent="0.3">
      <c r="A108" s="364"/>
      <c r="B108" s="379" t="s">
        <v>520</v>
      </c>
      <c r="C108" s="399"/>
      <c r="D108" s="391">
        <f>D107+D89</f>
        <v>0</v>
      </c>
    </row>
    <row r="109" spans="1:4" ht="12.75" customHeight="1" x14ac:dyDescent="0.25">
      <c r="A109" s="363"/>
      <c r="B109" s="378"/>
      <c r="C109" s="403"/>
      <c r="D109" s="392"/>
    </row>
    <row r="110" spans="1:4" ht="12.75" customHeight="1" thickBot="1" x14ac:dyDescent="0.3">
      <c r="A110" s="369" t="s">
        <v>527</v>
      </c>
      <c r="B110" s="369"/>
      <c r="C110" s="406"/>
      <c r="D110" s="369"/>
    </row>
    <row r="111" spans="1:4" ht="12.75" customHeight="1" thickBot="1" x14ac:dyDescent="0.3">
      <c r="A111" s="364" t="s">
        <v>511</v>
      </c>
      <c r="B111" s="361" t="s">
        <v>512</v>
      </c>
      <c r="C111" s="399" t="s">
        <v>513</v>
      </c>
      <c r="D111" s="384" t="s">
        <v>514</v>
      </c>
    </row>
    <row r="112" spans="1:4" ht="12.75" customHeight="1" x14ac:dyDescent="0.25">
      <c r="A112" s="365"/>
      <c r="B112" s="375" t="s">
        <v>515</v>
      </c>
      <c r="C112" s="400"/>
      <c r="D112" s="385"/>
    </row>
    <row r="113" spans="1:4" ht="12.75" customHeight="1" x14ac:dyDescent="0.25">
      <c r="A113" s="355">
        <v>6</v>
      </c>
      <c r="B113" s="376" t="s">
        <v>516</v>
      </c>
      <c r="C113" s="353">
        <v>0</v>
      </c>
      <c r="D113" s="386">
        <f>(C113*A113)</f>
        <v>0</v>
      </c>
    </row>
    <row r="114" spans="1:4" ht="12.75" customHeight="1" x14ac:dyDescent="0.25">
      <c r="A114" s="355">
        <v>1</v>
      </c>
      <c r="B114" s="376" t="s">
        <v>537</v>
      </c>
      <c r="C114" s="353">
        <v>0</v>
      </c>
      <c r="D114" s="386">
        <f t="shared" ref="D114:D126" si="5">(C114*A114)</f>
        <v>0</v>
      </c>
    </row>
    <row r="115" spans="1:4" ht="12.75" customHeight="1" x14ac:dyDescent="0.25">
      <c r="A115" s="355">
        <v>1</v>
      </c>
      <c r="B115" s="376" t="s">
        <v>538</v>
      </c>
      <c r="C115" s="353">
        <v>0</v>
      </c>
      <c r="D115" s="386">
        <f t="shared" si="5"/>
        <v>0</v>
      </c>
    </row>
    <row r="116" spans="1:4" ht="12.75" customHeight="1" x14ac:dyDescent="0.25">
      <c r="A116" s="355">
        <v>1</v>
      </c>
      <c r="B116" s="377" t="s">
        <v>539</v>
      </c>
      <c r="C116" s="353">
        <v>0</v>
      </c>
      <c r="D116" s="386">
        <f t="shared" si="5"/>
        <v>0</v>
      </c>
    </row>
    <row r="117" spans="1:4" ht="12.75" customHeight="1" x14ac:dyDescent="0.25">
      <c r="A117" s="355">
        <v>3</v>
      </c>
      <c r="B117" s="376" t="s">
        <v>564</v>
      </c>
      <c r="C117" s="353">
        <v>0</v>
      </c>
      <c r="D117" s="386">
        <f t="shared" si="5"/>
        <v>0</v>
      </c>
    </row>
    <row r="118" spans="1:4" ht="12.75" customHeight="1" x14ac:dyDescent="0.25">
      <c r="A118" s="355">
        <v>2</v>
      </c>
      <c r="B118" s="376" t="s">
        <v>630</v>
      </c>
      <c r="C118" s="353">
        <v>0</v>
      </c>
      <c r="D118" s="386">
        <f t="shared" si="5"/>
        <v>0</v>
      </c>
    </row>
    <row r="119" spans="1:4" ht="12.75" customHeight="1" x14ac:dyDescent="0.25">
      <c r="A119" s="355">
        <v>2</v>
      </c>
      <c r="B119" s="376" t="s">
        <v>566</v>
      </c>
      <c r="C119" s="353">
        <v>0</v>
      </c>
      <c r="D119" s="386">
        <f t="shared" si="5"/>
        <v>0</v>
      </c>
    </row>
    <row r="120" spans="1:4" ht="12.75" customHeight="1" x14ac:dyDescent="0.25">
      <c r="A120" s="355">
        <v>3</v>
      </c>
      <c r="B120" s="376" t="s">
        <v>567</v>
      </c>
      <c r="C120" s="353">
        <v>0</v>
      </c>
      <c r="D120" s="386">
        <f t="shared" si="5"/>
        <v>0</v>
      </c>
    </row>
    <row r="121" spans="1:4" ht="12.75" customHeight="1" x14ac:dyDescent="0.25">
      <c r="A121" s="355">
        <v>1</v>
      </c>
      <c r="B121" s="376" t="s">
        <v>635</v>
      </c>
      <c r="C121" s="353">
        <v>0</v>
      </c>
      <c r="D121" s="386">
        <f t="shared" si="5"/>
        <v>0</v>
      </c>
    </row>
    <row r="122" spans="1:4" ht="12.75" customHeight="1" x14ac:dyDescent="0.25">
      <c r="A122" s="355">
        <v>1</v>
      </c>
      <c r="B122" s="376" t="s">
        <v>636</v>
      </c>
      <c r="C122" s="353">
        <v>0</v>
      </c>
      <c r="D122" s="386">
        <f t="shared" si="5"/>
        <v>0</v>
      </c>
    </row>
    <row r="123" spans="1:4" ht="12.75" customHeight="1" x14ac:dyDescent="0.25">
      <c r="A123" s="355">
        <v>1</v>
      </c>
      <c r="B123" s="376" t="s">
        <v>647</v>
      </c>
      <c r="C123" s="353">
        <v>0</v>
      </c>
      <c r="D123" s="386">
        <f t="shared" si="5"/>
        <v>0</v>
      </c>
    </row>
    <row r="124" spans="1:4" ht="12.75" customHeight="1" x14ac:dyDescent="0.25">
      <c r="A124" s="355">
        <v>1</v>
      </c>
      <c r="B124" s="376" t="s">
        <v>637</v>
      </c>
      <c r="C124" s="353">
        <v>0</v>
      </c>
      <c r="D124" s="386">
        <f t="shared" si="5"/>
        <v>0</v>
      </c>
    </row>
    <row r="125" spans="1:4" ht="12.75" customHeight="1" x14ac:dyDescent="0.25">
      <c r="A125" s="355">
        <v>1</v>
      </c>
      <c r="B125" s="376" t="s">
        <v>583</v>
      </c>
      <c r="C125" s="353">
        <v>0</v>
      </c>
      <c r="D125" s="386">
        <f t="shared" si="5"/>
        <v>0</v>
      </c>
    </row>
    <row r="126" spans="1:4" ht="12.75" customHeight="1" x14ac:dyDescent="0.25">
      <c r="A126" s="355">
        <v>1</v>
      </c>
      <c r="B126" s="376" t="s">
        <v>638</v>
      </c>
      <c r="C126" s="353">
        <v>0</v>
      </c>
      <c r="D126" s="386">
        <f t="shared" si="5"/>
        <v>0</v>
      </c>
    </row>
    <row r="127" spans="1:4" ht="12.75" customHeight="1" x14ac:dyDescent="0.25">
      <c r="A127" s="355"/>
      <c r="B127" s="376"/>
      <c r="C127" s="353"/>
      <c r="D127" s="386"/>
    </row>
    <row r="128" spans="1:4" ht="12.75" customHeight="1" x14ac:dyDescent="0.25">
      <c r="A128" s="366"/>
      <c r="B128" s="378" t="s">
        <v>517</v>
      </c>
      <c r="C128" s="401"/>
      <c r="D128" s="386">
        <f>SUM(D113:D127)</f>
        <v>0</v>
      </c>
    </row>
    <row r="129" spans="1:4" ht="12.75" customHeight="1" x14ac:dyDescent="0.25">
      <c r="A129" s="365"/>
      <c r="B129" s="375" t="s">
        <v>518</v>
      </c>
      <c r="C129" s="400"/>
      <c r="D129" s="386"/>
    </row>
    <row r="130" spans="1:4" ht="12.75" customHeight="1" x14ac:dyDescent="0.25">
      <c r="A130" s="355">
        <v>1</v>
      </c>
      <c r="B130" s="376" t="s">
        <v>540</v>
      </c>
      <c r="C130" s="353">
        <v>0</v>
      </c>
      <c r="D130" s="386">
        <f t="shared" ref="D130:D139" si="6">C130*A130</f>
        <v>0</v>
      </c>
    </row>
    <row r="131" spans="1:4" ht="12.75" customHeight="1" x14ac:dyDescent="0.25">
      <c r="A131" s="355">
        <v>1</v>
      </c>
      <c r="B131" s="376" t="s">
        <v>541</v>
      </c>
      <c r="C131" s="353">
        <v>0</v>
      </c>
      <c r="D131" s="386">
        <f t="shared" si="6"/>
        <v>0</v>
      </c>
    </row>
    <row r="132" spans="1:4" ht="12.75" customHeight="1" x14ac:dyDescent="0.25">
      <c r="A132" s="355">
        <v>1</v>
      </c>
      <c r="B132" s="376" t="s">
        <v>568</v>
      </c>
      <c r="C132" s="353">
        <v>0</v>
      </c>
      <c r="D132" s="386">
        <f t="shared" si="6"/>
        <v>0</v>
      </c>
    </row>
    <row r="133" spans="1:4" ht="12.75" customHeight="1" x14ac:dyDescent="0.25">
      <c r="A133" s="355">
        <v>1</v>
      </c>
      <c r="B133" s="376" t="s">
        <v>643</v>
      </c>
      <c r="C133" s="353">
        <v>0</v>
      </c>
      <c r="D133" s="386">
        <f t="shared" si="6"/>
        <v>0</v>
      </c>
    </row>
    <row r="134" spans="1:4" ht="12.75" customHeight="1" x14ac:dyDescent="0.25">
      <c r="A134" s="355">
        <v>1</v>
      </c>
      <c r="B134" s="376" t="s">
        <v>570</v>
      </c>
      <c r="C134" s="353">
        <v>0</v>
      </c>
      <c r="D134" s="386">
        <f t="shared" si="6"/>
        <v>0</v>
      </c>
    </row>
    <row r="135" spans="1:4" ht="12.75" customHeight="1" x14ac:dyDescent="0.25">
      <c r="A135" s="355">
        <v>1</v>
      </c>
      <c r="B135" s="376" t="s">
        <v>571</v>
      </c>
      <c r="C135" s="353">
        <v>0</v>
      </c>
      <c r="D135" s="386">
        <f t="shared" si="6"/>
        <v>0</v>
      </c>
    </row>
    <row r="136" spans="1:4" ht="12.75" customHeight="1" x14ac:dyDescent="0.25">
      <c r="A136" s="355">
        <v>1</v>
      </c>
      <c r="B136" s="376" t="s">
        <v>644</v>
      </c>
      <c r="C136" s="353">
        <v>0</v>
      </c>
      <c r="D136" s="386">
        <f t="shared" si="6"/>
        <v>0</v>
      </c>
    </row>
    <row r="137" spans="1:4" ht="12.75" customHeight="1" x14ac:dyDescent="0.25">
      <c r="A137" s="355">
        <v>1</v>
      </c>
      <c r="B137" s="376" t="s">
        <v>645</v>
      </c>
      <c r="C137" s="353">
        <v>0</v>
      </c>
      <c r="D137" s="386">
        <f t="shared" si="6"/>
        <v>0</v>
      </c>
    </row>
    <row r="138" spans="1:4" ht="12.75" customHeight="1" x14ac:dyDescent="0.25">
      <c r="A138" s="355">
        <v>1</v>
      </c>
      <c r="B138" s="376" t="s">
        <v>596</v>
      </c>
      <c r="C138" s="353">
        <v>0</v>
      </c>
      <c r="D138" s="386">
        <f t="shared" si="6"/>
        <v>0</v>
      </c>
    </row>
    <row r="139" spans="1:4" ht="12.75" customHeight="1" x14ac:dyDescent="0.25">
      <c r="A139" s="355">
        <v>1</v>
      </c>
      <c r="B139" s="376" t="s">
        <v>646</v>
      </c>
      <c r="C139" s="353">
        <v>0</v>
      </c>
      <c r="D139" s="386">
        <f t="shared" si="6"/>
        <v>0</v>
      </c>
    </row>
    <row r="140" spans="1:4" ht="12.75" customHeight="1" x14ac:dyDescent="0.25">
      <c r="A140" s="355"/>
      <c r="B140" s="376"/>
      <c r="C140" s="353"/>
      <c r="D140" s="386"/>
    </row>
    <row r="141" spans="1:4" ht="12.75" customHeight="1" thickBot="1" x14ac:dyDescent="0.3">
      <c r="A141" s="366"/>
      <c r="B141" s="378" t="s">
        <v>519</v>
      </c>
      <c r="C141" s="401"/>
      <c r="D141" s="386">
        <f>SUM(D130:D140)</f>
        <v>0</v>
      </c>
    </row>
    <row r="142" spans="1:4" ht="12.75" customHeight="1" thickBot="1" x14ac:dyDescent="0.3">
      <c r="A142" s="364"/>
      <c r="B142" s="379" t="s">
        <v>520</v>
      </c>
      <c r="C142" s="399"/>
      <c r="D142" s="387">
        <f>D141+D128</f>
        <v>0</v>
      </c>
    </row>
    <row r="143" spans="1:4" ht="12.75" customHeight="1" x14ac:dyDescent="0.25">
      <c r="A143" s="367"/>
      <c r="B143" s="367"/>
      <c r="C143" s="402"/>
      <c r="D143" s="388"/>
    </row>
    <row r="144" spans="1:4" ht="12.75" customHeight="1" thickBot="1" x14ac:dyDescent="0.3">
      <c r="A144" s="360" t="s">
        <v>528</v>
      </c>
      <c r="B144" s="360"/>
      <c r="C144" s="359"/>
      <c r="D144" s="360"/>
    </row>
    <row r="145" spans="1:4" ht="12.75" customHeight="1" thickBot="1" x14ac:dyDescent="0.3">
      <c r="A145" s="370" t="s">
        <v>511</v>
      </c>
      <c r="B145" s="361" t="s">
        <v>512</v>
      </c>
      <c r="C145" s="399" t="s">
        <v>513</v>
      </c>
      <c r="D145" s="389" t="s">
        <v>514</v>
      </c>
    </row>
    <row r="146" spans="1:4" ht="12.75" customHeight="1" x14ac:dyDescent="0.25">
      <c r="A146" s="371"/>
      <c r="B146" s="375" t="s">
        <v>515</v>
      </c>
      <c r="C146" s="400" t="s">
        <v>531</v>
      </c>
      <c r="D146" s="393"/>
    </row>
    <row r="147" spans="1:4" ht="12.75" customHeight="1" x14ac:dyDescent="0.25">
      <c r="A147" s="355">
        <v>6</v>
      </c>
      <c r="B147" s="376" t="s">
        <v>516</v>
      </c>
      <c r="C147" s="353">
        <v>0</v>
      </c>
      <c r="D147" s="386">
        <f t="shared" ref="D147:D175" si="7">C147*A147</f>
        <v>0</v>
      </c>
    </row>
    <row r="148" spans="1:4" ht="12.75" customHeight="1" x14ac:dyDescent="0.25">
      <c r="A148" s="355">
        <v>1</v>
      </c>
      <c r="B148" s="376" t="s">
        <v>537</v>
      </c>
      <c r="C148" s="353">
        <v>0</v>
      </c>
      <c r="D148" s="386">
        <f t="shared" si="7"/>
        <v>0</v>
      </c>
    </row>
    <row r="149" spans="1:4" ht="12.75" customHeight="1" x14ac:dyDescent="0.25">
      <c r="A149" s="355">
        <v>1</v>
      </c>
      <c r="B149" s="376" t="s">
        <v>538</v>
      </c>
      <c r="C149" s="353">
        <v>0</v>
      </c>
      <c r="D149" s="386">
        <f t="shared" si="7"/>
        <v>0</v>
      </c>
    </row>
    <row r="150" spans="1:4" ht="12.75" customHeight="1" x14ac:dyDescent="0.25">
      <c r="A150" s="355">
        <v>1</v>
      </c>
      <c r="B150" s="377" t="s">
        <v>539</v>
      </c>
      <c r="C150" s="353">
        <v>0</v>
      </c>
      <c r="D150" s="386">
        <f t="shared" si="7"/>
        <v>0</v>
      </c>
    </row>
    <row r="151" spans="1:4" ht="12.75" customHeight="1" x14ac:dyDescent="0.25">
      <c r="A151" s="355">
        <v>1</v>
      </c>
      <c r="B151" s="376" t="s">
        <v>547</v>
      </c>
      <c r="C151" s="353">
        <v>0</v>
      </c>
      <c r="D151" s="386">
        <f t="shared" si="7"/>
        <v>0</v>
      </c>
    </row>
    <row r="152" spans="1:4" ht="12.75" customHeight="1" x14ac:dyDescent="0.25">
      <c r="A152" s="355">
        <v>1</v>
      </c>
      <c r="B152" s="376" t="s">
        <v>548</v>
      </c>
      <c r="C152" s="353">
        <v>0</v>
      </c>
      <c r="D152" s="386">
        <f t="shared" si="7"/>
        <v>0</v>
      </c>
    </row>
    <row r="153" spans="1:4" ht="12.75" customHeight="1" x14ac:dyDescent="0.25">
      <c r="A153" s="355">
        <v>1</v>
      </c>
      <c r="B153" s="376" t="s">
        <v>549</v>
      </c>
      <c r="C153" s="353">
        <v>0</v>
      </c>
      <c r="D153" s="386">
        <f t="shared" si="7"/>
        <v>0</v>
      </c>
    </row>
    <row r="154" spans="1:4" ht="12.75" customHeight="1" x14ac:dyDescent="0.25">
      <c r="A154" s="355">
        <v>1</v>
      </c>
      <c r="B154" s="376" t="s">
        <v>550</v>
      </c>
      <c r="C154" s="353">
        <v>0</v>
      </c>
      <c r="D154" s="386">
        <f t="shared" si="7"/>
        <v>0</v>
      </c>
    </row>
    <row r="155" spans="1:4" ht="12.75" customHeight="1" x14ac:dyDescent="0.25">
      <c r="A155" s="355">
        <v>1</v>
      </c>
      <c r="B155" s="376" t="s">
        <v>561</v>
      </c>
      <c r="C155" s="353">
        <v>0</v>
      </c>
      <c r="D155" s="386">
        <f t="shared" si="7"/>
        <v>0</v>
      </c>
    </row>
    <row r="156" spans="1:4" ht="12.75" customHeight="1" x14ac:dyDescent="0.25">
      <c r="A156" s="355">
        <v>2</v>
      </c>
      <c r="B156" s="376" t="s">
        <v>575</v>
      </c>
      <c r="C156" s="353">
        <v>0</v>
      </c>
      <c r="D156" s="386">
        <f t="shared" si="7"/>
        <v>0</v>
      </c>
    </row>
    <row r="157" spans="1:4" ht="12.75" customHeight="1" x14ac:dyDescent="0.25">
      <c r="A157" s="355">
        <v>2</v>
      </c>
      <c r="B157" s="376" t="s">
        <v>576</v>
      </c>
      <c r="C157" s="353">
        <v>0</v>
      </c>
      <c r="D157" s="386">
        <f t="shared" si="7"/>
        <v>0</v>
      </c>
    </row>
    <row r="158" spans="1:4" ht="12.75" customHeight="1" x14ac:dyDescent="0.25">
      <c r="A158" s="355">
        <v>2</v>
      </c>
      <c r="B158" s="376" t="s">
        <v>631</v>
      </c>
      <c r="C158" s="353">
        <v>0</v>
      </c>
      <c r="D158" s="386">
        <f t="shared" si="7"/>
        <v>0</v>
      </c>
    </row>
    <row r="159" spans="1:4" ht="12.75" customHeight="1" x14ac:dyDescent="0.25">
      <c r="A159" s="355">
        <v>2</v>
      </c>
      <c r="B159" s="376" t="s">
        <v>632</v>
      </c>
      <c r="C159" s="353">
        <v>0</v>
      </c>
      <c r="D159" s="386">
        <f t="shared" si="7"/>
        <v>0</v>
      </c>
    </row>
    <row r="160" spans="1:4" ht="12.75" customHeight="1" x14ac:dyDescent="0.25">
      <c r="A160" s="355">
        <v>1</v>
      </c>
      <c r="B160" s="376" t="s">
        <v>639</v>
      </c>
      <c r="C160" s="353">
        <v>0</v>
      </c>
      <c r="D160" s="386">
        <f t="shared" si="7"/>
        <v>0</v>
      </c>
    </row>
    <row r="161" spans="1:4" ht="12.75" customHeight="1" x14ac:dyDescent="0.25">
      <c r="A161" s="355">
        <v>1</v>
      </c>
      <c r="B161" s="376" t="s">
        <v>640</v>
      </c>
      <c r="C161" s="353">
        <v>0</v>
      </c>
      <c r="D161" s="386">
        <f t="shared" si="7"/>
        <v>0</v>
      </c>
    </row>
    <row r="162" spans="1:4" ht="12.75" customHeight="1" x14ac:dyDescent="0.25">
      <c r="A162" s="355"/>
      <c r="B162" s="376"/>
      <c r="C162" s="353"/>
      <c r="D162" s="386"/>
    </row>
    <row r="163" spans="1:4" ht="12.75" customHeight="1" x14ac:dyDescent="0.25">
      <c r="A163" s="366"/>
      <c r="B163" s="378" t="s">
        <v>517</v>
      </c>
      <c r="C163" s="401"/>
      <c r="D163" s="386">
        <f>SUM(D147:D161)</f>
        <v>0</v>
      </c>
    </row>
    <row r="164" spans="1:4" ht="12.75" customHeight="1" x14ac:dyDescent="0.25">
      <c r="A164" s="365"/>
      <c r="B164" s="375" t="s">
        <v>518</v>
      </c>
      <c r="C164" s="400"/>
      <c r="D164" s="386"/>
    </row>
    <row r="165" spans="1:4" ht="12.75" customHeight="1" x14ac:dyDescent="0.25">
      <c r="A165" s="355">
        <v>1</v>
      </c>
      <c r="B165" s="376" t="s">
        <v>540</v>
      </c>
      <c r="C165" s="353">
        <v>0</v>
      </c>
      <c r="D165" s="386">
        <f t="shared" si="7"/>
        <v>0</v>
      </c>
    </row>
    <row r="166" spans="1:4" ht="12.75" customHeight="1" x14ac:dyDescent="0.25">
      <c r="A166" s="355">
        <v>1</v>
      </c>
      <c r="B166" s="376" t="s">
        <v>541</v>
      </c>
      <c r="C166" s="353">
        <v>0</v>
      </c>
      <c r="D166" s="386">
        <f t="shared" si="7"/>
        <v>0</v>
      </c>
    </row>
    <row r="167" spans="1:4" ht="12.75" customHeight="1" x14ac:dyDescent="0.25">
      <c r="A167" s="355">
        <v>1</v>
      </c>
      <c r="B167" s="376" t="s">
        <v>552</v>
      </c>
      <c r="C167" s="353">
        <v>0</v>
      </c>
      <c r="D167" s="386">
        <f t="shared" si="7"/>
        <v>0</v>
      </c>
    </row>
    <row r="168" spans="1:4" ht="12.75" customHeight="1" x14ac:dyDescent="0.25">
      <c r="A168" s="355">
        <v>1</v>
      </c>
      <c r="B168" s="376" t="s">
        <v>553</v>
      </c>
      <c r="C168" s="353">
        <v>0</v>
      </c>
      <c r="D168" s="386">
        <f t="shared" si="7"/>
        <v>0</v>
      </c>
    </row>
    <row r="169" spans="1:4" ht="12.75" customHeight="1" x14ac:dyDescent="0.25">
      <c r="A169" s="355">
        <v>1</v>
      </c>
      <c r="B169" s="376" t="s">
        <v>554</v>
      </c>
      <c r="C169" s="353">
        <v>0</v>
      </c>
      <c r="D169" s="386">
        <f t="shared" si="7"/>
        <v>0</v>
      </c>
    </row>
    <row r="170" spans="1:4" ht="12.75" customHeight="1" x14ac:dyDescent="0.25">
      <c r="A170" s="355">
        <v>1</v>
      </c>
      <c r="B170" s="376" t="s">
        <v>555</v>
      </c>
      <c r="C170" s="353">
        <v>0</v>
      </c>
      <c r="D170" s="386">
        <f t="shared" si="7"/>
        <v>0</v>
      </c>
    </row>
    <row r="171" spans="1:4" ht="12.75" customHeight="1" x14ac:dyDescent="0.25">
      <c r="A171" s="355">
        <v>1</v>
      </c>
      <c r="B171" s="376" t="s">
        <v>560</v>
      </c>
      <c r="C171" s="353">
        <v>0</v>
      </c>
      <c r="D171" s="386">
        <f t="shared" si="7"/>
        <v>0</v>
      </c>
    </row>
    <row r="172" spans="1:4" ht="12.75" customHeight="1" x14ac:dyDescent="0.25">
      <c r="A172" s="355">
        <v>1</v>
      </c>
      <c r="B172" s="376" t="s">
        <v>556</v>
      </c>
      <c r="C172" s="353">
        <v>0</v>
      </c>
      <c r="D172" s="386">
        <f t="shared" si="7"/>
        <v>0</v>
      </c>
    </row>
    <row r="173" spans="1:4" ht="12.75" customHeight="1" x14ac:dyDescent="0.25">
      <c r="A173" s="355">
        <v>1</v>
      </c>
      <c r="B173" s="376" t="s">
        <v>587</v>
      </c>
      <c r="C173" s="353">
        <v>0</v>
      </c>
      <c r="D173" s="386">
        <f t="shared" si="7"/>
        <v>0</v>
      </c>
    </row>
    <row r="174" spans="1:4" ht="12.75" customHeight="1" x14ac:dyDescent="0.25">
      <c r="A174" s="355">
        <v>1</v>
      </c>
      <c r="B174" s="376" t="s">
        <v>588</v>
      </c>
      <c r="C174" s="353">
        <v>0</v>
      </c>
      <c r="D174" s="386">
        <f t="shared" si="7"/>
        <v>0</v>
      </c>
    </row>
    <row r="175" spans="1:4" ht="12.75" customHeight="1" x14ac:dyDescent="0.25">
      <c r="A175" s="355">
        <v>1</v>
      </c>
      <c r="B175" s="376" t="s">
        <v>589</v>
      </c>
      <c r="C175" s="353">
        <v>0</v>
      </c>
      <c r="D175" s="386">
        <f t="shared" si="7"/>
        <v>0</v>
      </c>
    </row>
    <row r="176" spans="1:4" ht="12.75" customHeight="1" x14ac:dyDescent="0.25">
      <c r="A176" s="355"/>
      <c r="B176" s="376"/>
      <c r="C176" s="353"/>
      <c r="D176" s="386"/>
    </row>
    <row r="177" spans="1:4" ht="12.75" customHeight="1" thickBot="1" x14ac:dyDescent="0.3">
      <c r="A177" s="372"/>
      <c r="B177" s="378" t="s">
        <v>519</v>
      </c>
      <c r="C177" s="408"/>
      <c r="D177" s="386">
        <f>SUM(D165:D176)</f>
        <v>0</v>
      </c>
    </row>
    <row r="178" spans="1:4" ht="12.75" customHeight="1" thickBot="1" x14ac:dyDescent="0.3">
      <c r="A178" s="370"/>
      <c r="B178" s="381" t="s">
        <v>520</v>
      </c>
      <c r="C178" s="409"/>
      <c r="D178" s="394">
        <f>D177+D163</f>
        <v>0</v>
      </c>
    </row>
    <row r="179" spans="1:4" ht="12.75" customHeight="1" x14ac:dyDescent="0.25">
      <c r="A179" s="367"/>
      <c r="B179" s="367"/>
      <c r="C179" s="402"/>
      <c r="D179" s="388"/>
    </row>
    <row r="180" spans="1:4" ht="12.75" customHeight="1" thickBot="1" x14ac:dyDescent="0.3">
      <c r="A180" s="369" t="s">
        <v>529</v>
      </c>
      <c r="B180" s="369"/>
      <c r="C180" s="406"/>
      <c r="D180" s="369"/>
    </row>
    <row r="181" spans="1:4" ht="12.75" customHeight="1" thickBot="1" x14ac:dyDescent="0.3">
      <c r="A181" s="364" t="s">
        <v>511</v>
      </c>
      <c r="B181" s="361" t="s">
        <v>512</v>
      </c>
      <c r="C181" s="399" t="s">
        <v>513</v>
      </c>
      <c r="D181" s="384" t="s">
        <v>514</v>
      </c>
    </row>
    <row r="182" spans="1:4" ht="12.75" customHeight="1" x14ac:dyDescent="0.25">
      <c r="A182" s="365"/>
      <c r="B182" s="375" t="s">
        <v>515</v>
      </c>
      <c r="C182" s="400" t="s">
        <v>531</v>
      </c>
      <c r="D182" s="385"/>
    </row>
    <row r="183" spans="1:4" ht="12.75" customHeight="1" x14ac:dyDescent="0.25">
      <c r="A183" s="355">
        <v>6</v>
      </c>
      <c r="B183" s="376" t="s">
        <v>516</v>
      </c>
      <c r="C183" s="353">
        <v>0</v>
      </c>
      <c r="D183" s="386">
        <f t="shared" ref="D183:D192" si="8">C183*A183</f>
        <v>0</v>
      </c>
    </row>
    <row r="184" spans="1:4" ht="12.75" customHeight="1" x14ac:dyDescent="0.25">
      <c r="A184" s="355">
        <v>1</v>
      </c>
      <c r="B184" s="376" t="s">
        <v>537</v>
      </c>
      <c r="C184" s="353">
        <v>0</v>
      </c>
      <c r="D184" s="386">
        <f t="shared" si="8"/>
        <v>0</v>
      </c>
    </row>
    <row r="185" spans="1:4" ht="12.75" customHeight="1" x14ac:dyDescent="0.25">
      <c r="A185" s="355">
        <v>1</v>
      </c>
      <c r="B185" s="376" t="s">
        <v>538</v>
      </c>
      <c r="C185" s="353">
        <v>0</v>
      </c>
      <c r="D185" s="386">
        <f t="shared" si="8"/>
        <v>0</v>
      </c>
    </row>
    <row r="186" spans="1:4" ht="12.75" customHeight="1" x14ac:dyDescent="0.25">
      <c r="A186" s="355">
        <v>1</v>
      </c>
      <c r="B186" s="377" t="s">
        <v>539</v>
      </c>
      <c r="C186" s="353">
        <v>0</v>
      </c>
      <c r="D186" s="386">
        <f t="shared" si="8"/>
        <v>0</v>
      </c>
    </row>
    <row r="187" spans="1:4" ht="12.75" customHeight="1" x14ac:dyDescent="0.25">
      <c r="A187" s="355"/>
      <c r="B187" s="376"/>
      <c r="C187" s="353"/>
      <c r="D187" s="386"/>
    </row>
    <row r="188" spans="1:4" ht="12.75" customHeight="1" x14ac:dyDescent="0.25">
      <c r="A188" s="366"/>
      <c r="B188" s="378" t="s">
        <v>517</v>
      </c>
      <c r="C188" s="401"/>
      <c r="D188" s="386">
        <f>SUM(D183:D187)</f>
        <v>0</v>
      </c>
    </row>
    <row r="189" spans="1:4" ht="12.75" customHeight="1" x14ac:dyDescent="0.25">
      <c r="A189" s="365"/>
      <c r="B189" s="375" t="s">
        <v>518</v>
      </c>
      <c r="C189" s="400"/>
      <c r="D189" s="386"/>
    </row>
    <row r="190" spans="1:4" ht="12.75" customHeight="1" x14ac:dyDescent="0.25">
      <c r="A190" s="355">
        <v>1</v>
      </c>
      <c r="B190" s="376" t="s">
        <v>540</v>
      </c>
      <c r="C190" s="353">
        <v>0</v>
      </c>
      <c r="D190" s="386">
        <f t="shared" si="8"/>
        <v>0</v>
      </c>
    </row>
    <row r="191" spans="1:4" ht="12.75" customHeight="1" x14ac:dyDescent="0.25">
      <c r="A191" s="355">
        <v>1</v>
      </c>
      <c r="B191" s="376" t="s">
        <v>541</v>
      </c>
      <c r="C191" s="353">
        <v>0</v>
      </c>
      <c r="D191" s="386">
        <f t="shared" si="8"/>
        <v>0</v>
      </c>
    </row>
    <row r="192" spans="1:4" ht="12.75" customHeight="1" x14ac:dyDescent="0.25">
      <c r="A192" s="355">
        <v>1</v>
      </c>
      <c r="B192" s="376" t="s">
        <v>619</v>
      </c>
      <c r="C192" s="353">
        <v>0</v>
      </c>
      <c r="D192" s="386">
        <f t="shared" si="8"/>
        <v>0</v>
      </c>
    </row>
    <row r="193" spans="1:4" ht="12.75" customHeight="1" x14ac:dyDescent="0.25">
      <c r="A193" s="355"/>
      <c r="B193" s="376"/>
      <c r="C193" s="353"/>
      <c r="D193" s="386"/>
    </row>
    <row r="194" spans="1:4" ht="12.75" customHeight="1" thickBot="1" x14ac:dyDescent="0.3">
      <c r="A194" s="366"/>
      <c r="B194" s="378" t="s">
        <v>519</v>
      </c>
      <c r="C194" s="401"/>
      <c r="D194" s="386">
        <f>SUM(D190:D193)</f>
        <v>0</v>
      </c>
    </row>
    <row r="195" spans="1:4" ht="12.75" customHeight="1" thickBot="1" x14ac:dyDescent="0.3">
      <c r="A195" s="364"/>
      <c r="B195" s="379" t="s">
        <v>520</v>
      </c>
      <c r="C195" s="399"/>
      <c r="D195" s="391">
        <f>D194+D188</f>
        <v>0</v>
      </c>
    </row>
    <row r="196" spans="1:4" ht="12.75" customHeight="1" x14ac:dyDescent="0.25">
      <c r="A196" s="363"/>
      <c r="B196" s="378"/>
      <c r="C196" s="403"/>
      <c r="D196" s="392"/>
    </row>
    <row r="197" spans="1:4" ht="12.75" customHeight="1" x14ac:dyDescent="0.25">
      <c r="A197" s="373"/>
      <c r="B197" s="373"/>
      <c r="C197" s="410"/>
      <c r="D197" s="395"/>
    </row>
    <row r="198" spans="1:4" ht="12.75" customHeight="1" thickBot="1" x14ac:dyDescent="0.3">
      <c r="A198" s="369" t="s">
        <v>530</v>
      </c>
      <c r="B198" s="369"/>
      <c r="C198" s="406"/>
      <c r="D198" s="369"/>
    </row>
    <row r="199" spans="1:4" ht="12.75" customHeight="1" thickBot="1" x14ac:dyDescent="0.3">
      <c r="A199" s="364" t="s">
        <v>511</v>
      </c>
      <c r="B199" s="361" t="s">
        <v>512</v>
      </c>
      <c r="C199" s="399" t="s">
        <v>513</v>
      </c>
      <c r="D199" s="389" t="s">
        <v>514</v>
      </c>
    </row>
    <row r="200" spans="1:4" ht="12.75" customHeight="1" x14ac:dyDescent="0.25">
      <c r="A200" s="365"/>
      <c r="B200" s="375" t="s">
        <v>515</v>
      </c>
      <c r="C200" s="400" t="s">
        <v>531</v>
      </c>
      <c r="D200" s="390"/>
    </row>
    <row r="201" spans="1:4" ht="12.75" customHeight="1" x14ac:dyDescent="0.25">
      <c r="A201" s="355">
        <v>6</v>
      </c>
      <c r="B201" s="376" t="s">
        <v>516</v>
      </c>
      <c r="C201" s="353">
        <v>0</v>
      </c>
      <c r="D201" s="386">
        <f t="shared" ref="D201:D230" si="9">C201*A201</f>
        <v>0</v>
      </c>
    </row>
    <row r="202" spans="1:4" ht="12.75" customHeight="1" x14ac:dyDescent="0.25">
      <c r="A202" s="355">
        <v>1</v>
      </c>
      <c r="B202" s="376" t="s">
        <v>537</v>
      </c>
      <c r="C202" s="353">
        <v>0</v>
      </c>
      <c r="D202" s="386">
        <f t="shared" si="9"/>
        <v>0</v>
      </c>
    </row>
    <row r="203" spans="1:4" ht="12.75" customHeight="1" x14ac:dyDescent="0.25">
      <c r="A203" s="355">
        <v>1</v>
      </c>
      <c r="B203" s="376" t="s">
        <v>538</v>
      </c>
      <c r="C203" s="353">
        <v>0</v>
      </c>
      <c r="D203" s="386">
        <f t="shared" si="9"/>
        <v>0</v>
      </c>
    </row>
    <row r="204" spans="1:4" ht="12.75" customHeight="1" x14ac:dyDescent="0.25">
      <c r="A204" s="355">
        <v>1</v>
      </c>
      <c r="B204" s="377" t="s">
        <v>539</v>
      </c>
      <c r="C204" s="353">
        <v>0</v>
      </c>
      <c r="D204" s="386">
        <f t="shared" si="9"/>
        <v>0</v>
      </c>
    </row>
    <row r="205" spans="1:4" ht="12.75" customHeight="1" x14ac:dyDescent="0.25">
      <c r="A205" s="355">
        <v>1</v>
      </c>
      <c r="B205" s="376" t="s">
        <v>547</v>
      </c>
      <c r="C205" s="353">
        <v>0</v>
      </c>
      <c r="D205" s="386">
        <f t="shared" si="9"/>
        <v>0</v>
      </c>
    </row>
    <row r="206" spans="1:4" ht="12.75" customHeight="1" x14ac:dyDescent="0.25">
      <c r="A206" s="355">
        <v>1</v>
      </c>
      <c r="B206" s="376" t="s">
        <v>548</v>
      </c>
      <c r="C206" s="353">
        <v>0</v>
      </c>
      <c r="D206" s="386">
        <f t="shared" si="9"/>
        <v>0</v>
      </c>
    </row>
    <row r="207" spans="1:4" ht="12.75" customHeight="1" x14ac:dyDescent="0.25">
      <c r="A207" s="355">
        <v>1</v>
      </c>
      <c r="B207" s="376" t="s">
        <v>549</v>
      </c>
      <c r="C207" s="353">
        <v>0</v>
      </c>
      <c r="D207" s="386">
        <f t="shared" si="9"/>
        <v>0</v>
      </c>
    </row>
    <row r="208" spans="1:4" ht="12.75" customHeight="1" x14ac:dyDescent="0.25">
      <c r="A208" s="355">
        <v>1</v>
      </c>
      <c r="B208" s="376" t="s">
        <v>550</v>
      </c>
      <c r="C208" s="353">
        <v>0</v>
      </c>
      <c r="D208" s="386">
        <f t="shared" si="9"/>
        <v>0</v>
      </c>
    </row>
    <row r="209" spans="1:4" ht="12.75" customHeight="1" x14ac:dyDescent="0.25">
      <c r="A209" s="355">
        <v>1</v>
      </c>
      <c r="B209" s="376" t="s">
        <v>561</v>
      </c>
      <c r="C209" s="353">
        <v>0</v>
      </c>
      <c r="D209" s="386">
        <f t="shared" si="9"/>
        <v>0</v>
      </c>
    </row>
    <row r="210" spans="1:4" ht="12.75" customHeight="1" x14ac:dyDescent="0.25">
      <c r="A210" s="355">
        <v>1</v>
      </c>
      <c r="B210" s="376" t="s">
        <v>557</v>
      </c>
      <c r="C210" s="353">
        <v>0</v>
      </c>
      <c r="D210" s="386">
        <f t="shared" si="9"/>
        <v>0</v>
      </c>
    </row>
    <row r="211" spans="1:4" ht="12.75" customHeight="1" x14ac:dyDescent="0.25">
      <c r="A211" s="355">
        <v>1</v>
      </c>
      <c r="B211" s="376" t="s">
        <v>533</v>
      </c>
      <c r="C211" s="353">
        <v>0</v>
      </c>
      <c r="D211" s="386">
        <f t="shared" si="9"/>
        <v>0</v>
      </c>
    </row>
    <row r="212" spans="1:4" ht="12.75" customHeight="1" x14ac:dyDescent="0.25">
      <c r="A212" s="355">
        <v>1</v>
      </c>
      <c r="B212" s="376" t="s">
        <v>558</v>
      </c>
      <c r="C212" s="353">
        <v>0</v>
      </c>
      <c r="D212" s="386">
        <f t="shared" si="9"/>
        <v>0</v>
      </c>
    </row>
    <row r="213" spans="1:4" ht="12.75" customHeight="1" x14ac:dyDescent="0.25">
      <c r="A213" s="355">
        <v>6</v>
      </c>
      <c r="B213" s="376" t="s">
        <v>628</v>
      </c>
      <c r="C213" s="353">
        <v>0</v>
      </c>
      <c r="D213" s="386">
        <f t="shared" si="9"/>
        <v>0</v>
      </c>
    </row>
    <row r="214" spans="1:4" ht="12.75" customHeight="1" x14ac:dyDescent="0.25">
      <c r="A214" s="355">
        <v>1</v>
      </c>
      <c r="B214" s="376" t="s">
        <v>572</v>
      </c>
      <c r="C214" s="353">
        <v>0</v>
      </c>
      <c r="D214" s="386">
        <f t="shared" si="9"/>
        <v>0</v>
      </c>
    </row>
    <row r="215" spans="1:4" ht="12.75" customHeight="1" x14ac:dyDescent="0.25">
      <c r="A215" s="355"/>
      <c r="B215" s="376"/>
      <c r="C215" s="353"/>
      <c r="D215" s="386"/>
    </row>
    <row r="216" spans="1:4" ht="12.75" customHeight="1" x14ac:dyDescent="0.25">
      <c r="A216" s="366"/>
      <c r="B216" s="378" t="s">
        <v>517</v>
      </c>
      <c r="C216" s="400"/>
      <c r="D216" s="386">
        <f>SUM(D201:D215)</f>
        <v>0</v>
      </c>
    </row>
    <row r="217" spans="1:4" ht="12.75" customHeight="1" x14ac:dyDescent="0.25">
      <c r="A217" s="365"/>
      <c r="B217" s="375" t="s">
        <v>518</v>
      </c>
      <c r="C217" s="405"/>
      <c r="D217" s="386"/>
    </row>
    <row r="218" spans="1:4" ht="12.75" customHeight="1" x14ac:dyDescent="0.25">
      <c r="A218" s="355">
        <v>1</v>
      </c>
      <c r="B218" s="376" t="s">
        <v>540</v>
      </c>
      <c r="C218" s="353">
        <v>0</v>
      </c>
      <c r="D218" s="386">
        <f t="shared" si="9"/>
        <v>0</v>
      </c>
    </row>
    <row r="219" spans="1:4" ht="12.75" customHeight="1" x14ac:dyDescent="0.25">
      <c r="A219" s="355">
        <v>1</v>
      </c>
      <c r="B219" s="376" t="s">
        <v>541</v>
      </c>
      <c r="C219" s="353">
        <v>0</v>
      </c>
      <c r="D219" s="386">
        <f t="shared" si="9"/>
        <v>0</v>
      </c>
    </row>
    <row r="220" spans="1:4" ht="12.75" customHeight="1" x14ac:dyDescent="0.25">
      <c r="A220" s="355">
        <v>1</v>
      </c>
      <c r="B220" s="376" t="s">
        <v>552</v>
      </c>
      <c r="C220" s="353">
        <v>0</v>
      </c>
      <c r="D220" s="386">
        <f t="shared" si="9"/>
        <v>0</v>
      </c>
    </row>
    <row r="221" spans="1:4" ht="12.75" customHeight="1" x14ac:dyDescent="0.25">
      <c r="A221" s="355">
        <v>1</v>
      </c>
      <c r="B221" s="376" t="s">
        <v>553</v>
      </c>
      <c r="C221" s="353">
        <v>0</v>
      </c>
      <c r="D221" s="386">
        <f t="shared" si="9"/>
        <v>0</v>
      </c>
    </row>
    <row r="222" spans="1:4" ht="12.75" customHeight="1" x14ac:dyDescent="0.25">
      <c r="A222" s="355">
        <v>1</v>
      </c>
      <c r="B222" s="376" t="s">
        <v>554</v>
      </c>
      <c r="C222" s="353">
        <v>0</v>
      </c>
      <c r="D222" s="386">
        <f t="shared" si="9"/>
        <v>0</v>
      </c>
    </row>
    <row r="223" spans="1:4" ht="12.75" customHeight="1" x14ac:dyDescent="0.25">
      <c r="A223" s="355">
        <v>1</v>
      </c>
      <c r="B223" s="376" t="s">
        <v>555</v>
      </c>
      <c r="C223" s="353">
        <v>0</v>
      </c>
      <c r="D223" s="386">
        <f t="shared" si="9"/>
        <v>0</v>
      </c>
    </row>
    <row r="224" spans="1:4" ht="12.75" customHeight="1" x14ac:dyDescent="0.25">
      <c r="A224" s="355">
        <v>1</v>
      </c>
      <c r="B224" s="376" t="s">
        <v>560</v>
      </c>
      <c r="C224" s="353">
        <v>0</v>
      </c>
      <c r="D224" s="386">
        <f t="shared" si="9"/>
        <v>0</v>
      </c>
    </row>
    <row r="225" spans="1:4" ht="12.75" customHeight="1" x14ac:dyDescent="0.25">
      <c r="A225" s="355">
        <v>1</v>
      </c>
      <c r="B225" s="376" t="s">
        <v>556</v>
      </c>
      <c r="C225" s="353">
        <v>0</v>
      </c>
      <c r="D225" s="386">
        <f t="shared" si="9"/>
        <v>0</v>
      </c>
    </row>
    <row r="226" spans="1:4" ht="12.75" customHeight="1" x14ac:dyDescent="0.25">
      <c r="A226" s="355">
        <v>1</v>
      </c>
      <c r="B226" s="376" t="s">
        <v>562</v>
      </c>
      <c r="C226" s="353">
        <v>0</v>
      </c>
      <c r="D226" s="386">
        <f t="shared" si="9"/>
        <v>0</v>
      </c>
    </row>
    <row r="227" spans="1:4" ht="12.75" customHeight="1" x14ac:dyDescent="0.25">
      <c r="A227" s="355">
        <v>1</v>
      </c>
      <c r="B227" s="376" t="s">
        <v>563</v>
      </c>
      <c r="C227" s="353">
        <v>0</v>
      </c>
      <c r="D227" s="386">
        <f t="shared" si="9"/>
        <v>0</v>
      </c>
    </row>
    <row r="228" spans="1:4" ht="12.75" customHeight="1" x14ac:dyDescent="0.25">
      <c r="A228" s="355">
        <v>1</v>
      </c>
      <c r="B228" s="376" t="s">
        <v>573</v>
      </c>
      <c r="C228" s="353">
        <v>0</v>
      </c>
      <c r="D228" s="386">
        <f t="shared" si="9"/>
        <v>0</v>
      </c>
    </row>
    <row r="229" spans="1:4" ht="12.75" customHeight="1" x14ac:dyDescent="0.25">
      <c r="A229" s="355">
        <v>1</v>
      </c>
      <c r="B229" s="376" t="s">
        <v>574</v>
      </c>
      <c r="C229" s="353">
        <v>0</v>
      </c>
      <c r="D229" s="386">
        <f t="shared" si="9"/>
        <v>0</v>
      </c>
    </row>
    <row r="230" spans="1:4" ht="12.75" customHeight="1" x14ac:dyDescent="0.25">
      <c r="A230" s="355">
        <v>1</v>
      </c>
      <c r="B230" s="376" t="s">
        <v>598</v>
      </c>
      <c r="C230" s="353">
        <v>0</v>
      </c>
      <c r="D230" s="386">
        <f t="shared" si="9"/>
        <v>0</v>
      </c>
    </row>
    <row r="231" spans="1:4" ht="12.75" customHeight="1" x14ac:dyDescent="0.25">
      <c r="A231" s="355"/>
      <c r="B231" s="376"/>
      <c r="C231" s="353"/>
      <c r="D231" s="386"/>
    </row>
    <row r="232" spans="1:4" ht="12.75" customHeight="1" thickBot="1" x14ac:dyDescent="0.3">
      <c r="A232" s="366"/>
      <c r="B232" s="378" t="s">
        <v>519</v>
      </c>
      <c r="C232" s="405"/>
      <c r="D232" s="386">
        <f>SUM(D218:D231)</f>
        <v>0</v>
      </c>
    </row>
    <row r="233" spans="1:4" ht="12.75" customHeight="1" thickBot="1" x14ac:dyDescent="0.3">
      <c r="A233" s="364"/>
      <c r="B233" s="379" t="s">
        <v>520</v>
      </c>
      <c r="C233" s="399"/>
      <c r="D233" s="391">
        <f>D232+D216</f>
        <v>0</v>
      </c>
    </row>
    <row r="234" spans="1:4" ht="12.75" customHeight="1" x14ac:dyDescent="0.25">
      <c r="A234" s="373"/>
      <c r="B234" s="373"/>
      <c r="C234" s="410"/>
      <c r="D234" s="395"/>
    </row>
    <row r="235" spans="1:4" ht="12.75" customHeight="1" thickBot="1" x14ac:dyDescent="0.3">
      <c r="A235" s="360" t="s">
        <v>532</v>
      </c>
      <c r="B235" s="360"/>
      <c r="C235" s="359"/>
      <c r="D235" s="360"/>
    </row>
    <row r="236" spans="1:4" ht="12.75" customHeight="1" thickBot="1" x14ac:dyDescent="0.3">
      <c r="A236" s="364" t="s">
        <v>511</v>
      </c>
      <c r="B236" s="361" t="s">
        <v>512</v>
      </c>
      <c r="C236" s="399" t="s">
        <v>513</v>
      </c>
      <c r="D236" s="389" t="s">
        <v>514</v>
      </c>
    </row>
    <row r="237" spans="1:4" ht="12.75" customHeight="1" x14ac:dyDescent="0.25">
      <c r="A237" s="365"/>
      <c r="B237" s="375" t="s">
        <v>515</v>
      </c>
      <c r="C237" s="400"/>
      <c r="D237" s="393"/>
    </row>
    <row r="238" spans="1:4" ht="12.75" customHeight="1" x14ac:dyDescent="0.25">
      <c r="A238" s="355">
        <v>6</v>
      </c>
      <c r="B238" s="376" t="s">
        <v>516</v>
      </c>
      <c r="C238" s="353">
        <v>0</v>
      </c>
      <c r="D238" s="386">
        <f t="shared" ref="D238:D251" si="10">C238*A238</f>
        <v>0</v>
      </c>
    </row>
    <row r="239" spans="1:4" ht="12.75" customHeight="1" x14ac:dyDescent="0.25">
      <c r="A239" s="355">
        <v>1</v>
      </c>
      <c r="B239" s="376" t="s">
        <v>537</v>
      </c>
      <c r="C239" s="353">
        <v>0</v>
      </c>
      <c r="D239" s="386">
        <f t="shared" si="10"/>
        <v>0</v>
      </c>
    </row>
    <row r="240" spans="1:4" ht="12.75" customHeight="1" x14ac:dyDescent="0.25">
      <c r="A240" s="355">
        <v>1</v>
      </c>
      <c r="B240" s="376" t="s">
        <v>538</v>
      </c>
      <c r="C240" s="353">
        <v>0</v>
      </c>
      <c r="D240" s="386">
        <f t="shared" si="10"/>
        <v>0</v>
      </c>
    </row>
    <row r="241" spans="1:4" ht="12.75" customHeight="1" x14ac:dyDescent="0.25">
      <c r="A241" s="355">
        <v>1</v>
      </c>
      <c r="B241" s="377" t="s">
        <v>539</v>
      </c>
      <c r="C241" s="353">
        <v>0</v>
      </c>
      <c r="D241" s="386">
        <f t="shared" si="10"/>
        <v>0</v>
      </c>
    </row>
    <row r="242" spans="1:4" ht="12.75" customHeight="1" x14ac:dyDescent="0.25">
      <c r="A242" s="355">
        <v>1</v>
      </c>
      <c r="B242" s="376" t="s">
        <v>660</v>
      </c>
      <c r="C242" s="353">
        <v>0</v>
      </c>
      <c r="D242" s="386">
        <f t="shared" si="10"/>
        <v>0</v>
      </c>
    </row>
    <row r="243" spans="1:4" ht="12.75" customHeight="1" x14ac:dyDescent="0.25">
      <c r="A243" s="355">
        <v>1</v>
      </c>
      <c r="B243" s="376" t="s">
        <v>661</v>
      </c>
      <c r="C243" s="353">
        <v>0</v>
      </c>
      <c r="D243" s="386">
        <f t="shared" si="10"/>
        <v>0</v>
      </c>
    </row>
    <row r="244" spans="1:4" ht="12.75" customHeight="1" x14ac:dyDescent="0.25">
      <c r="A244" s="355">
        <v>1</v>
      </c>
      <c r="B244" s="376" t="s">
        <v>663</v>
      </c>
      <c r="C244" s="353">
        <v>0</v>
      </c>
      <c r="D244" s="386">
        <f t="shared" si="10"/>
        <v>0</v>
      </c>
    </row>
    <row r="245" spans="1:4" ht="12.75" customHeight="1" x14ac:dyDescent="0.25">
      <c r="A245" s="355"/>
      <c r="B245" s="380"/>
      <c r="C245" s="353"/>
      <c r="D245" s="386"/>
    </row>
    <row r="246" spans="1:4" ht="12.75" customHeight="1" x14ac:dyDescent="0.25">
      <c r="A246" s="366"/>
      <c r="B246" s="378" t="s">
        <v>517</v>
      </c>
      <c r="C246" s="405"/>
      <c r="D246" s="386">
        <f>SUM(D238:D245)</f>
        <v>0</v>
      </c>
    </row>
    <row r="247" spans="1:4" ht="12.75" customHeight="1" x14ac:dyDescent="0.25">
      <c r="A247" s="365"/>
      <c r="B247" s="375" t="s">
        <v>518</v>
      </c>
      <c r="C247" s="400"/>
      <c r="D247" s="386"/>
    </row>
    <row r="248" spans="1:4" ht="12.75" customHeight="1" x14ac:dyDescent="0.25">
      <c r="A248" s="355">
        <v>1</v>
      </c>
      <c r="B248" s="376" t="s">
        <v>540</v>
      </c>
      <c r="C248" s="353">
        <v>0</v>
      </c>
      <c r="D248" s="386">
        <f t="shared" si="10"/>
        <v>0</v>
      </c>
    </row>
    <row r="249" spans="1:4" ht="12.75" customHeight="1" x14ac:dyDescent="0.25">
      <c r="A249" s="355">
        <v>1</v>
      </c>
      <c r="B249" s="376" t="s">
        <v>541</v>
      </c>
      <c r="C249" s="353">
        <v>0</v>
      </c>
      <c r="D249" s="386">
        <f t="shared" si="10"/>
        <v>0</v>
      </c>
    </row>
    <row r="250" spans="1:4" ht="12.75" customHeight="1" x14ac:dyDescent="0.25">
      <c r="A250" s="355">
        <v>1</v>
      </c>
      <c r="B250" s="376" t="s">
        <v>662</v>
      </c>
      <c r="C250" s="353">
        <v>0</v>
      </c>
      <c r="D250" s="386">
        <f t="shared" si="10"/>
        <v>0</v>
      </c>
    </row>
    <row r="251" spans="1:4" ht="12.75" customHeight="1" x14ac:dyDescent="0.25">
      <c r="A251" s="355">
        <v>1</v>
      </c>
      <c r="B251" s="376" t="s">
        <v>665</v>
      </c>
      <c r="C251" s="353">
        <v>0</v>
      </c>
      <c r="D251" s="386">
        <f t="shared" si="10"/>
        <v>0</v>
      </c>
    </row>
    <row r="252" spans="1:4" ht="12.75" customHeight="1" x14ac:dyDescent="0.25">
      <c r="A252" s="355"/>
      <c r="B252" s="376"/>
      <c r="C252" s="353"/>
      <c r="D252" s="386"/>
    </row>
    <row r="253" spans="1:4" ht="12.75" customHeight="1" thickBot="1" x14ac:dyDescent="0.3">
      <c r="A253" s="374"/>
      <c r="B253" s="382" t="s">
        <v>519</v>
      </c>
      <c r="C253" s="411"/>
      <c r="D253" s="386">
        <f>SUM(D248:D252)</f>
        <v>0</v>
      </c>
    </row>
    <row r="254" spans="1:4" ht="12.75" customHeight="1" thickBot="1" x14ac:dyDescent="0.3">
      <c r="A254" s="364"/>
      <c r="B254" s="379" t="s">
        <v>520</v>
      </c>
      <c r="C254" s="399"/>
      <c r="D254" s="391">
        <f>D253+D246</f>
        <v>0</v>
      </c>
    </row>
    <row r="255" spans="1:4" ht="12.75" customHeight="1" x14ac:dyDescent="0.25">
      <c r="A255" s="363"/>
      <c r="B255" s="378"/>
      <c r="C255" s="403"/>
      <c r="D255" s="392"/>
    </row>
    <row r="256" spans="1:4" ht="12.75" customHeight="1" thickBot="1" x14ac:dyDescent="0.3">
      <c r="A256" s="369" t="s">
        <v>535</v>
      </c>
      <c r="B256" s="369"/>
      <c r="C256" s="406"/>
      <c r="D256" s="369"/>
    </row>
    <row r="257" spans="1:4" ht="12.75" customHeight="1" thickBot="1" x14ac:dyDescent="0.3">
      <c r="A257" s="364" t="s">
        <v>511</v>
      </c>
      <c r="B257" s="361" t="s">
        <v>512</v>
      </c>
      <c r="C257" s="399" t="s">
        <v>513</v>
      </c>
      <c r="D257" s="389" t="s">
        <v>514</v>
      </c>
    </row>
    <row r="258" spans="1:4" ht="12.75" customHeight="1" x14ac:dyDescent="0.25">
      <c r="A258" s="365"/>
      <c r="B258" s="375" t="s">
        <v>515</v>
      </c>
      <c r="C258" s="412"/>
      <c r="D258" s="390"/>
    </row>
    <row r="259" spans="1:4" ht="12.75" customHeight="1" x14ac:dyDescent="0.25">
      <c r="A259" s="355">
        <v>6</v>
      </c>
      <c r="B259" s="376" t="s">
        <v>516</v>
      </c>
      <c r="C259" s="353">
        <v>0</v>
      </c>
      <c r="D259" s="386">
        <f t="shared" ref="D259:D293" si="11">C259*A259</f>
        <v>0</v>
      </c>
    </row>
    <row r="260" spans="1:4" ht="12.75" customHeight="1" x14ac:dyDescent="0.25">
      <c r="A260" s="355">
        <v>1</v>
      </c>
      <c r="B260" s="376" t="s">
        <v>537</v>
      </c>
      <c r="C260" s="353">
        <v>0</v>
      </c>
      <c r="D260" s="386">
        <f t="shared" si="11"/>
        <v>0</v>
      </c>
    </row>
    <row r="261" spans="1:4" ht="12.75" customHeight="1" x14ac:dyDescent="0.25">
      <c r="A261" s="355">
        <v>1</v>
      </c>
      <c r="B261" s="376" t="s">
        <v>538</v>
      </c>
      <c r="C261" s="353">
        <v>0</v>
      </c>
      <c r="D261" s="386">
        <f t="shared" si="11"/>
        <v>0</v>
      </c>
    </row>
    <row r="262" spans="1:4" ht="12.75" customHeight="1" x14ac:dyDescent="0.25">
      <c r="A262" s="355">
        <v>1</v>
      </c>
      <c r="B262" s="377" t="s">
        <v>539</v>
      </c>
      <c r="C262" s="353">
        <v>0</v>
      </c>
      <c r="D262" s="386">
        <f t="shared" si="11"/>
        <v>0</v>
      </c>
    </row>
    <row r="263" spans="1:4" ht="12.75" customHeight="1" x14ac:dyDescent="0.25">
      <c r="A263" s="355">
        <v>1</v>
      </c>
      <c r="B263" s="376" t="s">
        <v>547</v>
      </c>
      <c r="C263" s="353">
        <v>0</v>
      </c>
      <c r="D263" s="386">
        <f t="shared" si="11"/>
        <v>0</v>
      </c>
    </row>
    <row r="264" spans="1:4" ht="12.75" customHeight="1" x14ac:dyDescent="0.25">
      <c r="A264" s="355">
        <v>1</v>
      </c>
      <c r="B264" s="376" t="s">
        <v>614</v>
      </c>
      <c r="C264" s="353">
        <v>0</v>
      </c>
      <c r="D264" s="386">
        <f t="shared" si="11"/>
        <v>0</v>
      </c>
    </row>
    <row r="265" spans="1:4" ht="12.75" customHeight="1" x14ac:dyDescent="0.25">
      <c r="A265" s="355">
        <v>1</v>
      </c>
      <c r="B265" s="376" t="s">
        <v>549</v>
      </c>
      <c r="C265" s="353">
        <v>0</v>
      </c>
      <c r="D265" s="386">
        <f t="shared" si="11"/>
        <v>0</v>
      </c>
    </row>
    <row r="266" spans="1:4" ht="12.75" customHeight="1" x14ac:dyDescent="0.25">
      <c r="A266" s="355">
        <v>1</v>
      </c>
      <c r="B266" s="376" t="s">
        <v>550</v>
      </c>
      <c r="C266" s="353">
        <v>0</v>
      </c>
      <c r="D266" s="386">
        <f t="shared" si="11"/>
        <v>0</v>
      </c>
    </row>
    <row r="267" spans="1:4" ht="12.75" customHeight="1" x14ac:dyDescent="0.25">
      <c r="A267" s="355">
        <v>1</v>
      </c>
      <c r="B267" s="376" t="s">
        <v>561</v>
      </c>
      <c r="C267" s="353">
        <v>0</v>
      </c>
      <c r="D267" s="386">
        <f t="shared" si="11"/>
        <v>0</v>
      </c>
    </row>
    <row r="268" spans="1:4" ht="12.75" customHeight="1" x14ac:dyDescent="0.25">
      <c r="A268" s="355">
        <v>3</v>
      </c>
      <c r="B268" s="376" t="s">
        <v>617</v>
      </c>
      <c r="C268" s="353">
        <v>0</v>
      </c>
      <c r="D268" s="386">
        <f t="shared" si="11"/>
        <v>0</v>
      </c>
    </row>
    <row r="269" spans="1:4" ht="12.75" customHeight="1" x14ac:dyDescent="0.25">
      <c r="A269" s="355">
        <v>3</v>
      </c>
      <c r="B269" s="376" t="s">
        <v>564</v>
      </c>
      <c r="C269" s="353">
        <v>0</v>
      </c>
      <c r="D269" s="386">
        <f t="shared" si="11"/>
        <v>0</v>
      </c>
    </row>
    <row r="270" spans="1:4" ht="12.75" customHeight="1" x14ac:dyDescent="0.25">
      <c r="A270" s="355">
        <v>2</v>
      </c>
      <c r="B270" s="376" t="s">
        <v>630</v>
      </c>
      <c r="C270" s="353">
        <v>0</v>
      </c>
      <c r="D270" s="386">
        <f t="shared" si="11"/>
        <v>0</v>
      </c>
    </row>
    <row r="271" spans="1:4" ht="12.75" customHeight="1" x14ac:dyDescent="0.25">
      <c r="A271" s="355">
        <v>2</v>
      </c>
      <c r="B271" s="376" t="s">
        <v>566</v>
      </c>
      <c r="C271" s="353">
        <v>0</v>
      </c>
      <c r="D271" s="386">
        <f t="shared" si="11"/>
        <v>0</v>
      </c>
    </row>
    <row r="272" spans="1:4" ht="12.75" customHeight="1" x14ac:dyDescent="0.25">
      <c r="A272" s="355">
        <v>3</v>
      </c>
      <c r="B272" s="376" t="s">
        <v>567</v>
      </c>
      <c r="C272" s="353">
        <v>0</v>
      </c>
      <c r="D272" s="386">
        <f t="shared" si="11"/>
        <v>0</v>
      </c>
    </row>
    <row r="273" spans="1:4" ht="12.75" customHeight="1" x14ac:dyDescent="0.25">
      <c r="A273" s="355">
        <v>2</v>
      </c>
      <c r="B273" s="376" t="s">
        <v>600</v>
      </c>
      <c r="C273" s="353">
        <v>0</v>
      </c>
      <c r="D273" s="386">
        <f t="shared" si="11"/>
        <v>0</v>
      </c>
    </row>
    <row r="274" spans="1:4" ht="12.75" customHeight="1" x14ac:dyDescent="0.25">
      <c r="A274" s="355">
        <v>2</v>
      </c>
      <c r="B274" s="376" t="s">
        <v>601</v>
      </c>
      <c r="C274" s="353">
        <v>0</v>
      </c>
      <c r="D274" s="386">
        <f t="shared" si="11"/>
        <v>0</v>
      </c>
    </row>
    <row r="275" spans="1:4" ht="12.75" customHeight="1" x14ac:dyDescent="0.25">
      <c r="A275" s="355"/>
      <c r="B275" s="376"/>
      <c r="C275" s="353"/>
      <c r="D275" s="386"/>
    </row>
    <row r="276" spans="1:4" ht="12.75" customHeight="1" x14ac:dyDescent="0.25">
      <c r="A276" s="374"/>
      <c r="B276" s="382" t="s">
        <v>517</v>
      </c>
      <c r="C276" s="411"/>
      <c r="D276" s="386">
        <f>SUM(D259:D275)</f>
        <v>0</v>
      </c>
    </row>
    <row r="277" spans="1:4" ht="12.75" customHeight="1" x14ac:dyDescent="0.25">
      <c r="A277" s="365"/>
      <c r="B277" s="375" t="s">
        <v>518</v>
      </c>
      <c r="C277" s="400"/>
      <c r="D277" s="386"/>
    </row>
    <row r="278" spans="1:4" ht="12.75" customHeight="1" x14ac:dyDescent="0.25">
      <c r="A278" s="355">
        <v>1</v>
      </c>
      <c r="B278" s="376" t="s">
        <v>540</v>
      </c>
      <c r="C278" s="353">
        <v>0</v>
      </c>
      <c r="D278" s="386">
        <f t="shared" si="11"/>
        <v>0</v>
      </c>
    </row>
    <row r="279" spans="1:4" ht="12.75" customHeight="1" x14ac:dyDescent="0.25">
      <c r="A279" s="355">
        <v>1</v>
      </c>
      <c r="B279" s="376" t="s">
        <v>541</v>
      </c>
      <c r="C279" s="353">
        <v>0</v>
      </c>
      <c r="D279" s="386">
        <f t="shared" si="11"/>
        <v>0</v>
      </c>
    </row>
    <row r="280" spans="1:4" ht="12.75" customHeight="1" x14ac:dyDescent="0.25">
      <c r="A280" s="355">
        <v>1</v>
      </c>
      <c r="B280" s="376" t="s">
        <v>552</v>
      </c>
      <c r="C280" s="353">
        <v>0</v>
      </c>
      <c r="D280" s="386">
        <f t="shared" si="11"/>
        <v>0</v>
      </c>
    </row>
    <row r="281" spans="1:4" ht="12.75" customHeight="1" x14ac:dyDescent="0.25">
      <c r="A281" s="355">
        <v>1</v>
      </c>
      <c r="B281" s="376" t="s">
        <v>553</v>
      </c>
      <c r="C281" s="353">
        <v>0</v>
      </c>
      <c r="D281" s="386">
        <f t="shared" si="11"/>
        <v>0</v>
      </c>
    </row>
    <row r="282" spans="1:4" ht="12.75" customHeight="1" x14ac:dyDescent="0.25">
      <c r="A282" s="355">
        <v>1</v>
      </c>
      <c r="B282" s="376" t="s">
        <v>554</v>
      </c>
      <c r="C282" s="353">
        <v>0</v>
      </c>
      <c r="D282" s="386">
        <f t="shared" si="11"/>
        <v>0</v>
      </c>
    </row>
    <row r="283" spans="1:4" ht="12.75" customHeight="1" x14ac:dyDescent="0.25">
      <c r="A283" s="355">
        <v>1</v>
      </c>
      <c r="B283" s="376" t="s">
        <v>555</v>
      </c>
      <c r="C283" s="353">
        <v>0</v>
      </c>
      <c r="D283" s="386">
        <f t="shared" si="11"/>
        <v>0</v>
      </c>
    </row>
    <row r="284" spans="1:4" ht="12.75" customHeight="1" x14ac:dyDescent="0.25">
      <c r="A284" s="355">
        <v>1</v>
      </c>
      <c r="B284" s="376" t="s">
        <v>560</v>
      </c>
      <c r="C284" s="353">
        <v>0</v>
      </c>
      <c r="D284" s="386">
        <f t="shared" si="11"/>
        <v>0</v>
      </c>
    </row>
    <row r="285" spans="1:4" ht="12.75" customHeight="1" x14ac:dyDescent="0.25">
      <c r="A285" s="355">
        <v>1</v>
      </c>
      <c r="B285" s="376" t="s">
        <v>556</v>
      </c>
      <c r="C285" s="353">
        <v>0</v>
      </c>
      <c r="D285" s="386">
        <f t="shared" si="11"/>
        <v>0</v>
      </c>
    </row>
    <row r="286" spans="1:4" ht="12.75" customHeight="1" x14ac:dyDescent="0.25">
      <c r="A286" s="355">
        <v>1</v>
      </c>
      <c r="B286" s="376" t="s">
        <v>599</v>
      </c>
      <c r="C286" s="353">
        <v>0</v>
      </c>
      <c r="D286" s="386">
        <f t="shared" si="11"/>
        <v>0</v>
      </c>
    </row>
    <row r="287" spans="1:4" ht="12.75" customHeight="1" x14ac:dyDescent="0.25">
      <c r="A287" s="355">
        <v>1</v>
      </c>
      <c r="B287" s="376" t="s">
        <v>568</v>
      </c>
      <c r="C287" s="353">
        <v>0</v>
      </c>
      <c r="D287" s="386">
        <f t="shared" si="11"/>
        <v>0</v>
      </c>
    </row>
    <row r="288" spans="1:4" ht="12.75" customHeight="1" x14ac:dyDescent="0.25">
      <c r="A288" s="355">
        <v>1</v>
      </c>
      <c r="B288" s="376" t="s">
        <v>643</v>
      </c>
      <c r="C288" s="353">
        <v>0</v>
      </c>
      <c r="D288" s="386">
        <f t="shared" si="11"/>
        <v>0</v>
      </c>
    </row>
    <row r="289" spans="1:4" ht="12.75" customHeight="1" x14ac:dyDescent="0.25">
      <c r="A289" s="355">
        <v>1</v>
      </c>
      <c r="B289" s="376" t="s">
        <v>570</v>
      </c>
      <c r="C289" s="353">
        <v>0</v>
      </c>
      <c r="D289" s="386">
        <f t="shared" si="11"/>
        <v>0</v>
      </c>
    </row>
    <row r="290" spans="1:4" ht="12.75" customHeight="1" x14ac:dyDescent="0.25">
      <c r="A290" s="355">
        <v>1</v>
      </c>
      <c r="B290" s="376" t="s">
        <v>571</v>
      </c>
      <c r="C290" s="353">
        <v>0</v>
      </c>
      <c r="D290" s="386">
        <f t="shared" si="11"/>
        <v>0</v>
      </c>
    </row>
    <row r="291" spans="1:4" ht="12.75" customHeight="1" x14ac:dyDescent="0.25">
      <c r="A291" s="355">
        <v>1</v>
      </c>
      <c r="B291" s="376" t="s">
        <v>602</v>
      </c>
      <c r="C291" s="353">
        <v>0</v>
      </c>
      <c r="D291" s="386">
        <f t="shared" si="11"/>
        <v>0</v>
      </c>
    </row>
    <row r="292" spans="1:4" ht="12.75" customHeight="1" x14ac:dyDescent="0.25">
      <c r="A292" s="355">
        <v>1</v>
      </c>
      <c r="B292" s="376" t="s">
        <v>603</v>
      </c>
      <c r="C292" s="353">
        <v>0</v>
      </c>
      <c r="D292" s="386">
        <f t="shared" si="11"/>
        <v>0</v>
      </c>
    </row>
    <row r="293" spans="1:4" ht="12.75" customHeight="1" x14ac:dyDescent="0.25">
      <c r="A293" s="355">
        <v>1</v>
      </c>
      <c r="B293" s="376" t="s">
        <v>615</v>
      </c>
      <c r="C293" s="353">
        <v>0</v>
      </c>
      <c r="D293" s="386">
        <f t="shared" si="11"/>
        <v>0</v>
      </c>
    </row>
    <row r="294" spans="1:4" ht="12.75" customHeight="1" x14ac:dyDescent="0.25">
      <c r="A294" s="355"/>
      <c r="B294" s="376"/>
      <c r="C294" s="353"/>
      <c r="D294" s="386"/>
    </row>
    <row r="295" spans="1:4" ht="12.75" customHeight="1" thickBot="1" x14ac:dyDescent="0.3">
      <c r="A295" s="374"/>
      <c r="B295" s="382" t="s">
        <v>519</v>
      </c>
      <c r="C295" s="413"/>
      <c r="D295" s="386">
        <f>SUM(D278:D294)</f>
        <v>0</v>
      </c>
    </row>
    <row r="296" spans="1:4" ht="12.75" customHeight="1" thickBot="1" x14ac:dyDescent="0.3">
      <c r="A296" s="364"/>
      <c r="B296" s="379" t="s">
        <v>520</v>
      </c>
      <c r="C296" s="399"/>
      <c r="D296" s="391">
        <f>D295+D276</f>
        <v>0</v>
      </c>
    </row>
    <row r="297" spans="1:4" ht="12.75" customHeight="1" x14ac:dyDescent="0.25">
      <c r="A297" s="356"/>
      <c r="B297" s="356"/>
      <c r="C297" s="398"/>
      <c r="D297" s="383"/>
    </row>
    <row r="298" spans="1:4" ht="12.75" customHeight="1" thickBot="1" x14ac:dyDescent="0.3">
      <c r="A298" s="369" t="s">
        <v>544</v>
      </c>
      <c r="B298" s="369"/>
      <c r="C298" s="406"/>
      <c r="D298" s="369"/>
    </row>
    <row r="299" spans="1:4" ht="12.75" customHeight="1" thickBot="1" x14ac:dyDescent="0.3">
      <c r="A299" s="364" t="s">
        <v>511</v>
      </c>
      <c r="B299" s="361" t="s">
        <v>512</v>
      </c>
      <c r="C299" s="399" t="s">
        <v>513</v>
      </c>
      <c r="D299" s="389" t="s">
        <v>514</v>
      </c>
    </row>
    <row r="300" spans="1:4" ht="12.75" customHeight="1" x14ac:dyDescent="0.25">
      <c r="A300" s="365"/>
      <c r="B300" s="375" t="s">
        <v>515</v>
      </c>
      <c r="C300" s="412"/>
      <c r="D300" s="390"/>
    </row>
    <row r="301" spans="1:4" ht="12.75" customHeight="1" x14ac:dyDescent="0.25">
      <c r="A301" s="355">
        <v>6</v>
      </c>
      <c r="B301" s="376" t="s">
        <v>516</v>
      </c>
      <c r="C301" s="353">
        <v>0</v>
      </c>
      <c r="D301" s="386">
        <f t="shared" ref="D301:D304" si="12">C301*A301</f>
        <v>0</v>
      </c>
    </row>
    <row r="302" spans="1:4" ht="12.75" customHeight="1" x14ac:dyDescent="0.25">
      <c r="A302" s="355">
        <v>1</v>
      </c>
      <c r="B302" s="376" t="s">
        <v>537</v>
      </c>
      <c r="C302" s="353">
        <v>0</v>
      </c>
      <c r="D302" s="386">
        <f t="shared" si="12"/>
        <v>0</v>
      </c>
    </row>
    <row r="303" spans="1:4" ht="12.75" customHeight="1" x14ac:dyDescent="0.25">
      <c r="A303" s="355">
        <v>1</v>
      </c>
      <c r="B303" s="376" t="s">
        <v>538</v>
      </c>
      <c r="C303" s="353">
        <v>0</v>
      </c>
      <c r="D303" s="386">
        <f t="shared" si="12"/>
        <v>0</v>
      </c>
    </row>
    <row r="304" spans="1:4" ht="12.75" customHeight="1" x14ac:dyDescent="0.25">
      <c r="A304" s="355">
        <v>1</v>
      </c>
      <c r="B304" s="377" t="s">
        <v>539</v>
      </c>
      <c r="C304" s="353">
        <v>0</v>
      </c>
      <c r="D304" s="386">
        <f t="shared" si="12"/>
        <v>0</v>
      </c>
    </row>
    <row r="305" spans="1:4" ht="12.75" customHeight="1" x14ac:dyDescent="0.25">
      <c r="A305" s="355"/>
      <c r="B305" s="376"/>
      <c r="C305" s="353"/>
      <c r="D305" s="386"/>
    </row>
    <row r="306" spans="1:4" ht="12.75" customHeight="1" x14ac:dyDescent="0.25">
      <c r="A306" s="374"/>
      <c r="B306" s="382" t="s">
        <v>517</v>
      </c>
      <c r="C306" s="411"/>
      <c r="D306" s="386">
        <f>SUM(D301:D305)</f>
        <v>0</v>
      </c>
    </row>
    <row r="307" spans="1:4" ht="12.75" customHeight="1" x14ac:dyDescent="0.25">
      <c r="A307" s="365"/>
      <c r="B307" s="375" t="s">
        <v>518</v>
      </c>
      <c r="C307" s="400"/>
      <c r="D307" s="386"/>
    </row>
    <row r="308" spans="1:4" ht="12.75" customHeight="1" x14ac:dyDescent="0.25">
      <c r="A308" s="355">
        <v>1</v>
      </c>
      <c r="B308" s="376" t="s">
        <v>540</v>
      </c>
      <c r="C308" s="353">
        <v>0</v>
      </c>
      <c r="D308" s="386">
        <f t="shared" ref="D308:D311" si="13">C308*A308</f>
        <v>0</v>
      </c>
    </row>
    <row r="309" spans="1:4" ht="12.75" customHeight="1" x14ac:dyDescent="0.25">
      <c r="A309" s="355">
        <v>1</v>
      </c>
      <c r="B309" s="376" t="s">
        <v>541</v>
      </c>
      <c r="C309" s="353">
        <v>0</v>
      </c>
      <c r="D309" s="386">
        <f t="shared" si="13"/>
        <v>0</v>
      </c>
    </row>
    <row r="310" spans="1:4" ht="12.75" customHeight="1" x14ac:dyDescent="0.25">
      <c r="A310" s="355">
        <v>1</v>
      </c>
      <c r="B310" s="376" t="s">
        <v>658</v>
      </c>
      <c r="C310" s="353">
        <v>0</v>
      </c>
      <c r="D310" s="386">
        <f t="shared" si="13"/>
        <v>0</v>
      </c>
    </row>
    <row r="311" spans="1:4" ht="12.75" customHeight="1" x14ac:dyDescent="0.25">
      <c r="A311" s="355">
        <v>1</v>
      </c>
      <c r="B311" s="376" t="s">
        <v>659</v>
      </c>
      <c r="C311" s="353">
        <v>0</v>
      </c>
      <c r="D311" s="386">
        <f t="shared" si="13"/>
        <v>0</v>
      </c>
    </row>
    <row r="312" spans="1:4" ht="12.75" customHeight="1" x14ac:dyDescent="0.25">
      <c r="A312" s="355"/>
      <c r="B312" s="376"/>
      <c r="C312" s="353"/>
      <c r="D312" s="386"/>
    </row>
    <row r="313" spans="1:4" ht="12.75" customHeight="1" thickBot="1" x14ac:dyDescent="0.3">
      <c r="A313" s="374"/>
      <c r="B313" s="382" t="s">
        <v>519</v>
      </c>
      <c r="C313" s="413"/>
      <c r="D313" s="386">
        <f>SUM(D308:D312)</f>
        <v>0</v>
      </c>
    </row>
    <row r="314" spans="1:4" ht="12.75" customHeight="1" thickBot="1" x14ac:dyDescent="0.3">
      <c r="A314" s="364"/>
      <c r="B314" s="379" t="s">
        <v>520</v>
      </c>
      <c r="C314" s="399"/>
      <c r="D314" s="391">
        <f>D313+D306</f>
        <v>0</v>
      </c>
    </row>
    <row r="315" spans="1:4" ht="12.75" customHeight="1" x14ac:dyDescent="0.25">
      <c r="A315" s="356"/>
      <c r="B315" s="356"/>
      <c r="C315" s="398"/>
      <c r="D315" s="383"/>
    </row>
    <row r="316" spans="1:4" ht="12.75" customHeight="1" thickBot="1" x14ac:dyDescent="0.3">
      <c r="A316" s="369" t="s">
        <v>545</v>
      </c>
      <c r="B316" s="369"/>
      <c r="C316" s="406"/>
      <c r="D316" s="369"/>
    </row>
    <row r="317" spans="1:4" ht="12.75" customHeight="1" thickBot="1" x14ac:dyDescent="0.3">
      <c r="A317" s="364" t="s">
        <v>511</v>
      </c>
      <c r="B317" s="361" t="s">
        <v>512</v>
      </c>
      <c r="C317" s="399" t="s">
        <v>513</v>
      </c>
      <c r="D317" s="389" t="s">
        <v>514</v>
      </c>
    </row>
    <row r="318" spans="1:4" ht="12.75" customHeight="1" x14ac:dyDescent="0.25">
      <c r="A318" s="365"/>
      <c r="B318" s="375" t="s">
        <v>515</v>
      </c>
      <c r="C318" s="412"/>
      <c r="D318" s="390"/>
    </row>
    <row r="319" spans="1:4" ht="12.75" customHeight="1" x14ac:dyDescent="0.25">
      <c r="A319" s="355">
        <v>6</v>
      </c>
      <c r="B319" s="376" t="s">
        <v>516</v>
      </c>
      <c r="C319" s="353">
        <v>0</v>
      </c>
      <c r="D319" s="386">
        <f t="shared" ref="D319:D332" si="14">C319*A319</f>
        <v>0</v>
      </c>
    </row>
    <row r="320" spans="1:4" ht="12.75" customHeight="1" x14ac:dyDescent="0.25">
      <c r="A320" s="355">
        <v>1</v>
      </c>
      <c r="B320" s="376" t="s">
        <v>537</v>
      </c>
      <c r="C320" s="353">
        <v>0</v>
      </c>
      <c r="D320" s="386">
        <f t="shared" si="14"/>
        <v>0</v>
      </c>
    </row>
    <row r="321" spans="1:4" ht="12.75" customHeight="1" x14ac:dyDescent="0.25">
      <c r="A321" s="355">
        <v>1</v>
      </c>
      <c r="B321" s="376" t="s">
        <v>538</v>
      </c>
      <c r="C321" s="353">
        <v>0</v>
      </c>
      <c r="D321" s="386">
        <f t="shared" si="14"/>
        <v>0</v>
      </c>
    </row>
    <row r="322" spans="1:4" ht="12.75" customHeight="1" x14ac:dyDescent="0.25">
      <c r="A322" s="355">
        <v>1</v>
      </c>
      <c r="B322" s="377" t="s">
        <v>539</v>
      </c>
      <c r="C322" s="353">
        <v>0</v>
      </c>
      <c r="D322" s="386">
        <f t="shared" si="14"/>
        <v>0</v>
      </c>
    </row>
    <row r="323" spans="1:4" ht="12.75" customHeight="1" x14ac:dyDescent="0.25">
      <c r="A323" s="355">
        <v>1</v>
      </c>
      <c r="B323" s="376" t="s">
        <v>547</v>
      </c>
      <c r="C323" s="353">
        <v>0</v>
      </c>
      <c r="D323" s="386">
        <f t="shared" si="14"/>
        <v>0</v>
      </c>
    </row>
    <row r="324" spans="1:4" ht="12.75" customHeight="1" x14ac:dyDescent="0.25">
      <c r="A324" s="355">
        <v>1</v>
      </c>
      <c r="B324" s="376" t="s">
        <v>548</v>
      </c>
      <c r="C324" s="353">
        <v>0</v>
      </c>
      <c r="D324" s="386">
        <f t="shared" si="14"/>
        <v>0</v>
      </c>
    </row>
    <row r="325" spans="1:4" ht="12.75" customHeight="1" x14ac:dyDescent="0.25">
      <c r="A325" s="355">
        <v>1</v>
      </c>
      <c r="B325" s="376" t="s">
        <v>549</v>
      </c>
      <c r="C325" s="353">
        <v>0</v>
      </c>
      <c r="D325" s="386">
        <f t="shared" si="14"/>
        <v>0</v>
      </c>
    </row>
    <row r="326" spans="1:4" ht="12.75" customHeight="1" x14ac:dyDescent="0.25">
      <c r="A326" s="355">
        <v>1</v>
      </c>
      <c r="B326" s="376" t="s">
        <v>550</v>
      </c>
      <c r="C326" s="353">
        <v>0</v>
      </c>
      <c r="D326" s="386">
        <f t="shared" si="14"/>
        <v>0</v>
      </c>
    </row>
    <row r="327" spans="1:4" ht="12.75" customHeight="1" x14ac:dyDescent="0.25">
      <c r="A327" s="355">
        <v>1</v>
      </c>
      <c r="B327" s="376" t="s">
        <v>561</v>
      </c>
      <c r="C327" s="353">
        <v>0</v>
      </c>
      <c r="D327" s="386">
        <f t="shared" si="14"/>
        <v>0</v>
      </c>
    </row>
    <row r="328" spans="1:4" ht="12.75" customHeight="1" x14ac:dyDescent="0.25">
      <c r="A328" s="355">
        <v>1</v>
      </c>
      <c r="B328" s="376" t="s">
        <v>557</v>
      </c>
      <c r="C328" s="353">
        <v>0</v>
      </c>
      <c r="D328" s="386">
        <f t="shared" si="14"/>
        <v>0</v>
      </c>
    </row>
    <row r="329" spans="1:4" ht="12.75" customHeight="1" x14ac:dyDescent="0.25">
      <c r="A329" s="355">
        <v>1</v>
      </c>
      <c r="B329" s="376" t="s">
        <v>533</v>
      </c>
      <c r="C329" s="353">
        <v>0</v>
      </c>
      <c r="D329" s="386">
        <f t="shared" si="14"/>
        <v>0</v>
      </c>
    </row>
    <row r="330" spans="1:4" ht="12.75" customHeight="1" x14ac:dyDescent="0.25">
      <c r="A330" s="355">
        <v>1</v>
      </c>
      <c r="B330" s="376" t="s">
        <v>558</v>
      </c>
      <c r="C330" s="353">
        <v>0</v>
      </c>
      <c r="D330" s="386">
        <f t="shared" si="14"/>
        <v>0</v>
      </c>
    </row>
    <row r="331" spans="1:4" ht="12.75" customHeight="1" x14ac:dyDescent="0.25">
      <c r="A331" s="355">
        <v>6</v>
      </c>
      <c r="B331" s="376" t="s">
        <v>559</v>
      </c>
      <c r="C331" s="353">
        <v>0</v>
      </c>
      <c r="D331" s="386">
        <f t="shared" si="14"/>
        <v>0</v>
      </c>
    </row>
    <row r="332" spans="1:4" ht="12.75" customHeight="1" x14ac:dyDescent="0.25">
      <c r="A332" s="355">
        <v>1</v>
      </c>
      <c r="B332" s="376" t="s">
        <v>572</v>
      </c>
      <c r="C332" s="353">
        <v>0</v>
      </c>
      <c r="D332" s="386">
        <f t="shared" si="14"/>
        <v>0</v>
      </c>
    </row>
    <row r="333" spans="1:4" ht="12.75" customHeight="1" x14ac:dyDescent="0.25">
      <c r="A333" s="355"/>
      <c r="B333" s="376"/>
      <c r="C333" s="353"/>
      <c r="D333" s="386"/>
    </row>
    <row r="334" spans="1:4" ht="12.75" customHeight="1" x14ac:dyDescent="0.25">
      <c r="A334" s="374"/>
      <c r="B334" s="382" t="s">
        <v>517</v>
      </c>
      <c r="C334" s="411"/>
      <c r="D334" s="386">
        <f>SUM(D319:D333)</f>
        <v>0</v>
      </c>
    </row>
    <row r="335" spans="1:4" ht="12.75" customHeight="1" x14ac:dyDescent="0.25">
      <c r="A335" s="365"/>
      <c r="B335" s="375" t="s">
        <v>518</v>
      </c>
      <c r="C335" s="400"/>
      <c r="D335" s="386"/>
    </row>
    <row r="336" spans="1:4" ht="12.75" customHeight="1" x14ac:dyDescent="0.25">
      <c r="A336" s="355">
        <v>1</v>
      </c>
      <c r="B336" s="376" t="s">
        <v>540</v>
      </c>
      <c r="C336" s="353">
        <v>0</v>
      </c>
      <c r="D336" s="386">
        <f t="shared" ref="D336:D350" si="15">C336*A336</f>
        <v>0</v>
      </c>
    </row>
    <row r="337" spans="1:4" ht="12.75" customHeight="1" x14ac:dyDescent="0.25">
      <c r="A337" s="355">
        <v>1</v>
      </c>
      <c r="B337" s="376" t="s">
        <v>541</v>
      </c>
      <c r="C337" s="353">
        <v>0</v>
      </c>
      <c r="D337" s="386">
        <f t="shared" si="15"/>
        <v>0</v>
      </c>
    </row>
    <row r="338" spans="1:4" ht="12.75" customHeight="1" x14ac:dyDescent="0.25">
      <c r="A338" s="355">
        <v>1</v>
      </c>
      <c r="B338" s="376" t="s">
        <v>552</v>
      </c>
      <c r="C338" s="353">
        <v>0</v>
      </c>
      <c r="D338" s="386">
        <f t="shared" si="15"/>
        <v>0</v>
      </c>
    </row>
    <row r="339" spans="1:4" ht="12.75" customHeight="1" x14ac:dyDescent="0.25">
      <c r="A339" s="355">
        <v>1</v>
      </c>
      <c r="B339" s="376" t="s">
        <v>553</v>
      </c>
      <c r="C339" s="353">
        <v>0</v>
      </c>
      <c r="D339" s="386">
        <f t="shared" si="15"/>
        <v>0</v>
      </c>
    </row>
    <row r="340" spans="1:4" ht="12.75" customHeight="1" x14ac:dyDescent="0.25">
      <c r="A340" s="355">
        <v>1</v>
      </c>
      <c r="B340" s="376" t="s">
        <v>554</v>
      </c>
      <c r="C340" s="353">
        <v>0</v>
      </c>
      <c r="D340" s="386">
        <f t="shared" si="15"/>
        <v>0</v>
      </c>
    </row>
    <row r="341" spans="1:4" ht="12.75" customHeight="1" x14ac:dyDescent="0.25">
      <c r="A341" s="355">
        <v>1</v>
      </c>
      <c r="B341" s="376" t="s">
        <v>555</v>
      </c>
      <c r="C341" s="353">
        <v>0</v>
      </c>
      <c r="D341" s="386">
        <f t="shared" si="15"/>
        <v>0</v>
      </c>
    </row>
    <row r="342" spans="1:4" ht="12.75" customHeight="1" x14ac:dyDescent="0.25">
      <c r="A342" s="355">
        <v>1</v>
      </c>
      <c r="B342" s="376" t="s">
        <v>560</v>
      </c>
      <c r="C342" s="353">
        <v>0</v>
      </c>
      <c r="D342" s="386">
        <f t="shared" si="15"/>
        <v>0</v>
      </c>
    </row>
    <row r="343" spans="1:4" ht="12.75" customHeight="1" x14ac:dyDescent="0.25">
      <c r="A343" s="355">
        <v>1</v>
      </c>
      <c r="B343" s="376" t="s">
        <v>556</v>
      </c>
      <c r="C343" s="353">
        <v>0</v>
      </c>
      <c r="D343" s="386">
        <f t="shared" si="15"/>
        <v>0</v>
      </c>
    </row>
    <row r="344" spans="1:4" ht="12.75" customHeight="1" x14ac:dyDescent="0.25">
      <c r="A344" s="355">
        <v>1</v>
      </c>
      <c r="B344" s="376" t="s">
        <v>562</v>
      </c>
      <c r="C344" s="353">
        <v>0</v>
      </c>
      <c r="D344" s="386">
        <f t="shared" si="15"/>
        <v>0</v>
      </c>
    </row>
    <row r="345" spans="1:4" ht="12.75" customHeight="1" x14ac:dyDescent="0.25">
      <c r="A345" s="355">
        <v>1</v>
      </c>
      <c r="B345" s="376" t="s">
        <v>563</v>
      </c>
      <c r="C345" s="353">
        <v>0</v>
      </c>
      <c r="D345" s="386">
        <f t="shared" si="15"/>
        <v>0</v>
      </c>
    </row>
    <row r="346" spans="1:4" ht="12.75" customHeight="1" x14ac:dyDescent="0.25">
      <c r="A346" s="355">
        <v>1</v>
      </c>
      <c r="B346" s="376" t="s">
        <v>573</v>
      </c>
      <c r="C346" s="353">
        <v>0</v>
      </c>
      <c r="D346" s="386">
        <f t="shared" si="15"/>
        <v>0</v>
      </c>
    </row>
    <row r="347" spans="1:4" ht="12.75" customHeight="1" x14ac:dyDescent="0.25">
      <c r="A347" s="355">
        <v>1</v>
      </c>
      <c r="B347" s="376" t="s">
        <v>574</v>
      </c>
      <c r="C347" s="353">
        <v>0</v>
      </c>
      <c r="D347" s="386">
        <f t="shared" si="15"/>
        <v>0</v>
      </c>
    </row>
    <row r="348" spans="1:4" ht="12.75" customHeight="1" x14ac:dyDescent="0.25">
      <c r="A348" s="355">
        <v>1</v>
      </c>
      <c r="B348" s="376" t="s">
        <v>595</v>
      </c>
      <c r="C348" s="353">
        <v>0</v>
      </c>
      <c r="D348" s="386">
        <f t="shared" si="15"/>
        <v>0</v>
      </c>
    </row>
    <row r="349" spans="1:4" ht="12.75" customHeight="1" x14ac:dyDescent="0.25">
      <c r="A349" s="355">
        <v>1</v>
      </c>
      <c r="B349" s="376" t="s">
        <v>642</v>
      </c>
      <c r="C349" s="353">
        <v>0</v>
      </c>
      <c r="D349" s="386">
        <f t="shared" si="15"/>
        <v>0</v>
      </c>
    </row>
    <row r="350" spans="1:4" ht="12.75" customHeight="1" x14ac:dyDescent="0.25">
      <c r="A350" s="355">
        <v>1</v>
      </c>
      <c r="B350" s="376" t="s">
        <v>594</v>
      </c>
      <c r="C350" s="353">
        <v>0</v>
      </c>
      <c r="D350" s="386">
        <f t="shared" si="15"/>
        <v>0</v>
      </c>
    </row>
    <row r="351" spans="1:4" ht="12.75" customHeight="1" x14ac:dyDescent="0.25">
      <c r="A351" s="355"/>
      <c r="B351" s="376"/>
      <c r="C351" s="353"/>
      <c r="D351" s="386"/>
    </row>
    <row r="352" spans="1:4" ht="12.75" customHeight="1" thickBot="1" x14ac:dyDescent="0.3">
      <c r="A352" s="374"/>
      <c r="B352" s="382" t="s">
        <v>519</v>
      </c>
      <c r="C352" s="413"/>
      <c r="D352" s="386">
        <f>SUM(D336:D351)</f>
        <v>0</v>
      </c>
    </row>
    <row r="353" spans="1:6" ht="12.75" customHeight="1" thickBot="1" x14ac:dyDescent="0.3">
      <c r="A353" s="364"/>
      <c r="B353" s="379" t="s">
        <v>520</v>
      </c>
      <c r="C353" s="399"/>
      <c r="D353" s="391">
        <f>D352+D334</f>
        <v>0</v>
      </c>
    </row>
    <row r="354" spans="1:6" ht="12.75" customHeight="1" x14ac:dyDescent="0.25">
      <c r="A354" s="356"/>
      <c r="B354" s="356"/>
      <c r="C354" s="398"/>
      <c r="D354" s="383"/>
    </row>
    <row r="355" spans="1:6" ht="12.75" customHeight="1" x14ac:dyDescent="0.25">
      <c r="D355" s="358"/>
    </row>
    <row r="356" spans="1:6" ht="12.75" customHeight="1" x14ac:dyDescent="0.25">
      <c r="A356" s="356" t="s">
        <v>802</v>
      </c>
      <c r="B356" s="356"/>
      <c r="C356" s="354"/>
      <c r="D356" s="351">
        <f>D353+D314+D296+D254+D233+D195+D178+D142+D108+D69+D50+D22</f>
        <v>0</v>
      </c>
    </row>
    <row r="360" spans="1:6" s="357" customFormat="1" ht="12.75" customHeight="1" x14ac:dyDescent="0.25">
      <c r="C360" s="414"/>
      <c r="E360" s="350"/>
      <c r="F360"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3"/>
  <sheetViews>
    <sheetView zoomScale="120" zoomScaleNormal="120" workbookViewId="0">
      <pane xSplit="1" ySplit="3" topLeftCell="B362" activePane="bottomRight" state="frozen"/>
      <selection pane="topRight" activeCell="B1" sqref="B1"/>
      <selection pane="bottomLeft" activeCell="A4" sqref="A4"/>
      <selection pane="bottomRight" activeCell="A380" sqref="A380"/>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641</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6</v>
      </c>
      <c r="B8" s="376" t="s">
        <v>516</v>
      </c>
      <c r="C8" s="353">
        <v>0</v>
      </c>
      <c r="D8" s="386">
        <f>C8*A8</f>
        <v>0</v>
      </c>
    </row>
    <row r="9" spans="1:6" ht="12.75" customHeight="1" x14ac:dyDescent="0.25">
      <c r="A9" s="355">
        <v>1</v>
      </c>
      <c r="B9" s="376" t="s">
        <v>537</v>
      </c>
      <c r="C9" s="353">
        <v>0</v>
      </c>
      <c r="D9" s="386">
        <f t="shared" ref="D9:D13"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7" t="s">
        <v>534</v>
      </c>
      <c r="C12" s="353">
        <v>0</v>
      </c>
      <c r="D12" s="386">
        <f t="shared" si="0"/>
        <v>0</v>
      </c>
    </row>
    <row r="13" spans="1:6" ht="12.75" customHeight="1" x14ac:dyDescent="0.25">
      <c r="A13" s="355">
        <v>2</v>
      </c>
      <c r="B13" s="377" t="s">
        <v>525</v>
      </c>
      <c r="C13" s="353">
        <v>0</v>
      </c>
      <c r="D13" s="386">
        <f t="shared" si="0"/>
        <v>0</v>
      </c>
    </row>
    <row r="14" spans="1:6" ht="12.75" customHeight="1" x14ac:dyDescent="0.25">
      <c r="A14" s="355"/>
      <c r="B14" s="377"/>
      <c r="C14" s="353"/>
      <c r="D14" s="386"/>
    </row>
    <row r="15" spans="1:6" ht="12.75" customHeight="1" x14ac:dyDescent="0.25">
      <c r="A15" s="355"/>
      <c r="B15" s="378" t="s">
        <v>517</v>
      </c>
      <c r="C15" s="401"/>
      <c r="D15" s="386">
        <f>SUM(D8:D13)</f>
        <v>0</v>
      </c>
    </row>
    <row r="16" spans="1:6" ht="12.75" customHeight="1" x14ac:dyDescent="0.25">
      <c r="A16" s="365"/>
      <c r="B16" s="375" t="s">
        <v>518</v>
      </c>
      <c r="C16" s="400"/>
      <c r="D16" s="386"/>
    </row>
    <row r="17" spans="1:4" ht="12.75" customHeight="1" x14ac:dyDescent="0.25">
      <c r="A17" s="355">
        <v>1</v>
      </c>
      <c r="B17" s="376" t="s">
        <v>540</v>
      </c>
      <c r="C17" s="353">
        <v>0</v>
      </c>
      <c r="D17" s="386">
        <f t="shared" ref="D17:D21" si="1">C17*A17</f>
        <v>0</v>
      </c>
    </row>
    <row r="18" spans="1:4" ht="12.75" customHeight="1" x14ac:dyDescent="0.25">
      <c r="A18" s="355">
        <v>1</v>
      </c>
      <c r="B18" s="376" t="s">
        <v>541</v>
      </c>
      <c r="C18" s="353">
        <v>0</v>
      </c>
      <c r="D18" s="386">
        <f t="shared" si="1"/>
        <v>0</v>
      </c>
    </row>
    <row r="19" spans="1:4" ht="12.75" customHeight="1" x14ac:dyDescent="0.25">
      <c r="A19" s="355">
        <v>1</v>
      </c>
      <c r="B19" s="376" t="s">
        <v>542</v>
      </c>
      <c r="C19" s="353">
        <v>0</v>
      </c>
      <c r="D19" s="386">
        <f t="shared" si="1"/>
        <v>0</v>
      </c>
    </row>
    <row r="20" spans="1:4" ht="12.75" customHeight="1" x14ac:dyDescent="0.25">
      <c r="A20" s="355">
        <v>1</v>
      </c>
      <c r="B20" s="376" t="s">
        <v>543</v>
      </c>
      <c r="C20" s="353">
        <v>0</v>
      </c>
      <c r="D20" s="386">
        <f t="shared" si="1"/>
        <v>0</v>
      </c>
    </row>
    <row r="21" spans="1:4" ht="12.75" customHeight="1" x14ac:dyDescent="0.25">
      <c r="A21" s="355">
        <v>1</v>
      </c>
      <c r="B21" s="376" t="s">
        <v>655</v>
      </c>
      <c r="C21" s="353">
        <v>0</v>
      </c>
      <c r="D21" s="386">
        <f t="shared" si="1"/>
        <v>0</v>
      </c>
    </row>
    <row r="22" spans="1:4" ht="12.75" customHeight="1" x14ac:dyDescent="0.25">
      <c r="A22" s="355"/>
      <c r="B22" s="376"/>
      <c r="C22" s="353"/>
      <c r="D22" s="386"/>
    </row>
    <row r="23" spans="1:4" ht="12.75" customHeight="1" thickBot="1" x14ac:dyDescent="0.3">
      <c r="A23" s="366"/>
      <c r="B23" s="378" t="s">
        <v>519</v>
      </c>
      <c r="C23" s="401"/>
      <c r="D23" s="386">
        <f>SUM(D17:D22)</f>
        <v>0</v>
      </c>
    </row>
    <row r="24" spans="1:4" ht="12.75" customHeight="1" thickBot="1" x14ac:dyDescent="0.3">
      <c r="A24" s="364"/>
      <c r="B24" s="379" t="s">
        <v>520</v>
      </c>
      <c r="C24" s="399"/>
      <c r="D24" s="387">
        <f>D15+D23</f>
        <v>0</v>
      </c>
    </row>
    <row r="25" spans="1:4" ht="12.75" customHeight="1" x14ac:dyDescent="0.25">
      <c r="A25" s="367"/>
      <c r="B25" s="367"/>
      <c r="C25" s="402"/>
      <c r="D25" s="388"/>
    </row>
    <row r="26" spans="1:4" ht="12.75" customHeight="1" thickBot="1" x14ac:dyDescent="0.3">
      <c r="A26" s="360" t="s">
        <v>521</v>
      </c>
      <c r="B26" s="360"/>
      <c r="C26" s="359"/>
      <c r="D26" s="360"/>
    </row>
    <row r="27" spans="1:4" ht="12.75" customHeight="1" thickBot="1" x14ac:dyDescent="0.3">
      <c r="A27" s="364" t="s">
        <v>511</v>
      </c>
      <c r="B27" s="361" t="s">
        <v>512</v>
      </c>
      <c r="C27" s="399" t="s">
        <v>513</v>
      </c>
      <c r="D27" s="389" t="s">
        <v>514</v>
      </c>
    </row>
    <row r="28" spans="1:4" ht="12.75" customHeight="1" x14ac:dyDescent="0.25">
      <c r="A28" s="365"/>
      <c r="B28" s="375" t="s">
        <v>515</v>
      </c>
      <c r="C28" s="400"/>
      <c r="D28" s="390"/>
    </row>
    <row r="29" spans="1:4" ht="12.75" customHeight="1" x14ac:dyDescent="0.25">
      <c r="A29" s="355">
        <v>6</v>
      </c>
      <c r="B29" s="376" t="s">
        <v>516</v>
      </c>
      <c r="C29" s="353">
        <v>0</v>
      </c>
      <c r="D29" s="386">
        <f t="shared" ref="D29:D51" si="2">C29*A29</f>
        <v>0</v>
      </c>
    </row>
    <row r="30" spans="1:4" ht="12.75" customHeight="1" x14ac:dyDescent="0.25">
      <c r="A30" s="355">
        <v>1</v>
      </c>
      <c r="B30" s="376" t="s">
        <v>537</v>
      </c>
      <c r="C30" s="353">
        <v>0</v>
      </c>
      <c r="D30" s="386">
        <f t="shared" si="2"/>
        <v>0</v>
      </c>
    </row>
    <row r="31" spans="1:4" ht="12.75" customHeight="1" x14ac:dyDescent="0.25">
      <c r="A31" s="355">
        <v>1</v>
      </c>
      <c r="B31" s="376" t="s">
        <v>538</v>
      </c>
      <c r="C31" s="353">
        <v>0</v>
      </c>
      <c r="D31" s="386">
        <f t="shared" si="2"/>
        <v>0</v>
      </c>
    </row>
    <row r="32" spans="1:4" ht="12.75" customHeight="1" x14ac:dyDescent="0.25">
      <c r="A32" s="355">
        <v>1</v>
      </c>
      <c r="B32" s="377" t="s">
        <v>539</v>
      </c>
      <c r="C32" s="353">
        <v>0</v>
      </c>
      <c r="D32" s="386">
        <f t="shared" si="2"/>
        <v>0</v>
      </c>
    </row>
    <row r="33" spans="1:4" ht="12.75" customHeight="1" x14ac:dyDescent="0.25">
      <c r="A33" s="355">
        <v>1</v>
      </c>
      <c r="B33" s="377" t="s">
        <v>534</v>
      </c>
      <c r="C33" s="353">
        <v>0</v>
      </c>
      <c r="D33" s="386">
        <f t="shared" si="2"/>
        <v>0</v>
      </c>
    </row>
    <row r="34" spans="1:4" ht="12.75" customHeight="1" x14ac:dyDescent="0.25">
      <c r="A34" s="355">
        <v>1</v>
      </c>
      <c r="B34" s="376" t="s">
        <v>547</v>
      </c>
      <c r="C34" s="353">
        <v>0</v>
      </c>
      <c r="D34" s="386">
        <f t="shared" si="2"/>
        <v>0</v>
      </c>
    </row>
    <row r="35" spans="1:4" ht="12.75" customHeight="1" x14ac:dyDescent="0.25">
      <c r="A35" s="355">
        <v>1</v>
      </c>
      <c r="B35" s="376" t="s">
        <v>548</v>
      </c>
      <c r="C35" s="353">
        <v>0</v>
      </c>
      <c r="D35" s="386">
        <f t="shared" si="2"/>
        <v>0</v>
      </c>
    </row>
    <row r="36" spans="1:4" ht="12.75" customHeight="1" x14ac:dyDescent="0.25">
      <c r="A36" s="355">
        <v>1</v>
      </c>
      <c r="B36" s="376" t="s">
        <v>549</v>
      </c>
      <c r="C36" s="353">
        <v>0</v>
      </c>
      <c r="D36" s="386">
        <f t="shared" si="2"/>
        <v>0</v>
      </c>
    </row>
    <row r="37" spans="1:4" ht="12.75" customHeight="1" x14ac:dyDescent="0.25">
      <c r="A37" s="355">
        <v>1</v>
      </c>
      <c r="B37" s="376" t="s">
        <v>550</v>
      </c>
      <c r="C37" s="353">
        <v>0</v>
      </c>
      <c r="D37" s="386">
        <f t="shared" si="2"/>
        <v>0</v>
      </c>
    </row>
    <row r="38" spans="1:4" ht="12.75" customHeight="1" x14ac:dyDescent="0.25">
      <c r="A38" s="355">
        <v>1</v>
      </c>
      <c r="B38" s="376" t="s">
        <v>561</v>
      </c>
      <c r="C38" s="353">
        <v>0</v>
      </c>
      <c r="D38" s="386">
        <f t="shared" si="2"/>
        <v>0</v>
      </c>
    </row>
    <row r="39" spans="1:4" ht="12.75" customHeight="1" x14ac:dyDescent="0.25">
      <c r="A39" s="355"/>
      <c r="B39" s="376"/>
      <c r="C39" s="353"/>
      <c r="D39" s="386"/>
    </row>
    <row r="40" spans="1:4" ht="12.75" customHeight="1" x14ac:dyDescent="0.25">
      <c r="A40" s="366"/>
      <c r="B40" s="378" t="s">
        <v>517</v>
      </c>
      <c r="C40" s="401"/>
      <c r="D40" s="386">
        <f>SUM(D29:D38)</f>
        <v>0</v>
      </c>
    </row>
    <row r="41" spans="1:4" ht="12.75" customHeight="1" x14ac:dyDescent="0.25">
      <c r="A41" s="365"/>
      <c r="B41" s="375" t="s">
        <v>518</v>
      </c>
      <c r="C41" s="400"/>
      <c r="D41" s="386"/>
    </row>
    <row r="42" spans="1:4" ht="12.75" customHeight="1" x14ac:dyDescent="0.25">
      <c r="A42" s="355">
        <v>1</v>
      </c>
      <c r="B42" s="376" t="s">
        <v>540</v>
      </c>
      <c r="C42" s="353">
        <v>0</v>
      </c>
      <c r="D42" s="386">
        <f t="shared" si="2"/>
        <v>0</v>
      </c>
    </row>
    <row r="43" spans="1:4" ht="12.75" customHeight="1" x14ac:dyDescent="0.25">
      <c r="A43" s="355">
        <v>1</v>
      </c>
      <c r="B43" s="376" t="s">
        <v>541</v>
      </c>
      <c r="C43" s="353">
        <v>0</v>
      </c>
      <c r="D43" s="386">
        <f t="shared" si="2"/>
        <v>0</v>
      </c>
    </row>
    <row r="44" spans="1:4" ht="12.75" customHeight="1" x14ac:dyDescent="0.25">
      <c r="A44" s="355">
        <v>1</v>
      </c>
      <c r="B44" s="376" t="s">
        <v>542</v>
      </c>
      <c r="C44" s="353">
        <v>0</v>
      </c>
      <c r="D44" s="386">
        <f t="shared" si="2"/>
        <v>0</v>
      </c>
    </row>
    <row r="45" spans="1:4" ht="12.75" customHeight="1" x14ac:dyDescent="0.25">
      <c r="A45" s="355">
        <v>1</v>
      </c>
      <c r="B45" s="376" t="s">
        <v>552</v>
      </c>
      <c r="C45" s="353">
        <v>0</v>
      </c>
      <c r="D45" s="386">
        <f t="shared" si="2"/>
        <v>0</v>
      </c>
    </row>
    <row r="46" spans="1:4" ht="12.75" customHeight="1" x14ac:dyDescent="0.25">
      <c r="A46" s="355">
        <v>1</v>
      </c>
      <c r="B46" s="376" t="s">
        <v>553</v>
      </c>
      <c r="C46" s="353">
        <v>0</v>
      </c>
      <c r="D46" s="386">
        <f t="shared" si="2"/>
        <v>0</v>
      </c>
    </row>
    <row r="47" spans="1:4" ht="12.75" customHeight="1" x14ac:dyDescent="0.25">
      <c r="A47" s="355">
        <v>1</v>
      </c>
      <c r="B47" s="376" t="s">
        <v>554</v>
      </c>
      <c r="C47" s="353">
        <v>0</v>
      </c>
      <c r="D47" s="386">
        <f t="shared" si="2"/>
        <v>0</v>
      </c>
    </row>
    <row r="48" spans="1:4" ht="12.75" customHeight="1" x14ac:dyDescent="0.25">
      <c r="A48" s="355">
        <v>1</v>
      </c>
      <c r="B48" s="376" t="s">
        <v>555</v>
      </c>
      <c r="C48" s="353">
        <v>0</v>
      </c>
      <c r="D48" s="386">
        <f t="shared" si="2"/>
        <v>0</v>
      </c>
    </row>
    <row r="49" spans="1:4" ht="12.75" customHeight="1" x14ac:dyDescent="0.25">
      <c r="A49" s="355">
        <v>1</v>
      </c>
      <c r="B49" s="376" t="s">
        <v>560</v>
      </c>
      <c r="C49" s="353">
        <v>0</v>
      </c>
      <c r="D49" s="386">
        <f t="shared" si="2"/>
        <v>0</v>
      </c>
    </row>
    <row r="50" spans="1:4" ht="12.75" customHeight="1" x14ac:dyDescent="0.25">
      <c r="A50" s="355">
        <v>1</v>
      </c>
      <c r="B50" s="376" t="s">
        <v>556</v>
      </c>
      <c r="C50" s="353">
        <v>0</v>
      </c>
      <c r="D50" s="386">
        <f t="shared" si="2"/>
        <v>0</v>
      </c>
    </row>
    <row r="51" spans="1:4" ht="12.75" customHeight="1" x14ac:dyDescent="0.25">
      <c r="A51" s="355">
        <v>1</v>
      </c>
      <c r="B51" s="376" t="s">
        <v>615</v>
      </c>
      <c r="C51" s="353">
        <v>0</v>
      </c>
      <c r="D51" s="386">
        <f t="shared" si="2"/>
        <v>0</v>
      </c>
    </row>
    <row r="52" spans="1:4" ht="12.75" customHeight="1" x14ac:dyDescent="0.25">
      <c r="A52" s="355"/>
      <c r="B52" s="376"/>
      <c r="C52" s="353"/>
      <c r="D52" s="386"/>
    </row>
    <row r="53" spans="1:4" ht="12.75" customHeight="1" thickBot="1" x14ac:dyDescent="0.3">
      <c r="A53" s="366"/>
      <c r="B53" s="378" t="s">
        <v>519</v>
      </c>
      <c r="C53" s="401"/>
      <c r="D53" s="386">
        <f>SUM(D42:D52)</f>
        <v>0</v>
      </c>
    </row>
    <row r="54" spans="1:4" ht="12.75" customHeight="1" thickBot="1" x14ac:dyDescent="0.3">
      <c r="A54" s="364"/>
      <c r="B54" s="379" t="s">
        <v>520</v>
      </c>
      <c r="C54" s="399"/>
      <c r="D54" s="391">
        <f>D53+D40</f>
        <v>0</v>
      </c>
    </row>
    <row r="55" spans="1:4" ht="12.75" customHeight="1" x14ac:dyDescent="0.25">
      <c r="A55" s="363"/>
      <c r="B55" s="378"/>
      <c r="C55" s="403"/>
      <c r="D55" s="392"/>
    </row>
    <row r="56" spans="1:4" ht="12.75" customHeight="1" thickBot="1" x14ac:dyDescent="0.3">
      <c r="A56" s="368" t="s">
        <v>524</v>
      </c>
      <c r="B56" s="368"/>
      <c r="C56" s="404"/>
      <c r="D56" s="368"/>
    </row>
    <row r="57" spans="1:4" ht="12.75" customHeight="1" thickBot="1" x14ac:dyDescent="0.3">
      <c r="A57" s="364" t="s">
        <v>511</v>
      </c>
      <c r="B57" s="361" t="s">
        <v>512</v>
      </c>
      <c r="C57" s="399" t="s">
        <v>513</v>
      </c>
      <c r="D57" s="389" t="s">
        <v>514</v>
      </c>
    </row>
    <row r="58" spans="1:4" ht="12.75" customHeight="1" x14ac:dyDescent="0.25">
      <c r="A58" s="365"/>
      <c r="B58" s="375" t="s">
        <v>515</v>
      </c>
      <c r="C58" s="400"/>
      <c r="D58" s="393"/>
    </row>
    <row r="59" spans="1:4" ht="12.75" customHeight="1" x14ac:dyDescent="0.25">
      <c r="A59" s="355">
        <v>6</v>
      </c>
      <c r="B59" s="376" t="s">
        <v>516</v>
      </c>
      <c r="C59" s="353">
        <v>0</v>
      </c>
      <c r="D59" s="386">
        <f t="shared" ref="D59:D72" si="3">C59*A59</f>
        <v>0</v>
      </c>
    </row>
    <row r="60" spans="1:4" ht="12.75" customHeight="1" x14ac:dyDescent="0.25">
      <c r="A60" s="355">
        <v>1</v>
      </c>
      <c r="B60" s="376" t="s">
        <v>537</v>
      </c>
      <c r="C60" s="353">
        <v>0</v>
      </c>
      <c r="D60" s="386">
        <f t="shared" si="3"/>
        <v>0</v>
      </c>
    </row>
    <row r="61" spans="1:4" ht="12.75" customHeight="1" x14ac:dyDescent="0.25">
      <c r="A61" s="355">
        <v>1</v>
      </c>
      <c r="B61" s="376" t="s">
        <v>538</v>
      </c>
      <c r="C61" s="353">
        <v>0</v>
      </c>
      <c r="D61" s="386">
        <f t="shared" si="3"/>
        <v>0</v>
      </c>
    </row>
    <row r="62" spans="1:4" ht="12.75" customHeight="1" x14ac:dyDescent="0.25">
      <c r="A62" s="355">
        <v>1</v>
      </c>
      <c r="B62" s="377" t="s">
        <v>539</v>
      </c>
      <c r="C62" s="353">
        <v>0</v>
      </c>
      <c r="D62" s="386">
        <f t="shared" si="3"/>
        <v>0</v>
      </c>
    </row>
    <row r="63" spans="1:4" ht="12.75" customHeight="1" x14ac:dyDescent="0.25">
      <c r="A63" s="355">
        <v>1</v>
      </c>
      <c r="B63" s="377" t="s">
        <v>534</v>
      </c>
      <c r="C63" s="353">
        <v>0</v>
      </c>
      <c r="D63" s="386">
        <f t="shared" si="3"/>
        <v>0</v>
      </c>
    </row>
    <row r="64" spans="1:4" ht="12.75" customHeight="1" x14ac:dyDescent="0.25">
      <c r="A64" s="355">
        <v>1</v>
      </c>
      <c r="B64" s="376" t="s">
        <v>606</v>
      </c>
      <c r="C64" s="353">
        <v>0</v>
      </c>
      <c r="D64" s="386">
        <f t="shared" si="3"/>
        <v>0</v>
      </c>
    </row>
    <row r="65" spans="1:4" ht="12.75" customHeight="1" x14ac:dyDescent="0.25">
      <c r="A65" s="355">
        <v>1</v>
      </c>
      <c r="B65" s="376" t="s">
        <v>607</v>
      </c>
      <c r="C65" s="353">
        <v>0</v>
      </c>
      <c r="D65" s="386">
        <f t="shared" si="3"/>
        <v>0</v>
      </c>
    </row>
    <row r="66" spans="1:4" ht="12.75" customHeight="1" x14ac:dyDescent="0.25">
      <c r="A66" s="355"/>
      <c r="B66" s="380"/>
      <c r="C66" s="353"/>
      <c r="D66" s="386"/>
    </row>
    <row r="67" spans="1:4" ht="12.75" customHeight="1" x14ac:dyDescent="0.25">
      <c r="A67" s="366"/>
      <c r="B67" s="378" t="s">
        <v>517</v>
      </c>
      <c r="C67" s="405"/>
      <c r="D67" s="386">
        <f>SUM(D59:D66)</f>
        <v>0</v>
      </c>
    </row>
    <row r="68" spans="1:4" ht="12.75" customHeight="1" x14ac:dyDescent="0.25">
      <c r="A68" s="365"/>
      <c r="B68" s="375" t="s">
        <v>518</v>
      </c>
      <c r="C68" s="400"/>
      <c r="D68" s="386"/>
    </row>
    <row r="69" spans="1:4" ht="12.75" customHeight="1" x14ac:dyDescent="0.25">
      <c r="A69" s="355">
        <v>1</v>
      </c>
      <c r="B69" s="376" t="s">
        <v>540</v>
      </c>
      <c r="C69" s="353">
        <v>0</v>
      </c>
      <c r="D69" s="386">
        <f t="shared" si="3"/>
        <v>0</v>
      </c>
    </row>
    <row r="70" spans="1:4" ht="12.75" customHeight="1" x14ac:dyDescent="0.25">
      <c r="A70" s="355">
        <v>1</v>
      </c>
      <c r="B70" s="376" t="s">
        <v>541</v>
      </c>
      <c r="C70" s="353">
        <v>0</v>
      </c>
      <c r="D70" s="386">
        <f t="shared" si="3"/>
        <v>0</v>
      </c>
    </row>
    <row r="71" spans="1:4" ht="12.75" customHeight="1" x14ac:dyDescent="0.25">
      <c r="A71" s="355">
        <v>1</v>
      </c>
      <c r="B71" s="376" t="s">
        <v>542</v>
      </c>
      <c r="C71" s="353">
        <v>0</v>
      </c>
      <c r="D71" s="386">
        <f t="shared" si="3"/>
        <v>0</v>
      </c>
    </row>
    <row r="72" spans="1:4" ht="12.75" customHeight="1" x14ac:dyDescent="0.25">
      <c r="A72" s="355">
        <v>1</v>
      </c>
      <c r="B72" s="376" t="s">
        <v>608</v>
      </c>
      <c r="C72" s="353">
        <v>0</v>
      </c>
      <c r="D72" s="386">
        <f t="shared" si="3"/>
        <v>0</v>
      </c>
    </row>
    <row r="73" spans="1:4" ht="12.75" customHeight="1" x14ac:dyDescent="0.25">
      <c r="A73" s="355"/>
      <c r="B73" s="376"/>
      <c r="C73" s="353"/>
      <c r="D73" s="386"/>
    </row>
    <row r="74" spans="1:4" ht="12.75" customHeight="1" thickBot="1" x14ac:dyDescent="0.3">
      <c r="A74" s="366"/>
      <c r="B74" s="378" t="s">
        <v>519</v>
      </c>
      <c r="C74" s="401"/>
      <c r="D74" s="386">
        <f>SUM(D69:D73)</f>
        <v>0</v>
      </c>
    </row>
    <row r="75" spans="1:4" ht="12.75" customHeight="1" thickBot="1" x14ac:dyDescent="0.3">
      <c r="A75" s="364"/>
      <c r="B75" s="379" t="s">
        <v>520</v>
      </c>
      <c r="C75" s="399"/>
      <c r="D75" s="387">
        <f>D74+D67</f>
        <v>0</v>
      </c>
    </row>
    <row r="76" spans="1:4" ht="12.75" customHeight="1" x14ac:dyDescent="0.25">
      <c r="A76" s="367"/>
      <c r="B76" s="367"/>
      <c r="C76" s="402"/>
      <c r="D76" s="388"/>
    </row>
    <row r="77" spans="1:4" ht="12.75" customHeight="1" thickBot="1" x14ac:dyDescent="0.3">
      <c r="A77" s="369" t="s">
        <v>526</v>
      </c>
      <c r="B77" s="369"/>
      <c r="C77" s="406"/>
      <c r="D77" s="369"/>
    </row>
    <row r="78" spans="1:4" ht="12.75" customHeight="1" thickBot="1" x14ac:dyDescent="0.3">
      <c r="A78" s="364" t="s">
        <v>511</v>
      </c>
      <c r="B78" s="361" t="s">
        <v>512</v>
      </c>
      <c r="C78" s="399" t="s">
        <v>513</v>
      </c>
      <c r="D78" s="389" t="s">
        <v>514</v>
      </c>
    </row>
    <row r="79" spans="1:4" ht="12.75" customHeight="1" x14ac:dyDescent="0.25">
      <c r="A79" s="365"/>
      <c r="B79" s="375" t="s">
        <v>515</v>
      </c>
      <c r="C79" s="400"/>
      <c r="D79" s="390"/>
    </row>
    <row r="80" spans="1:4" ht="12.75" customHeight="1" x14ac:dyDescent="0.25">
      <c r="A80" s="355">
        <v>6</v>
      </c>
      <c r="B80" s="376" t="s">
        <v>516</v>
      </c>
      <c r="C80" s="353">
        <v>0</v>
      </c>
      <c r="D80" s="386">
        <f t="shared" ref="D80:D113" si="4">C80*A80</f>
        <v>0</v>
      </c>
    </row>
    <row r="81" spans="1:4" ht="12.75" customHeight="1" x14ac:dyDescent="0.25">
      <c r="A81" s="355">
        <v>1</v>
      </c>
      <c r="B81" s="376" t="s">
        <v>537</v>
      </c>
      <c r="C81" s="353">
        <v>0</v>
      </c>
      <c r="D81" s="386">
        <f t="shared" si="4"/>
        <v>0</v>
      </c>
    </row>
    <row r="82" spans="1:4" ht="12.75" customHeight="1" x14ac:dyDescent="0.25">
      <c r="A82" s="355">
        <v>1</v>
      </c>
      <c r="B82" s="376" t="s">
        <v>538</v>
      </c>
      <c r="C82" s="353">
        <v>0</v>
      </c>
      <c r="D82" s="386">
        <f t="shared" si="4"/>
        <v>0</v>
      </c>
    </row>
    <row r="83" spans="1:4" ht="12.75" customHeight="1" x14ac:dyDescent="0.25">
      <c r="A83" s="355">
        <v>1</v>
      </c>
      <c r="B83" s="377" t="s">
        <v>539</v>
      </c>
      <c r="C83" s="353">
        <v>0</v>
      </c>
      <c r="D83" s="386">
        <f t="shared" si="4"/>
        <v>0</v>
      </c>
    </row>
    <row r="84" spans="1:4" ht="12.75" customHeight="1" x14ac:dyDescent="0.25">
      <c r="A84" s="355">
        <v>1</v>
      </c>
      <c r="B84" s="377" t="s">
        <v>534</v>
      </c>
      <c r="C84" s="353">
        <v>0</v>
      </c>
      <c r="D84" s="386">
        <f t="shared" si="4"/>
        <v>0</v>
      </c>
    </row>
    <row r="85" spans="1:4" ht="12.75" customHeight="1" x14ac:dyDescent="0.25">
      <c r="A85" s="355">
        <v>1</v>
      </c>
      <c r="B85" s="376" t="s">
        <v>547</v>
      </c>
      <c r="C85" s="353">
        <v>0</v>
      </c>
      <c r="D85" s="386">
        <f t="shared" si="4"/>
        <v>0</v>
      </c>
    </row>
    <row r="86" spans="1:4" ht="12.75" customHeight="1" x14ac:dyDescent="0.25">
      <c r="A86" s="355">
        <v>1</v>
      </c>
      <c r="B86" s="376" t="s">
        <v>548</v>
      </c>
      <c r="C86" s="353">
        <v>0</v>
      </c>
      <c r="D86" s="386">
        <f t="shared" si="4"/>
        <v>0</v>
      </c>
    </row>
    <row r="87" spans="1:4" ht="12.75" customHeight="1" x14ac:dyDescent="0.25">
      <c r="A87" s="355">
        <v>1</v>
      </c>
      <c r="B87" s="376" t="s">
        <v>549</v>
      </c>
      <c r="C87" s="353">
        <v>0</v>
      </c>
      <c r="D87" s="386">
        <f t="shared" si="4"/>
        <v>0</v>
      </c>
    </row>
    <row r="88" spans="1:4" ht="12.75" customHeight="1" x14ac:dyDescent="0.25">
      <c r="A88" s="355">
        <v>1</v>
      </c>
      <c r="B88" s="376" t="s">
        <v>550</v>
      </c>
      <c r="C88" s="353">
        <v>0</v>
      </c>
      <c r="D88" s="386">
        <f t="shared" si="4"/>
        <v>0</v>
      </c>
    </row>
    <row r="89" spans="1:4" ht="12.75" customHeight="1" x14ac:dyDescent="0.25">
      <c r="A89" s="355">
        <v>1</v>
      </c>
      <c r="B89" s="376" t="s">
        <v>561</v>
      </c>
      <c r="C89" s="353">
        <v>0</v>
      </c>
      <c r="D89" s="386">
        <f t="shared" si="4"/>
        <v>0</v>
      </c>
    </row>
    <row r="90" spans="1:4" ht="12.75" customHeight="1" x14ac:dyDescent="0.25">
      <c r="A90" s="355">
        <v>1</v>
      </c>
      <c r="B90" s="376" t="s">
        <v>557</v>
      </c>
      <c r="C90" s="353">
        <v>0</v>
      </c>
      <c r="D90" s="386">
        <f t="shared" si="4"/>
        <v>0</v>
      </c>
    </row>
    <row r="91" spans="1:4" ht="12.75" customHeight="1" x14ac:dyDescent="0.25">
      <c r="A91" s="355">
        <v>1</v>
      </c>
      <c r="B91" s="376" t="s">
        <v>533</v>
      </c>
      <c r="C91" s="353">
        <v>0</v>
      </c>
      <c r="D91" s="386">
        <f t="shared" si="4"/>
        <v>0</v>
      </c>
    </row>
    <row r="92" spans="1:4" ht="12.75" customHeight="1" x14ac:dyDescent="0.25">
      <c r="A92" s="355">
        <v>1</v>
      </c>
      <c r="B92" s="376" t="s">
        <v>558</v>
      </c>
      <c r="C92" s="353">
        <v>0</v>
      </c>
      <c r="D92" s="386">
        <f t="shared" si="4"/>
        <v>0</v>
      </c>
    </row>
    <row r="93" spans="1:4" ht="12.75" customHeight="1" x14ac:dyDescent="0.25">
      <c r="A93" s="355">
        <v>6</v>
      </c>
      <c r="B93" s="376" t="s">
        <v>559</v>
      </c>
      <c r="C93" s="353">
        <v>0</v>
      </c>
      <c r="D93" s="386">
        <f t="shared" si="4"/>
        <v>0</v>
      </c>
    </row>
    <row r="94" spans="1:4" ht="12.75" customHeight="1" x14ac:dyDescent="0.25">
      <c r="A94" s="355">
        <v>1</v>
      </c>
      <c r="B94" s="376" t="s">
        <v>572</v>
      </c>
      <c r="C94" s="353">
        <v>0</v>
      </c>
      <c r="D94" s="386">
        <f t="shared" si="4"/>
        <v>0</v>
      </c>
    </row>
    <row r="95" spans="1:4" ht="12.75" customHeight="1" x14ac:dyDescent="0.25">
      <c r="A95" s="355"/>
      <c r="B95" s="376"/>
      <c r="C95" s="353"/>
      <c r="D95" s="386"/>
    </row>
    <row r="96" spans="1:4" ht="12.75" customHeight="1" x14ac:dyDescent="0.25">
      <c r="A96" s="366"/>
      <c r="B96" s="378" t="s">
        <v>517</v>
      </c>
      <c r="C96" s="353"/>
      <c r="D96" s="386">
        <f>SUM(D80:D95)</f>
        <v>0</v>
      </c>
    </row>
    <row r="97" spans="1:4" ht="12.75" customHeight="1" x14ac:dyDescent="0.25">
      <c r="A97" s="365"/>
      <c r="B97" s="375" t="s">
        <v>518</v>
      </c>
      <c r="C97" s="353"/>
      <c r="D97" s="386"/>
    </row>
    <row r="98" spans="1:4" ht="12.75" customHeight="1" x14ac:dyDescent="0.25">
      <c r="A98" s="355">
        <v>1</v>
      </c>
      <c r="B98" s="376" t="s">
        <v>540</v>
      </c>
      <c r="C98" s="353">
        <v>0</v>
      </c>
      <c r="D98" s="386">
        <f t="shared" si="4"/>
        <v>0</v>
      </c>
    </row>
    <row r="99" spans="1:4" ht="12.75" customHeight="1" x14ac:dyDescent="0.25">
      <c r="A99" s="355">
        <v>1</v>
      </c>
      <c r="B99" s="376" t="s">
        <v>541</v>
      </c>
      <c r="C99" s="353">
        <v>0</v>
      </c>
      <c r="D99" s="386">
        <f t="shared" si="4"/>
        <v>0</v>
      </c>
    </row>
    <row r="100" spans="1:4" ht="12.75" customHeight="1" x14ac:dyDescent="0.25">
      <c r="A100" s="355">
        <v>1</v>
      </c>
      <c r="B100" s="376" t="s">
        <v>542</v>
      </c>
      <c r="C100" s="353">
        <v>0</v>
      </c>
      <c r="D100" s="386">
        <f t="shared" si="4"/>
        <v>0</v>
      </c>
    </row>
    <row r="101" spans="1:4" ht="12.75" customHeight="1" x14ac:dyDescent="0.25">
      <c r="A101" s="355">
        <v>1</v>
      </c>
      <c r="B101" s="376" t="s">
        <v>552</v>
      </c>
      <c r="C101" s="353">
        <v>0</v>
      </c>
      <c r="D101" s="386">
        <f t="shared" si="4"/>
        <v>0</v>
      </c>
    </row>
    <row r="102" spans="1:4" ht="12.75" customHeight="1" x14ac:dyDescent="0.25">
      <c r="A102" s="355">
        <v>1</v>
      </c>
      <c r="B102" s="376" t="s">
        <v>553</v>
      </c>
      <c r="C102" s="353">
        <v>0</v>
      </c>
      <c r="D102" s="386">
        <f t="shared" si="4"/>
        <v>0</v>
      </c>
    </row>
    <row r="103" spans="1:4" ht="12.75" customHeight="1" x14ac:dyDescent="0.25">
      <c r="A103" s="355">
        <v>1</v>
      </c>
      <c r="B103" s="376" t="s">
        <v>554</v>
      </c>
      <c r="C103" s="353">
        <v>0</v>
      </c>
      <c r="D103" s="386">
        <f t="shared" si="4"/>
        <v>0</v>
      </c>
    </row>
    <row r="104" spans="1:4" ht="12.75" customHeight="1" x14ac:dyDescent="0.25">
      <c r="A104" s="355">
        <v>1</v>
      </c>
      <c r="B104" s="376" t="s">
        <v>555</v>
      </c>
      <c r="C104" s="353">
        <v>0</v>
      </c>
      <c r="D104" s="386">
        <f t="shared" si="4"/>
        <v>0</v>
      </c>
    </row>
    <row r="105" spans="1:4" ht="12.75" customHeight="1" x14ac:dyDescent="0.25">
      <c r="A105" s="355">
        <v>1</v>
      </c>
      <c r="B105" s="376" t="s">
        <v>560</v>
      </c>
      <c r="C105" s="353">
        <v>0</v>
      </c>
      <c r="D105" s="386">
        <f t="shared" si="4"/>
        <v>0</v>
      </c>
    </row>
    <row r="106" spans="1:4" ht="12.75" customHeight="1" x14ac:dyDescent="0.25">
      <c r="A106" s="355">
        <v>1</v>
      </c>
      <c r="B106" s="376" t="s">
        <v>556</v>
      </c>
      <c r="C106" s="353">
        <v>0</v>
      </c>
      <c r="D106" s="386">
        <f t="shared" si="4"/>
        <v>0</v>
      </c>
    </row>
    <row r="107" spans="1:4" ht="12.75" customHeight="1" x14ac:dyDescent="0.25">
      <c r="A107" s="355">
        <v>1</v>
      </c>
      <c r="B107" s="376" t="s">
        <v>562</v>
      </c>
      <c r="C107" s="353">
        <v>0</v>
      </c>
      <c r="D107" s="386">
        <f t="shared" si="4"/>
        <v>0</v>
      </c>
    </row>
    <row r="108" spans="1:4" ht="12.75" customHeight="1" x14ac:dyDescent="0.25">
      <c r="A108" s="355">
        <v>1</v>
      </c>
      <c r="B108" s="376" t="s">
        <v>563</v>
      </c>
      <c r="C108" s="353">
        <v>0</v>
      </c>
      <c r="D108" s="386">
        <f t="shared" si="4"/>
        <v>0</v>
      </c>
    </row>
    <row r="109" spans="1:4" ht="12.75" customHeight="1" x14ac:dyDescent="0.25">
      <c r="A109" s="355">
        <v>1</v>
      </c>
      <c r="B109" s="376" t="s">
        <v>573</v>
      </c>
      <c r="C109" s="353">
        <v>0</v>
      </c>
      <c r="D109" s="386">
        <f t="shared" si="4"/>
        <v>0</v>
      </c>
    </row>
    <row r="110" spans="1:4" ht="12.75" customHeight="1" x14ac:dyDescent="0.25">
      <c r="A110" s="355">
        <v>1</v>
      </c>
      <c r="B110" s="376" t="s">
        <v>574</v>
      </c>
      <c r="C110" s="353">
        <v>0</v>
      </c>
      <c r="D110" s="386">
        <f t="shared" si="4"/>
        <v>0</v>
      </c>
    </row>
    <row r="111" spans="1:4" ht="12.75" customHeight="1" x14ac:dyDescent="0.25">
      <c r="A111" s="355">
        <v>1</v>
      </c>
      <c r="B111" s="376" t="s">
        <v>595</v>
      </c>
      <c r="C111" s="353">
        <v>0</v>
      </c>
      <c r="D111" s="386">
        <f t="shared" si="4"/>
        <v>0</v>
      </c>
    </row>
    <row r="112" spans="1:4" ht="12.75" customHeight="1" x14ac:dyDescent="0.25">
      <c r="A112" s="355">
        <v>1</v>
      </c>
      <c r="B112" s="376" t="s">
        <v>642</v>
      </c>
      <c r="C112" s="353">
        <v>0</v>
      </c>
      <c r="D112" s="386">
        <f t="shared" si="4"/>
        <v>0</v>
      </c>
    </row>
    <row r="113" spans="1:4" ht="12.75" customHeight="1" x14ac:dyDescent="0.25">
      <c r="A113" s="355">
        <v>1</v>
      </c>
      <c r="B113" s="376" t="s">
        <v>594</v>
      </c>
      <c r="C113" s="353">
        <v>0</v>
      </c>
      <c r="D113" s="386">
        <f t="shared" si="4"/>
        <v>0</v>
      </c>
    </row>
    <row r="114" spans="1:4" ht="12.75" customHeight="1" x14ac:dyDescent="0.25">
      <c r="A114" s="355"/>
      <c r="B114" s="376"/>
      <c r="C114" s="353"/>
      <c r="D114" s="386"/>
    </row>
    <row r="115" spans="1:4" ht="12.75" customHeight="1" thickBot="1" x14ac:dyDescent="0.3">
      <c r="A115" s="366"/>
      <c r="B115" s="378" t="s">
        <v>519</v>
      </c>
      <c r="C115" s="401"/>
      <c r="D115" s="386">
        <f>SUM(D98:D114)</f>
        <v>0</v>
      </c>
    </row>
    <row r="116" spans="1:4" ht="12.75" customHeight="1" thickBot="1" x14ac:dyDescent="0.3">
      <c r="A116" s="364"/>
      <c r="B116" s="379" t="s">
        <v>520</v>
      </c>
      <c r="C116" s="399"/>
      <c r="D116" s="391">
        <f>D115+D96</f>
        <v>0</v>
      </c>
    </row>
    <row r="117" spans="1:4" ht="12.75" customHeight="1" x14ac:dyDescent="0.25">
      <c r="A117" s="363"/>
      <c r="B117" s="378"/>
      <c r="C117" s="403"/>
      <c r="D117" s="392"/>
    </row>
    <row r="118" spans="1:4" ht="12.75" customHeight="1" thickBot="1" x14ac:dyDescent="0.3">
      <c r="A118" s="369" t="s">
        <v>527</v>
      </c>
      <c r="B118" s="369"/>
      <c r="C118" s="406"/>
      <c r="D118" s="369"/>
    </row>
    <row r="119" spans="1:4" ht="12.75" customHeight="1" thickBot="1" x14ac:dyDescent="0.3">
      <c r="A119" s="364" t="s">
        <v>511</v>
      </c>
      <c r="B119" s="361" t="s">
        <v>512</v>
      </c>
      <c r="C119" s="399" t="s">
        <v>513</v>
      </c>
      <c r="D119" s="384" t="s">
        <v>514</v>
      </c>
    </row>
    <row r="120" spans="1:4" ht="12.75" customHeight="1" x14ac:dyDescent="0.25">
      <c r="A120" s="365"/>
      <c r="B120" s="375" t="s">
        <v>515</v>
      </c>
      <c r="C120" s="400"/>
      <c r="D120" s="385"/>
    </row>
    <row r="121" spans="1:4" ht="12.75" customHeight="1" x14ac:dyDescent="0.25">
      <c r="A121" s="355">
        <v>6</v>
      </c>
      <c r="B121" s="376" t="s">
        <v>516</v>
      </c>
      <c r="C121" s="353">
        <v>0</v>
      </c>
      <c r="D121" s="386">
        <f>(C121*A121)</f>
        <v>0</v>
      </c>
    </row>
    <row r="122" spans="1:4" ht="12.75" customHeight="1" x14ac:dyDescent="0.25">
      <c r="A122" s="355">
        <v>1</v>
      </c>
      <c r="B122" s="376" t="s">
        <v>537</v>
      </c>
      <c r="C122" s="353">
        <v>0</v>
      </c>
      <c r="D122" s="386">
        <f t="shared" ref="D122:D134" si="5">(C122*A122)</f>
        <v>0</v>
      </c>
    </row>
    <row r="123" spans="1:4" ht="12.75" customHeight="1" x14ac:dyDescent="0.25">
      <c r="A123" s="355">
        <v>1</v>
      </c>
      <c r="B123" s="376" t="s">
        <v>538</v>
      </c>
      <c r="C123" s="353">
        <v>0</v>
      </c>
      <c r="D123" s="386">
        <f t="shared" si="5"/>
        <v>0</v>
      </c>
    </row>
    <row r="124" spans="1:4" ht="12.75" customHeight="1" x14ac:dyDescent="0.25">
      <c r="A124" s="355">
        <v>1</v>
      </c>
      <c r="B124" s="377" t="s">
        <v>539</v>
      </c>
      <c r="C124" s="353">
        <v>0</v>
      </c>
      <c r="D124" s="386">
        <f t="shared" si="5"/>
        <v>0</v>
      </c>
    </row>
    <row r="125" spans="1:4" ht="12.75" customHeight="1" x14ac:dyDescent="0.25">
      <c r="A125" s="355">
        <v>1</v>
      </c>
      <c r="B125" s="377" t="s">
        <v>534</v>
      </c>
      <c r="C125" s="353">
        <v>0</v>
      </c>
      <c r="D125" s="386">
        <f t="shared" si="5"/>
        <v>0</v>
      </c>
    </row>
    <row r="126" spans="1:4" ht="12.75" customHeight="1" x14ac:dyDescent="0.25">
      <c r="A126" s="355">
        <v>3</v>
      </c>
      <c r="B126" s="376" t="s">
        <v>564</v>
      </c>
      <c r="C126" s="353">
        <v>0</v>
      </c>
      <c r="D126" s="386">
        <f t="shared" si="5"/>
        <v>0</v>
      </c>
    </row>
    <row r="127" spans="1:4" ht="12.75" customHeight="1" x14ac:dyDescent="0.25">
      <c r="A127" s="355">
        <v>2</v>
      </c>
      <c r="B127" s="376" t="s">
        <v>630</v>
      </c>
      <c r="C127" s="353">
        <v>0</v>
      </c>
      <c r="D127" s="386">
        <f t="shared" si="5"/>
        <v>0</v>
      </c>
    </row>
    <row r="128" spans="1:4" ht="12.75" customHeight="1" x14ac:dyDescent="0.25">
      <c r="A128" s="355">
        <v>2</v>
      </c>
      <c r="B128" s="376" t="s">
        <v>566</v>
      </c>
      <c r="C128" s="353">
        <v>0</v>
      </c>
      <c r="D128" s="386">
        <f t="shared" si="5"/>
        <v>0</v>
      </c>
    </row>
    <row r="129" spans="1:4" ht="12.75" customHeight="1" x14ac:dyDescent="0.25">
      <c r="A129" s="355">
        <v>3</v>
      </c>
      <c r="B129" s="376" t="s">
        <v>567</v>
      </c>
      <c r="C129" s="353">
        <v>0</v>
      </c>
      <c r="D129" s="386">
        <f t="shared" si="5"/>
        <v>0</v>
      </c>
    </row>
    <row r="130" spans="1:4" ht="12.75" customHeight="1" x14ac:dyDescent="0.25">
      <c r="A130" s="355">
        <v>1</v>
      </c>
      <c r="B130" s="376" t="s">
        <v>635</v>
      </c>
      <c r="C130" s="353">
        <v>0</v>
      </c>
      <c r="D130" s="386">
        <f t="shared" si="5"/>
        <v>0</v>
      </c>
    </row>
    <row r="131" spans="1:4" ht="12.75" customHeight="1" x14ac:dyDescent="0.25">
      <c r="A131" s="355">
        <v>1</v>
      </c>
      <c r="B131" s="376" t="s">
        <v>636</v>
      </c>
      <c r="C131" s="353">
        <v>0</v>
      </c>
      <c r="D131" s="386">
        <f t="shared" si="5"/>
        <v>0</v>
      </c>
    </row>
    <row r="132" spans="1:4" ht="12.75" customHeight="1" x14ac:dyDescent="0.25">
      <c r="A132" s="355">
        <v>1</v>
      </c>
      <c r="B132" s="376" t="s">
        <v>637</v>
      </c>
      <c r="C132" s="353">
        <v>0</v>
      </c>
      <c r="D132" s="386">
        <f t="shared" si="5"/>
        <v>0</v>
      </c>
    </row>
    <row r="133" spans="1:4" ht="12.75" customHeight="1" x14ac:dyDescent="0.25">
      <c r="A133" s="355">
        <v>1</v>
      </c>
      <c r="B133" s="376" t="s">
        <v>583</v>
      </c>
      <c r="C133" s="353">
        <v>0</v>
      </c>
      <c r="D133" s="386">
        <f t="shared" si="5"/>
        <v>0</v>
      </c>
    </row>
    <row r="134" spans="1:4" ht="12.75" customHeight="1" x14ac:dyDescent="0.25">
      <c r="A134" s="355">
        <v>1</v>
      </c>
      <c r="B134" s="376" t="s">
        <v>584</v>
      </c>
      <c r="C134" s="353">
        <v>0</v>
      </c>
      <c r="D134" s="386">
        <f t="shared" si="5"/>
        <v>0</v>
      </c>
    </row>
    <row r="135" spans="1:4" ht="12.75" customHeight="1" x14ac:dyDescent="0.25">
      <c r="A135" s="355"/>
      <c r="B135" s="376"/>
      <c r="C135" s="353"/>
      <c r="D135" s="386"/>
    </row>
    <row r="136" spans="1:4" ht="12.75" customHeight="1" x14ac:dyDescent="0.25">
      <c r="A136" s="366"/>
      <c r="B136" s="378" t="s">
        <v>517</v>
      </c>
      <c r="C136" s="401"/>
      <c r="D136" s="386">
        <f>SUM(D121:D135)</f>
        <v>0</v>
      </c>
    </row>
    <row r="137" spans="1:4" ht="12.75" customHeight="1" x14ac:dyDescent="0.25">
      <c r="A137" s="365"/>
      <c r="B137" s="375" t="s">
        <v>518</v>
      </c>
      <c r="C137" s="400"/>
      <c r="D137" s="386"/>
    </row>
    <row r="138" spans="1:4" ht="12.75" customHeight="1" x14ac:dyDescent="0.25">
      <c r="A138" s="355">
        <v>1</v>
      </c>
      <c r="B138" s="376" t="s">
        <v>540</v>
      </c>
      <c r="C138" s="353">
        <v>0</v>
      </c>
      <c r="D138" s="386">
        <f t="shared" ref="D138:D148" si="6">C138*A138</f>
        <v>0</v>
      </c>
    </row>
    <row r="139" spans="1:4" ht="12.75" customHeight="1" x14ac:dyDescent="0.25">
      <c r="A139" s="355">
        <v>1</v>
      </c>
      <c r="B139" s="376" t="s">
        <v>541</v>
      </c>
      <c r="C139" s="353">
        <v>0</v>
      </c>
      <c r="D139" s="386">
        <f t="shared" si="6"/>
        <v>0</v>
      </c>
    </row>
    <row r="140" spans="1:4" ht="12.75" customHeight="1" x14ac:dyDescent="0.25">
      <c r="A140" s="355">
        <v>1</v>
      </c>
      <c r="B140" s="376" t="s">
        <v>542</v>
      </c>
      <c r="C140" s="353">
        <v>0</v>
      </c>
      <c r="D140" s="386">
        <f t="shared" si="6"/>
        <v>0</v>
      </c>
    </row>
    <row r="141" spans="1:4" ht="12.75" customHeight="1" x14ac:dyDescent="0.25">
      <c r="A141" s="355">
        <v>1</v>
      </c>
      <c r="B141" s="376" t="s">
        <v>568</v>
      </c>
      <c r="C141" s="353">
        <v>0</v>
      </c>
      <c r="D141" s="386">
        <f t="shared" si="6"/>
        <v>0</v>
      </c>
    </row>
    <row r="142" spans="1:4" ht="12.75" customHeight="1" x14ac:dyDescent="0.25">
      <c r="A142" s="355">
        <v>1</v>
      </c>
      <c r="B142" s="376" t="s">
        <v>643</v>
      </c>
      <c r="C142" s="353">
        <v>0</v>
      </c>
      <c r="D142" s="386">
        <f t="shared" si="6"/>
        <v>0</v>
      </c>
    </row>
    <row r="143" spans="1:4" ht="12.75" customHeight="1" x14ac:dyDescent="0.25">
      <c r="A143" s="355">
        <v>1</v>
      </c>
      <c r="B143" s="376" t="s">
        <v>570</v>
      </c>
      <c r="C143" s="353">
        <v>0</v>
      </c>
      <c r="D143" s="386">
        <f t="shared" si="6"/>
        <v>0</v>
      </c>
    </row>
    <row r="144" spans="1:4" ht="12.75" customHeight="1" x14ac:dyDescent="0.25">
      <c r="A144" s="355">
        <v>1</v>
      </c>
      <c r="B144" s="376" t="s">
        <v>571</v>
      </c>
      <c r="C144" s="353">
        <v>0</v>
      </c>
      <c r="D144" s="386">
        <f t="shared" si="6"/>
        <v>0</v>
      </c>
    </row>
    <row r="145" spans="1:4" ht="12.75" customHeight="1" x14ac:dyDescent="0.25">
      <c r="A145" s="355">
        <v>1</v>
      </c>
      <c r="B145" s="376" t="s">
        <v>644</v>
      </c>
      <c r="C145" s="353">
        <v>0</v>
      </c>
      <c r="D145" s="386">
        <f t="shared" si="6"/>
        <v>0</v>
      </c>
    </row>
    <row r="146" spans="1:4" ht="12.75" customHeight="1" x14ac:dyDescent="0.25">
      <c r="A146" s="355">
        <v>1</v>
      </c>
      <c r="B146" s="376" t="s">
        <v>591</v>
      </c>
      <c r="C146" s="353">
        <v>0</v>
      </c>
      <c r="D146" s="386">
        <f t="shared" si="6"/>
        <v>0</v>
      </c>
    </row>
    <row r="147" spans="1:4" ht="12.75" customHeight="1" x14ac:dyDescent="0.25">
      <c r="A147" s="355">
        <v>1</v>
      </c>
      <c r="B147" s="376" t="s">
        <v>596</v>
      </c>
      <c r="C147" s="353">
        <v>0</v>
      </c>
      <c r="D147" s="386">
        <f t="shared" si="6"/>
        <v>0</v>
      </c>
    </row>
    <row r="148" spans="1:4" ht="12.75" customHeight="1" x14ac:dyDescent="0.25">
      <c r="A148" s="355">
        <v>1</v>
      </c>
      <c r="B148" s="376" t="s">
        <v>597</v>
      </c>
      <c r="C148" s="353">
        <v>0</v>
      </c>
      <c r="D148" s="386">
        <f t="shared" si="6"/>
        <v>0</v>
      </c>
    </row>
    <row r="149" spans="1:4" ht="12.75" customHeight="1" x14ac:dyDescent="0.25">
      <c r="A149" s="355"/>
      <c r="B149" s="376"/>
      <c r="C149" s="353"/>
      <c r="D149" s="386"/>
    </row>
    <row r="150" spans="1:4" ht="12.75" customHeight="1" thickBot="1" x14ac:dyDescent="0.3">
      <c r="A150" s="366"/>
      <c r="B150" s="378" t="s">
        <v>519</v>
      </c>
      <c r="C150" s="401"/>
      <c r="D150" s="386">
        <f>SUM(D138:D149)</f>
        <v>0</v>
      </c>
    </row>
    <row r="151" spans="1:4" ht="12.75" customHeight="1" thickBot="1" x14ac:dyDescent="0.3">
      <c r="A151" s="364"/>
      <c r="B151" s="379" t="s">
        <v>520</v>
      </c>
      <c r="C151" s="399"/>
      <c r="D151" s="387">
        <f>D150+D136</f>
        <v>0</v>
      </c>
    </row>
    <row r="152" spans="1:4" ht="12.75" customHeight="1" x14ac:dyDescent="0.25">
      <c r="A152" s="367"/>
      <c r="B152" s="367"/>
      <c r="C152" s="402"/>
      <c r="D152" s="388"/>
    </row>
    <row r="153" spans="1:4" ht="12.75" customHeight="1" thickBot="1" x14ac:dyDescent="0.3">
      <c r="A153" s="360" t="s">
        <v>528</v>
      </c>
      <c r="B153" s="360"/>
      <c r="C153" s="359"/>
      <c r="D153" s="360"/>
    </row>
    <row r="154" spans="1:4" ht="12.75" customHeight="1" thickBot="1" x14ac:dyDescent="0.3">
      <c r="A154" s="370" t="s">
        <v>511</v>
      </c>
      <c r="B154" s="361" t="s">
        <v>512</v>
      </c>
      <c r="C154" s="399" t="s">
        <v>513</v>
      </c>
      <c r="D154" s="389" t="s">
        <v>514</v>
      </c>
    </row>
    <row r="155" spans="1:4" ht="12.75" customHeight="1" x14ac:dyDescent="0.25">
      <c r="A155" s="371"/>
      <c r="B155" s="375" t="s">
        <v>515</v>
      </c>
      <c r="C155" s="400" t="s">
        <v>531</v>
      </c>
      <c r="D155" s="393"/>
    </row>
    <row r="156" spans="1:4" ht="12.75" customHeight="1" x14ac:dyDescent="0.25">
      <c r="A156" s="355">
        <v>6</v>
      </c>
      <c r="B156" s="376" t="s">
        <v>516</v>
      </c>
      <c r="C156" s="353">
        <v>0</v>
      </c>
      <c r="D156" s="386">
        <f t="shared" ref="D156:D186" si="7">C156*A156</f>
        <v>0</v>
      </c>
    </row>
    <row r="157" spans="1:4" ht="12.75" customHeight="1" x14ac:dyDescent="0.25">
      <c r="A157" s="355">
        <v>1</v>
      </c>
      <c r="B157" s="376" t="s">
        <v>537</v>
      </c>
      <c r="C157" s="353">
        <v>0</v>
      </c>
      <c r="D157" s="386">
        <f t="shared" si="7"/>
        <v>0</v>
      </c>
    </row>
    <row r="158" spans="1:4" ht="12.75" customHeight="1" x14ac:dyDescent="0.25">
      <c r="A158" s="355">
        <v>1</v>
      </c>
      <c r="B158" s="376" t="s">
        <v>538</v>
      </c>
      <c r="C158" s="353">
        <v>0</v>
      </c>
      <c r="D158" s="386">
        <f t="shared" si="7"/>
        <v>0</v>
      </c>
    </row>
    <row r="159" spans="1:4" ht="12.75" customHeight="1" x14ac:dyDescent="0.25">
      <c r="A159" s="355">
        <v>1</v>
      </c>
      <c r="B159" s="377" t="s">
        <v>539</v>
      </c>
      <c r="C159" s="353">
        <v>0</v>
      </c>
      <c r="D159" s="386">
        <f t="shared" si="7"/>
        <v>0</v>
      </c>
    </row>
    <row r="160" spans="1:4" ht="12.75" customHeight="1" x14ac:dyDescent="0.25">
      <c r="A160" s="355">
        <v>1</v>
      </c>
      <c r="B160" s="377" t="s">
        <v>534</v>
      </c>
      <c r="C160" s="353">
        <v>0</v>
      </c>
      <c r="D160" s="386">
        <f t="shared" si="7"/>
        <v>0</v>
      </c>
    </row>
    <row r="161" spans="1:4" ht="12.75" customHeight="1" x14ac:dyDescent="0.25">
      <c r="A161" s="355">
        <v>1</v>
      </c>
      <c r="B161" s="376" t="s">
        <v>547</v>
      </c>
      <c r="C161" s="353">
        <v>0</v>
      </c>
      <c r="D161" s="386">
        <f t="shared" si="7"/>
        <v>0</v>
      </c>
    </row>
    <row r="162" spans="1:4" ht="12.75" customHeight="1" x14ac:dyDescent="0.25">
      <c r="A162" s="355">
        <v>1</v>
      </c>
      <c r="B162" s="376" t="s">
        <v>548</v>
      </c>
      <c r="C162" s="353">
        <v>0</v>
      </c>
      <c r="D162" s="386">
        <f t="shared" si="7"/>
        <v>0</v>
      </c>
    </row>
    <row r="163" spans="1:4" ht="12.75" customHeight="1" x14ac:dyDescent="0.25">
      <c r="A163" s="355">
        <v>1</v>
      </c>
      <c r="B163" s="376" t="s">
        <v>549</v>
      </c>
      <c r="C163" s="353">
        <v>0</v>
      </c>
      <c r="D163" s="386">
        <f t="shared" si="7"/>
        <v>0</v>
      </c>
    </row>
    <row r="164" spans="1:4" ht="12.75" customHeight="1" x14ac:dyDescent="0.25">
      <c r="A164" s="355">
        <v>1</v>
      </c>
      <c r="B164" s="376" t="s">
        <v>550</v>
      </c>
      <c r="C164" s="353">
        <v>0</v>
      </c>
      <c r="D164" s="386">
        <f t="shared" si="7"/>
        <v>0</v>
      </c>
    </row>
    <row r="165" spans="1:4" ht="12.75" customHeight="1" x14ac:dyDescent="0.25">
      <c r="A165" s="355">
        <v>1</v>
      </c>
      <c r="B165" s="376" t="s">
        <v>561</v>
      </c>
      <c r="C165" s="353">
        <v>0</v>
      </c>
      <c r="D165" s="386">
        <f t="shared" si="7"/>
        <v>0</v>
      </c>
    </row>
    <row r="166" spans="1:4" ht="12.75" customHeight="1" x14ac:dyDescent="0.25">
      <c r="A166" s="355">
        <v>2</v>
      </c>
      <c r="B166" s="376" t="s">
        <v>575</v>
      </c>
      <c r="C166" s="353">
        <v>0</v>
      </c>
      <c r="D166" s="386">
        <f t="shared" si="7"/>
        <v>0</v>
      </c>
    </row>
    <row r="167" spans="1:4" ht="12.75" customHeight="1" x14ac:dyDescent="0.25">
      <c r="A167" s="355">
        <v>2</v>
      </c>
      <c r="B167" s="376" t="s">
        <v>576</v>
      </c>
      <c r="C167" s="353">
        <v>0</v>
      </c>
      <c r="D167" s="386">
        <f t="shared" si="7"/>
        <v>0</v>
      </c>
    </row>
    <row r="168" spans="1:4" ht="12.75" customHeight="1" x14ac:dyDescent="0.25">
      <c r="A168" s="355">
        <v>2</v>
      </c>
      <c r="B168" s="376" t="s">
        <v>631</v>
      </c>
      <c r="C168" s="353">
        <v>0</v>
      </c>
      <c r="D168" s="386">
        <f t="shared" si="7"/>
        <v>0</v>
      </c>
    </row>
    <row r="169" spans="1:4" ht="12.75" customHeight="1" x14ac:dyDescent="0.25">
      <c r="A169" s="355">
        <v>2</v>
      </c>
      <c r="B169" s="376" t="s">
        <v>632</v>
      </c>
      <c r="C169" s="353">
        <v>0</v>
      </c>
      <c r="D169" s="386">
        <f t="shared" si="7"/>
        <v>0</v>
      </c>
    </row>
    <row r="170" spans="1:4" ht="12.75" customHeight="1" x14ac:dyDescent="0.25">
      <c r="A170" s="355">
        <v>1</v>
      </c>
      <c r="B170" s="376" t="s">
        <v>639</v>
      </c>
      <c r="C170" s="353">
        <v>0</v>
      </c>
      <c r="D170" s="386">
        <f t="shared" si="7"/>
        <v>0</v>
      </c>
    </row>
    <row r="171" spans="1:4" ht="12.75" customHeight="1" x14ac:dyDescent="0.25">
      <c r="A171" s="355">
        <v>1</v>
      </c>
      <c r="B171" s="376" t="s">
        <v>640</v>
      </c>
      <c r="C171" s="353">
        <v>0</v>
      </c>
      <c r="D171" s="386">
        <f t="shared" si="7"/>
        <v>0</v>
      </c>
    </row>
    <row r="172" spans="1:4" ht="12.75" customHeight="1" x14ac:dyDescent="0.25">
      <c r="A172" s="355"/>
      <c r="B172" s="376"/>
      <c r="C172" s="353"/>
      <c r="D172" s="386"/>
    </row>
    <row r="173" spans="1:4" ht="12.75" customHeight="1" x14ac:dyDescent="0.25">
      <c r="A173" s="366"/>
      <c r="B173" s="378" t="s">
        <v>517</v>
      </c>
      <c r="C173" s="401"/>
      <c r="D173" s="386">
        <f>SUM(D156:D171)</f>
        <v>0</v>
      </c>
    </row>
    <row r="174" spans="1:4" ht="12.75" customHeight="1" x14ac:dyDescent="0.25">
      <c r="A174" s="365"/>
      <c r="B174" s="375" t="s">
        <v>518</v>
      </c>
      <c r="C174" s="400"/>
      <c r="D174" s="386"/>
    </row>
    <row r="175" spans="1:4" ht="12.75" customHeight="1" x14ac:dyDescent="0.25">
      <c r="A175" s="355">
        <v>1</v>
      </c>
      <c r="B175" s="376" t="s">
        <v>540</v>
      </c>
      <c r="C175" s="353">
        <v>0</v>
      </c>
      <c r="D175" s="386">
        <f t="shared" si="7"/>
        <v>0</v>
      </c>
    </row>
    <row r="176" spans="1:4" ht="12.75" customHeight="1" x14ac:dyDescent="0.25">
      <c r="A176" s="355">
        <v>1</v>
      </c>
      <c r="B176" s="376" t="s">
        <v>541</v>
      </c>
      <c r="C176" s="353">
        <v>0</v>
      </c>
      <c r="D176" s="386">
        <f t="shared" si="7"/>
        <v>0</v>
      </c>
    </row>
    <row r="177" spans="1:4" ht="12.75" customHeight="1" x14ac:dyDescent="0.25">
      <c r="A177" s="355">
        <v>1</v>
      </c>
      <c r="B177" s="376" t="s">
        <v>542</v>
      </c>
      <c r="C177" s="353">
        <v>0</v>
      </c>
      <c r="D177" s="386">
        <f t="shared" si="7"/>
        <v>0</v>
      </c>
    </row>
    <row r="178" spans="1:4" ht="12.75" customHeight="1" x14ac:dyDescent="0.25">
      <c r="A178" s="355">
        <v>1</v>
      </c>
      <c r="B178" s="376" t="s">
        <v>552</v>
      </c>
      <c r="C178" s="353">
        <v>0</v>
      </c>
      <c r="D178" s="386">
        <f t="shared" si="7"/>
        <v>0</v>
      </c>
    </row>
    <row r="179" spans="1:4" ht="12.75" customHeight="1" x14ac:dyDescent="0.25">
      <c r="A179" s="355">
        <v>1</v>
      </c>
      <c r="B179" s="376" t="s">
        <v>553</v>
      </c>
      <c r="C179" s="353">
        <v>0</v>
      </c>
      <c r="D179" s="386">
        <f t="shared" si="7"/>
        <v>0</v>
      </c>
    </row>
    <row r="180" spans="1:4" ht="12.75" customHeight="1" x14ac:dyDescent="0.25">
      <c r="A180" s="355">
        <v>1</v>
      </c>
      <c r="B180" s="376" t="s">
        <v>554</v>
      </c>
      <c r="C180" s="353">
        <v>0</v>
      </c>
      <c r="D180" s="386">
        <f t="shared" si="7"/>
        <v>0</v>
      </c>
    </row>
    <row r="181" spans="1:4" ht="12.75" customHeight="1" x14ac:dyDescent="0.25">
      <c r="A181" s="355">
        <v>1</v>
      </c>
      <c r="B181" s="376" t="s">
        <v>555</v>
      </c>
      <c r="C181" s="353">
        <v>0</v>
      </c>
      <c r="D181" s="386">
        <f t="shared" si="7"/>
        <v>0</v>
      </c>
    </row>
    <row r="182" spans="1:4" ht="12.75" customHeight="1" x14ac:dyDescent="0.25">
      <c r="A182" s="355">
        <v>1</v>
      </c>
      <c r="B182" s="376" t="s">
        <v>560</v>
      </c>
      <c r="C182" s="353">
        <v>0</v>
      </c>
      <c r="D182" s="386">
        <f t="shared" si="7"/>
        <v>0</v>
      </c>
    </row>
    <row r="183" spans="1:4" ht="12.75" customHeight="1" x14ac:dyDescent="0.25">
      <c r="A183" s="355">
        <v>1</v>
      </c>
      <c r="B183" s="376" t="s">
        <v>556</v>
      </c>
      <c r="C183" s="353">
        <v>0</v>
      </c>
      <c r="D183" s="386">
        <f t="shared" si="7"/>
        <v>0</v>
      </c>
    </row>
    <row r="184" spans="1:4" ht="12.75" customHeight="1" x14ac:dyDescent="0.25">
      <c r="A184" s="355">
        <v>1</v>
      </c>
      <c r="B184" s="376" t="s">
        <v>587</v>
      </c>
      <c r="C184" s="353">
        <v>0</v>
      </c>
      <c r="D184" s="386">
        <f t="shared" si="7"/>
        <v>0</v>
      </c>
    </row>
    <row r="185" spans="1:4" ht="12.75" customHeight="1" x14ac:dyDescent="0.25">
      <c r="A185" s="355">
        <v>1</v>
      </c>
      <c r="B185" s="376" t="s">
        <v>588</v>
      </c>
      <c r="C185" s="353">
        <v>0</v>
      </c>
      <c r="D185" s="386">
        <f t="shared" si="7"/>
        <v>0</v>
      </c>
    </row>
    <row r="186" spans="1:4" ht="12.75" customHeight="1" x14ac:dyDescent="0.25">
      <c r="A186" s="355">
        <v>1</v>
      </c>
      <c r="B186" s="376" t="s">
        <v>589</v>
      </c>
      <c r="C186" s="353">
        <v>0</v>
      </c>
      <c r="D186" s="386">
        <f t="shared" si="7"/>
        <v>0</v>
      </c>
    </row>
    <row r="187" spans="1:4" ht="12.75" customHeight="1" x14ac:dyDescent="0.25">
      <c r="A187" s="355"/>
      <c r="B187" s="376"/>
      <c r="C187" s="353"/>
      <c r="D187" s="386"/>
    </row>
    <row r="188" spans="1:4" ht="12.75" customHeight="1" thickBot="1" x14ac:dyDescent="0.3">
      <c r="A188" s="372"/>
      <c r="B188" s="378" t="s">
        <v>519</v>
      </c>
      <c r="C188" s="408"/>
      <c r="D188" s="386">
        <f>SUM(D175:D187)</f>
        <v>0</v>
      </c>
    </row>
    <row r="189" spans="1:4" ht="12.75" customHeight="1" thickBot="1" x14ac:dyDescent="0.3">
      <c r="A189" s="370"/>
      <c r="B189" s="381" t="s">
        <v>520</v>
      </c>
      <c r="C189" s="409"/>
      <c r="D189" s="394">
        <f>D188+D173</f>
        <v>0</v>
      </c>
    </row>
    <row r="190" spans="1:4" ht="12.75" customHeight="1" x14ac:dyDescent="0.25">
      <c r="A190" s="367"/>
      <c r="B190" s="367"/>
      <c r="C190" s="402"/>
      <c r="D190" s="388"/>
    </row>
    <row r="191" spans="1:4" ht="12.75" customHeight="1" thickBot="1" x14ac:dyDescent="0.3">
      <c r="A191" s="369" t="s">
        <v>529</v>
      </c>
      <c r="B191" s="369"/>
      <c r="C191" s="406"/>
      <c r="D191" s="369"/>
    </row>
    <row r="192" spans="1:4" ht="12.75" customHeight="1" thickBot="1" x14ac:dyDescent="0.3">
      <c r="A192" s="364" t="s">
        <v>511</v>
      </c>
      <c r="B192" s="361" t="s">
        <v>512</v>
      </c>
      <c r="C192" s="399" t="s">
        <v>513</v>
      </c>
      <c r="D192" s="384" t="s">
        <v>514</v>
      </c>
    </row>
    <row r="193" spans="1:4" ht="12.75" customHeight="1" x14ac:dyDescent="0.25">
      <c r="A193" s="365"/>
      <c r="B193" s="375" t="s">
        <v>515</v>
      </c>
      <c r="C193" s="400" t="s">
        <v>531</v>
      </c>
      <c r="D193" s="385"/>
    </row>
    <row r="194" spans="1:4" ht="12.75" customHeight="1" x14ac:dyDescent="0.25">
      <c r="A194" s="355">
        <v>6</v>
      </c>
      <c r="B194" s="376" t="s">
        <v>516</v>
      </c>
      <c r="C194" s="353">
        <v>0</v>
      </c>
      <c r="D194" s="386">
        <f t="shared" ref="D194:D205" si="8">C194*A194</f>
        <v>0</v>
      </c>
    </row>
    <row r="195" spans="1:4" ht="12.75" customHeight="1" x14ac:dyDescent="0.25">
      <c r="A195" s="355">
        <v>1</v>
      </c>
      <c r="B195" s="376" t="s">
        <v>537</v>
      </c>
      <c r="C195" s="353">
        <v>0</v>
      </c>
      <c r="D195" s="386">
        <f t="shared" si="8"/>
        <v>0</v>
      </c>
    </row>
    <row r="196" spans="1:4" ht="12.75" customHeight="1" x14ac:dyDescent="0.25">
      <c r="A196" s="355">
        <v>1</v>
      </c>
      <c r="B196" s="376" t="s">
        <v>538</v>
      </c>
      <c r="C196" s="353">
        <v>0</v>
      </c>
      <c r="D196" s="386">
        <f t="shared" si="8"/>
        <v>0</v>
      </c>
    </row>
    <row r="197" spans="1:4" ht="12.75" customHeight="1" x14ac:dyDescent="0.25">
      <c r="A197" s="355">
        <v>1</v>
      </c>
      <c r="B197" s="377" t="s">
        <v>539</v>
      </c>
      <c r="C197" s="353">
        <v>0</v>
      </c>
      <c r="D197" s="386">
        <f t="shared" si="8"/>
        <v>0</v>
      </c>
    </row>
    <row r="198" spans="1:4" ht="12.75" customHeight="1" x14ac:dyDescent="0.25">
      <c r="A198" s="355">
        <v>1</v>
      </c>
      <c r="B198" s="377" t="s">
        <v>534</v>
      </c>
      <c r="C198" s="353">
        <v>0</v>
      </c>
      <c r="D198" s="386">
        <f t="shared" si="8"/>
        <v>0</v>
      </c>
    </row>
    <row r="199" spans="1:4" ht="12.75" customHeight="1" x14ac:dyDescent="0.25">
      <c r="A199" s="355"/>
      <c r="B199" s="376"/>
      <c r="C199" s="353"/>
      <c r="D199" s="386"/>
    </row>
    <row r="200" spans="1:4" ht="12.75" customHeight="1" x14ac:dyDescent="0.25">
      <c r="A200" s="366"/>
      <c r="B200" s="378" t="s">
        <v>517</v>
      </c>
      <c r="C200" s="401"/>
      <c r="D200" s="386">
        <f>SUM(D194:D199)</f>
        <v>0</v>
      </c>
    </row>
    <row r="201" spans="1:4" ht="12.75" customHeight="1" x14ac:dyDescent="0.25">
      <c r="A201" s="365"/>
      <c r="B201" s="375" t="s">
        <v>518</v>
      </c>
      <c r="C201" s="400"/>
      <c r="D201" s="386"/>
    </row>
    <row r="202" spans="1:4" ht="12.75" customHeight="1" x14ac:dyDescent="0.25">
      <c r="A202" s="355">
        <v>1</v>
      </c>
      <c r="B202" s="376" t="s">
        <v>540</v>
      </c>
      <c r="C202" s="353">
        <v>0</v>
      </c>
      <c r="D202" s="386">
        <f t="shared" si="8"/>
        <v>0</v>
      </c>
    </row>
    <row r="203" spans="1:4" ht="12.75" customHeight="1" x14ac:dyDescent="0.25">
      <c r="A203" s="355">
        <v>1</v>
      </c>
      <c r="B203" s="376" t="s">
        <v>541</v>
      </c>
      <c r="C203" s="353">
        <v>0</v>
      </c>
      <c r="D203" s="386">
        <f t="shared" si="8"/>
        <v>0</v>
      </c>
    </row>
    <row r="204" spans="1:4" ht="12.75" customHeight="1" x14ac:dyDescent="0.25">
      <c r="A204" s="355">
        <v>1</v>
      </c>
      <c r="B204" s="376" t="s">
        <v>542</v>
      </c>
      <c r="C204" s="353">
        <v>0</v>
      </c>
      <c r="D204" s="386">
        <f t="shared" si="8"/>
        <v>0</v>
      </c>
    </row>
    <row r="205" spans="1:4" ht="12.75" customHeight="1" x14ac:dyDescent="0.25">
      <c r="A205" s="355">
        <v>1</v>
      </c>
      <c r="B205" s="376" t="s">
        <v>619</v>
      </c>
      <c r="C205" s="353">
        <v>0</v>
      </c>
      <c r="D205" s="386">
        <f t="shared" si="8"/>
        <v>0</v>
      </c>
    </row>
    <row r="206" spans="1:4" ht="12.75" customHeight="1" x14ac:dyDescent="0.25">
      <c r="A206" s="355"/>
      <c r="B206" s="376"/>
      <c r="C206" s="353"/>
      <c r="D206" s="386"/>
    </row>
    <row r="207" spans="1:4" ht="12.75" customHeight="1" thickBot="1" x14ac:dyDescent="0.3">
      <c r="A207" s="366"/>
      <c r="B207" s="378" t="s">
        <v>519</v>
      </c>
      <c r="C207" s="401"/>
      <c r="D207" s="386">
        <f>SUM(D202:D206)</f>
        <v>0</v>
      </c>
    </row>
    <row r="208" spans="1:4" ht="12.75" customHeight="1" thickBot="1" x14ac:dyDescent="0.3">
      <c r="A208" s="364"/>
      <c r="B208" s="379" t="s">
        <v>520</v>
      </c>
      <c r="C208" s="399"/>
      <c r="D208" s="391">
        <f>D207+D200</f>
        <v>0</v>
      </c>
    </row>
    <row r="209" spans="1:4" ht="12.75" customHeight="1" x14ac:dyDescent="0.25">
      <c r="A209" s="363"/>
      <c r="B209" s="378"/>
      <c r="C209" s="403"/>
      <c r="D209" s="392"/>
    </row>
    <row r="210" spans="1:4" ht="12.75" customHeight="1" x14ac:dyDescent="0.25">
      <c r="A210" s="373"/>
      <c r="B210" s="373"/>
      <c r="C210" s="410"/>
      <c r="D210" s="395"/>
    </row>
    <row r="211" spans="1:4" ht="12.75" customHeight="1" thickBot="1" x14ac:dyDescent="0.3">
      <c r="A211" s="369" t="s">
        <v>530</v>
      </c>
      <c r="B211" s="369"/>
      <c r="C211" s="406"/>
      <c r="D211" s="369"/>
    </row>
    <row r="212" spans="1:4" ht="12.75" customHeight="1" thickBot="1" x14ac:dyDescent="0.3">
      <c r="A212" s="364" t="s">
        <v>511</v>
      </c>
      <c r="B212" s="361" t="s">
        <v>512</v>
      </c>
      <c r="C212" s="399" t="s">
        <v>513</v>
      </c>
      <c r="D212" s="389" t="s">
        <v>514</v>
      </c>
    </row>
    <row r="213" spans="1:4" ht="12.75" customHeight="1" x14ac:dyDescent="0.25">
      <c r="A213" s="365"/>
      <c r="B213" s="375" t="s">
        <v>515</v>
      </c>
      <c r="C213" s="400" t="s">
        <v>531</v>
      </c>
      <c r="D213" s="390"/>
    </row>
    <row r="214" spans="1:4" ht="12.75" customHeight="1" x14ac:dyDescent="0.25">
      <c r="A214" s="355">
        <v>6</v>
      </c>
      <c r="B214" s="376" t="s">
        <v>516</v>
      </c>
      <c r="C214" s="353">
        <v>0</v>
      </c>
      <c r="D214" s="386">
        <f t="shared" ref="D214:D245" si="9">C214*A214</f>
        <v>0</v>
      </c>
    </row>
    <row r="215" spans="1:4" ht="12.75" customHeight="1" x14ac:dyDescent="0.25">
      <c r="A215" s="355">
        <v>1</v>
      </c>
      <c r="B215" s="376" t="s">
        <v>537</v>
      </c>
      <c r="C215" s="353">
        <v>0</v>
      </c>
      <c r="D215" s="386">
        <f t="shared" si="9"/>
        <v>0</v>
      </c>
    </row>
    <row r="216" spans="1:4" ht="12.75" customHeight="1" x14ac:dyDescent="0.25">
      <c r="A216" s="355">
        <v>1</v>
      </c>
      <c r="B216" s="376" t="s">
        <v>538</v>
      </c>
      <c r="C216" s="353">
        <v>0</v>
      </c>
      <c r="D216" s="386">
        <f t="shared" si="9"/>
        <v>0</v>
      </c>
    </row>
    <row r="217" spans="1:4" ht="12.75" customHeight="1" x14ac:dyDescent="0.25">
      <c r="A217" s="355">
        <v>1</v>
      </c>
      <c r="B217" s="377" t="s">
        <v>539</v>
      </c>
      <c r="C217" s="353">
        <v>0</v>
      </c>
      <c r="D217" s="386">
        <f t="shared" si="9"/>
        <v>0</v>
      </c>
    </row>
    <row r="218" spans="1:4" ht="12.75" customHeight="1" x14ac:dyDescent="0.25">
      <c r="A218" s="355">
        <v>1</v>
      </c>
      <c r="B218" s="377" t="s">
        <v>534</v>
      </c>
      <c r="C218" s="353">
        <v>0</v>
      </c>
      <c r="D218" s="386">
        <f t="shared" si="9"/>
        <v>0</v>
      </c>
    </row>
    <row r="219" spans="1:4" ht="12.75" customHeight="1" x14ac:dyDescent="0.25">
      <c r="A219" s="355">
        <v>1</v>
      </c>
      <c r="B219" s="376" t="s">
        <v>547</v>
      </c>
      <c r="C219" s="353">
        <v>0</v>
      </c>
      <c r="D219" s="386">
        <f t="shared" si="9"/>
        <v>0</v>
      </c>
    </row>
    <row r="220" spans="1:4" ht="12.75" customHeight="1" x14ac:dyDescent="0.25">
      <c r="A220" s="355">
        <v>1</v>
      </c>
      <c r="B220" s="376" t="s">
        <v>548</v>
      </c>
      <c r="C220" s="353">
        <v>0</v>
      </c>
      <c r="D220" s="386">
        <f t="shared" si="9"/>
        <v>0</v>
      </c>
    </row>
    <row r="221" spans="1:4" ht="12.75" customHeight="1" x14ac:dyDescent="0.25">
      <c r="A221" s="355">
        <v>1</v>
      </c>
      <c r="B221" s="376" t="s">
        <v>549</v>
      </c>
      <c r="C221" s="353">
        <v>0</v>
      </c>
      <c r="D221" s="386">
        <f t="shared" si="9"/>
        <v>0</v>
      </c>
    </row>
    <row r="222" spans="1:4" ht="12.75" customHeight="1" x14ac:dyDescent="0.25">
      <c r="A222" s="355">
        <v>1</v>
      </c>
      <c r="B222" s="376" t="s">
        <v>550</v>
      </c>
      <c r="C222" s="353">
        <v>0</v>
      </c>
      <c r="D222" s="386">
        <f t="shared" si="9"/>
        <v>0</v>
      </c>
    </row>
    <row r="223" spans="1:4" ht="12.75" customHeight="1" x14ac:dyDescent="0.25">
      <c r="A223" s="355">
        <v>1</v>
      </c>
      <c r="B223" s="376" t="s">
        <v>561</v>
      </c>
      <c r="C223" s="353">
        <v>0</v>
      </c>
      <c r="D223" s="386">
        <f t="shared" si="9"/>
        <v>0</v>
      </c>
    </row>
    <row r="224" spans="1:4" ht="12.75" customHeight="1" x14ac:dyDescent="0.25">
      <c r="A224" s="355">
        <v>1</v>
      </c>
      <c r="B224" s="376" t="s">
        <v>557</v>
      </c>
      <c r="C224" s="353">
        <v>0</v>
      </c>
      <c r="D224" s="386">
        <f t="shared" si="9"/>
        <v>0</v>
      </c>
    </row>
    <row r="225" spans="1:4" ht="12.75" customHeight="1" x14ac:dyDescent="0.25">
      <c r="A225" s="355">
        <v>1</v>
      </c>
      <c r="B225" s="376" t="s">
        <v>533</v>
      </c>
      <c r="C225" s="353">
        <v>0</v>
      </c>
      <c r="D225" s="386">
        <f t="shared" si="9"/>
        <v>0</v>
      </c>
    </row>
    <row r="226" spans="1:4" ht="12.75" customHeight="1" x14ac:dyDescent="0.25">
      <c r="A226" s="355">
        <v>1</v>
      </c>
      <c r="B226" s="376" t="s">
        <v>558</v>
      </c>
      <c r="C226" s="353">
        <v>0</v>
      </c>
      <c r="D226" s="386">
        <f t="shared" si="9"/>
        <v>0</v>
      </c>
    </row>
    <row r="227" spans="1:4" ht="12.75" customHeight="1" x14ac:dyDescent="0.25">
      <c r="A227" s="355">
        <v>6</v>
      </c>
      <c r="B227" s="376" t="s">
        <v>628</v>
      </c>
      <c r="C227" s="353">
        <v>0</v>
      </c>
      <c r="D227" s="386">
        <f t="shared" si="9"/>
        <v>0</v>
      </c>
    </row>
    <row r="228" spans="1:4" ht="12.75" customHeight="1" x14ac:dyDescent="0.25">
      <c r="A228" s="355">
        <v>1</v>
      </c>
      <c r="B228" s="376" t="s">
        <v>572</v>
      </c>
      <c r="C228" s="353">
        <v>0</v>
      </c>
      <c r="D228" s="386">
        <f t="shared" si="9"/>
        <v>0</v>
      </c>
    </row>
    <row r="229" spans="1:4" ht="12.75" customHeight="1" x14ac:dyDescent="0.25">
      <c r="A229" s="355"/>
      <c r="B229" s="376"/>
      <c r="C229" s="353"/>
      <c r="D229" s="386"/>
    </row>
    <row r="230" spans="1:4" ht="12.75" customHeight="1" x14ac:dyDescent="0.25">
      <c r="A230" s="366"/>
      <c r="B230" s="378" t="s">
        <v>517</v>
      </c>
      <c r="C230" s="400"/>
      <c r="D230" s="386">
        <f>SUM(D214:D229)</f>
        <v>0</v>
      </c>
    </row>
    <row r="231" spans="1:4" ht="12.75" customHeight="1" x14ac:dyDescent="0.25">
      <c r="A231" s="365"/>
      <c r="B231" s="375" t="s">
        <v>518</v>
      </c>
      <c r="C231" s="405"/>
      <c r="D231" s="386"/>
    </row>
    <row r="232" spans="1:4" ht="12.75" customHeight="1" x14ac:dyDescent="0.25">
      <c r="A232" s="355">
        <v>1</v>
      </c>
      <c r="B232" s="376" t="s">
        <v>540</v>
      </c>
      <c r="C232" s="353">
        <v>0</v>
      </c>
      <c r="D232" s="386">
        <f t="shared" si="9"/>
        <v>0</v>
      </c>
    </row>
    <row r="233" spans="1:4" ht="12.75" customHeight="1" x14ac:dyDescent="0.25">
      <c r="A233" s="355">
        <v>1</v>
      </c>
      <c r="B233" s="376" t="s">
        <v>541</v>
      </c>
      <c r="C233" s="353">
        <v>0</v>
      </c>
      <c r="D233" s="386">
        <f t="shared" si="9"/>
        <v>0</v>
      </c>
    </row>
    <row r="234" spans="1:4" ht="12.75" customHeight="1" x14ac:dyDescent="0.25">
      <c r="A234" s="355">
        <v>1</v>
      </c>
      <c r="B234" s="376" t="s">
        <v>542</v>
      </c>
      <c r="C234" s="353">
        <v>0</v>
      </c>
      <c r="D234" s="386">
        <f t="shared" si="9"/>
        <v>0</v>
      </c>
    </row>
    <row r="235" spans="1:4" ht="12.75" customHeight="1" x14ac:dyDescent="0.25">
      <c r="A235" s="355">
        <v>1</v>
      </c>
      <c r="B235" s="376" t="s">
        <v>552</v>
      </c>
      <c r="C235" s="353">
        <v>0</v>
      </c>
      <c r="D235" s="386">
        <f t="shared" si="9"/>
        <v>0</v>
      </c>
    </row>
    <row r="236" spans="1:4" ht="12.75" customHeight="1" x14ac:dyDescent="0.25">
      <c r="A236" s="355">
        <v>1</v>
      </c>
      <c r="B236" s="376" t="s">
        <v>553</v>
      </c>
      <c r="C236" s="353">
        <v>0</v>
      </c>
      <c r="D236" s="386">
        <f t="shared" si="9"/>
        <v>0</v>
      </c>
    </row>
    <row r="237" spans="1:4" ht="12.75" customHeight="1" x14ac:dyDescent="0.25">
      <c r="A237" s="355">
        <v>1</v>
      </c>
      <c r="B237" s="376" t="s">
        <v>554</v>
      </c>
      <c r="C237" s="353">
        <v>0</v>
      </c>
      <c r="D237" s="386">
        <f t="shared" si="9"/>
        <v>0</v>
      </c>
    </row>
    <row r="238" spans="1:4" ht="12.75" customHeight="1" x14ac:dyDescent="0.25">
      <c r="A238" s="355">
        <v>1</v>
      </c>
      <c r="B238" s="376" t="s">
        <v>555</v>
      </c>
      <c r="C238" s="353">
        <v>0</v>
      </c>
      <c r="D238" s="386">
        <f t="shared" si="9"/>
        <v>0</v>
      </c>
    </row>
    <row r="239" spans="1:4" ht="12.75" customHeight="1" x14ac:dyDescent="0.25">
      <c r="A239" s="355">
        <v>1</v>
      </c>
      <c r="B239" s="376" t="s">
        <v>560</v>
      </c>
      <c r="C239" s="353">
        <v>0</v>
      </c>
      <c r="D239" s="386">
        <f t="shared" si="9"/>
        <v>0</v>
      </c>
    </row>
    <row r="240" spans="1:4" ht="12.75" customHeight="1" x14ac:dyDescent="0.25">
      <c r="A240" s="355">
        <v>1</v>
      </c>
      <c r="B240" s="376" t="s">
        <v>556</v>
      </c>
      <c r="C240" s="353">
        <v>0</v>
      </c>
      <c r="D240" s="386">
        <f t="shared" si="9"/>
        <v>0</v>
      </c>
    </row>
    <row r="241" spans="1:4" ht="12.75" customHeight="1" x14ac:dyDescent="0.25">
      <c r="A241" s="355">
        <v>1</v>
      </c>
      <c r="B241" s="376" t="s">
        <v>562</v>
      </c>
      <c r="C241" s="353">
        <v>0</v>
      </c>
      <c r="D241" s="386">
        <f t="shared" si="9"/>
        <v>0</v>
      </c>
    </row>
    <row r="242" spans="1:4" ht="12.75" customHeight="1" x14ac:dyDescent="0.25">
      <c r="A242" s="355">
        <v>1</v>
      </c>
      <c r="B242" s="376" t="s">
        <v>563</v>
      </c>
      <c r="C242" s="353">
        <v>0</v>
      </c>
      <c r="D242" s="386">
        <f t="shared" si="9"/>
        <v>0</v>
      </c>
    </row>
    <row r="243" spans="1:4" ht="12.75" customHeight="1" x14ac:dyDescent="0.25">
      <c r="A243" s="355">
        <v>1</v>
      </c>
      <c r="B243" s="376" t="s">
        <v>573</v>
      </c>
      <c r="C243" s="353">
        <v>0</v>
      </c>
      <c r="D243" s="386">
        <f t="shared" si="9"/>
        <v>0</v>
      </c>
    </row>
    <row r="244" spans="1:4" ht="12.75" customHeight="1" x14ac:dyDescent="0.25">
      <c r="A244" s="355">
        <v>1</v>
      </c>
      <c r="B244" s="376" t="s">
        <v>574</v>
      </c>
      <c r="C244" s="353">
        <v>0</v>
      </c>
      <c r="D244" s="386">
        <f t="shared" si="9"/>
        <v>0</v>
      </c>
    </row>
    <row r="245" spans="1:4" ht="12.75" customHeight="1" x14ac:dyDescent="0.25">
      <c r="A245" s="355">
        <v>1</v>
      </c>
      <c r="B245" s="376" t="s">
        <v>598</v>
      </c>
      <c r="C245" s="353">
        <v>0</v>
      </c>
      <c r="D245" s="386">
        <f t="shared" si="9"/>
        <v>0</v>
      </c>
    </row>
    <row r="246" spans="1:4" ht="12.75" customHeight="1" x14ac:dyDescent="0.25">
      <c r="A246" s="355"/>
      <c r="B246" s="376"/>
      <c r="C246" s="353"/>
      <c r="D246" s="386"/>
    </row>
    <row r="247" spans="1:4" ht="12.75" customHeight="1" thickBot="1" x14ac:dyDescent="0.3">
      <c r="A247" s="366"/>
      <c r="B247" s="378" t="s">
        <v>519</v>
      </c>
      <c r="C247" s="405"/>
      <c r="D247" s="386">
        <f>SUM(D232:D246)</f>
        <v>0</v>
      </c>
    </row>
    <row r="248" spans="1:4" ht="12.75" customHeight="1" thickBot="1" x14ac:dyDescent="0.3">
      <c r="A248" s="364"/>
      <c r="B248" s="379" t="s">
        <v>520</v>
      </c>
      <c r="C248" s="399"/>
      <c r="D248" s="391">
        <f>D247+D230</f>
        <v>0</v>
      </c>
    </row>
    <row r="249" spans="1:4" ht="12.75" customHeight="1" x14ac:dyDescent="0.25">
      <c r="A249" s="373"/>
      <c r="B249" s="373"/>
      <c r="C249" s="410"/>
      <c r="D249" s="395"/>
    </row>
    <row r="250" spans="1:4" ht="12.75" customHeight="1" thickBot="1" x14ac:dyDescent="0.3">
      <c r="A250" s="360" t="s">
        <v>532</v>
      </c>
      <c r="B250" s="360"/>
      <c r="C250" s="359"/>
      <c r="D250" s="360"/>
    </row>
    <row r="251" spans="1:4" ht="12.75" customHeight="1" thickBot="1" x14ac:dyDescent="0.3">
      <c r="A251" s="364" t="s">
        <v>511</v>
      </c>
      <c r="B251" s="361" t="s">
        <v>512</v>
      </c>
      <c r="C251" s="399" t="s">
        <v>513</v>
      </c>
      <c r="D251" s="389" t="s">
        <v>514</v>
      </c>
    </row>
    <row r="252" spans="1:4" ht="12.75" customHeight="1" x14ac:dyDescent="0.25">
      <c r="A252" s="365"/>
      <c r="B252" s="375" t="s">
        <v>515</v>
      </c>
      <c r="C252" s="400"/>
      <c r="D252" s="393"/>
    </row>
    <row r="253" spans="1:4" ht="12.75" customHeight="1" x14ac:dyDescent="0.25">
      <c r="A253" s="355">
        <v>6</v>
      </c>
      <c r="B253" s="376" t="s">
        <v>516</v>
      </c>
      <c r="C253" s="353">
        <v>0</v>
      </c>
      <c r="D253" s="386">
        <f t="shared" ref="D253:D268" si="10">C253*A253</f>
        <v>0</v>
      </c>
    </row>
    <row r="254" spans="1:4" ht="12.75" customHeight="1" x14ac:dyDescent="0.25">
      <c r="A254" s="355">
        <v>1</v>
      </c>
      <c r="B254" s="376" t="s">
        <v>537</v>
      </c>
      <c r="C254" s="353">
        <v>0</v>
      </c>
      <c r="D254" s="386">
        <f t="shared" si="10"/>
        <v>0</v>
      </c>
    </row>
    <row r="255" spans="1:4" ht="12.75" customHeight="1" x14ac:dyDescent="0.25">
      <c r="A255" s="355">
        <v>1</v>
      </c>
      <c r="B255" s="376" t="s">
        <v>538</v>
      </c>
      <c r="C255" s="353">
        <v>0</v>
      </c>
      <c r="D255" s="386">
        <f t="shared" si="10"/>
        <v>0</v>
      </c>
    </row>
    <row r="256" spans="1:4" ht="12.75" customHeight="1" x14ac:dyDescent="0.25">
      <c r="A256" s="355">
        <v>1</v>
      </c>
      <c r="B256" s="377" t="s">
        <v>539</v>
      </c>
      <c r="C256" s="353">
        <v>0</v>
      </c>
      <c r="D256" s="386">
        <f t="shared" si="10"/>
        <v>0</v>
      </c>
    </row>
    <row r="257" spans="1:4" ht="12.75" customHeight="1" x14ac:dyDescent="0.25">
      <c r="A257" s="355">
        <v>1</v>
      </c>
      <c r="B257" s="377" t="s">
        <v>534</v>
      </c>
      <c r="C257" s="353">
        <v>0</v>
      </c>
      <c r="D257" s="386">
        <f t="shared" si="10"/>
        <v>0</v>
      </c>
    </row>
    <row r="258" spans="1:4" ht="12.75" customHeight="1" x14ac:dyDescent="0.25">
      <c r="A258" s="355">
        <v>1</v>
      </c>
      <c r="B258" s="376" t="s">
        <v>660</v>
      </c>
      <c r="C258" s="353">
        <v>0</v>
      </c>
      <c r="D258" s="386">
        <f t="shared" si="10"/>
        <v>0</v>
      </c>
    </row>
    <row r="259" spans="1:4" ht="12.75" customHeight="1" x14ac:dyDescent="0.25">
      <c r="A259" s="355">
        <v>1</v>
      </c>
      <c r="B259" s="376" t="s">
        <v>661</v>
      </c>
      <c r="C259" s="353">
        <v>0</v>
      </c>
      <c r="D259" s="386">
        <f t="shared" si="10"/>
        <v>0</v>
      </c>
    </row>
    <row r="260" spans="1:4" ht="12.75" customHeight="1" x14ac:dyDescent="0.25">
      <c r="A260" s="355">
        <v>1</v>
      </c>
      <c r="B260" s="376" t="s">
        <v>663</v>
      </c>
      <c r="C260" s="353">
        <v>0</v>
      </c>
      <c r="D260" s="386">
        <f t="shared" si="10"/>
        <v>0</v>
      </c>
    </row>
    <row r="261" spans="1:4" ht="12.75" customHeight="1" x14ac:dyDescent="0.25">
      <c r="A261" s="355"/>
      <c r="B261" s="380"/>
      <c r="C261" s="353"/>
      <c r="D261" s="386"/>
    </row>
    <row r="262" spans="1:4" ht="12.75" customHeight="1" x14ac:dyDescent="0.25">
      <c r="A262" s="366"/>
      <c r="B262" s="378" t="s">
        <v>517</v>
      </c>
      <c r="C262" s="405"/>
      <c r="D262" s="386">
        <f>SUM(D253:D261)</f>
        <v>0</v>
      </c>
    </row>
    <row r="263" spans="1:4" ht="12.75" customHeight="1" x14ac:dyDescent="0.25">
      <c r="A263" s="365"/>
      <c r="B263" s="375" t="s">
        <v>518</v>
      </c>
      <c r="C263" s="400"/>
      <c r="D263" s="386"/>
    </row>
    <row r="264" spans="1:4" ht="12.75" customHeight="1" x14ac:dyDescent="0.25">
      <c r="A264" s="355">
        <v>1</v>
      </c>
      <c r="B264" s="376" t="s">
        <v>540</v>
      </c>
      <c r="C264" s="353">
        <v>0</v>
      </c>
      <c r="D264" s="386">
        <f t="shared" si="10"/>
        <v>0</v>
      </c>
    </row>
    <row r="265" spans="1:4" ht="12.75" customHeight="1" x14ac:dyDescent="0.25">
      <c r="A265" s="355">
        <v>1</v>
      </c>
      <c r="B265" s="376" t="s">
        <v>541</v>
      </c>
      <c r="C265" s="353">
        <v>0</v>
      </c>
      <c r="D265" s="386">
        <f t="shared" si="10"/>
        <v>0</v>
      </c>
    </row>
    <row r="266" spans="1:4" ht="12.75" customHeight="1" x14ac:dyDescent="0.25">
      <c r="A266" s="355">
        <v>1</v>
      </c>
      <c r="B266" s="376" t="s">
        <v>542</v>
      </c>
      <c r="C266" s="353">
        <v>0</v>
      </c>
      <c r="D266" s="386">
        <f t="shared" si="10"/>
        <v>0</v>
      </c>
    </row>
    <row r="267" spans="1:4" ht="12.75" customHeight="1" x14ac:dyDescent="0.25">
      <c r="A267" s="355">
        <v>1</v>
      </c>
      <c r="B267" s="376" t="s">
        <v>662</v>
      </c>
      <c r="C267" s="353">
        <v>0</v>
      </c>
      <c r="D267" s="386">
        <f t="shared" si="10"/>
        <v>0</v>
      </c>
    </row>
    <row r="268" spans="1:4" ht="12.75" customHeight="1" x14ac:dyDescent="0.25">
      <c r="A268" s="355">
        <v>1</v>
      </c>
      <c r="B268" s="376" t="s">
        <v>665</v>
      </c>
      <c r="C268" s="353">
        <v>0</v>
      </c>
      <c r="D268" s="386">
        <f t="shared" si="10"/>
        <v>0</v>
      </c>
    </row>
    <row r="269" spans="1:4" ht="12.75" customHeight="1" x14ac:dyDescent="0.25">
      <c r="A269" s="355"/>
      <c r="B269" s="376"/>
      <c r="C269" s="353"/>
      <c r="D269" s="386"/>
    </row>
    <row r="270" spans="1:4" ht="12.75" customHeight="1" thickBot="1" x14ac:dyDescent="0.3">
      <c r="A270" s="374"/>
      <c r="B270" s="382" t="s">
        <v>519</v>
      </c>
      <c r="C270" s="411"/>
      <c r="D270" s="386">
        <f>SUM(D264:D269)</f>
        <v>0</v>
      </c>
    </row>
    <row r="271" spans="1:4" ht="12.75" customHeight="1" thickBot="1" x14ac:dyDescent="0.3">
      <c r="A271" s="364"/>
      <c r="B271" s="379" t="s">
        <v>520</v>
      </c>
      <c r="C271" s="399"/>
      <c r="D271" s="391">
        <f>D270+D262</f>
        <v>0</v>
      </c>
    </row>
    <row r="272" spans="1:4" ht="12.75" customHeight="1" x14ac:dyDescent="0.25">
      <c r="A272" s="363"/>
      <c r="B272" s="378"/>
      <c r="C272" s="403"/>
      <c r="D272" s="392"/>
    </row>
    <row r="273" spans="1:4" ht="12.75" customHeight="1" thickBot="1" x14ac:dyDescent="0.3">
      <c r="A273" s="369" t="s">
        <v>535</v>
      </c>
      <c r="B273" s="369"/>
      <c r="C273" s="406"/>
      <c r="D273" s="369"/>
    </row>
    <row r="274" spans="1:4" ht="12.75" customHeight="1" thickBot="1" x14ac:dyDescent="0.3">
      <c r="A274" s="364" t="s">
        <v>511</v>
      </c>
      <c r="B274" s="361" t="s">
        <v>512</v>
      </c>
      <c r="C274" s="399" t="s">
        <v>513</v>
      </c>
      <c r="D274" s="389" t="s">
        <v>514</v>
      </c>
    </row>
    <row r="275" spans="1:4" ht="12.75" customHeight="1" x14ac:dyDescent="0.25">
      <c r="A275" s="365"/>
      <c r="B275" s="375" t="s">
        <v>515</v>
      </c>
      <c r="C275" s="412"/>
      <c r="D275" s="390"/>
    </row>
    <row r="276" spans="1:4" ht="12.75" customHeight="1" x14ac:dyDescent="0.25">
      <c r="A276" s="355">
        <v>6</v>
      </c>
      <c r="B276" s="376" t="s">
        <v>516</v>
      </c>
      <c r="C276" s="353">
        <v>0</v>
      </c>
      <c r="D276" s="386">
        <f t="shared" ref="D276:D312" si="11">C276*A276</f>
        <v>0</v>
      </c>
    </row>
    <row r="277" spans="1:4" ht="12.75" customHeight="1" x14ac:dyDescent="0.25">
      <c r="A277" s="355">
        <v>1</v>
      </c>
      <c r="B277" s="376" t="s">
        <v>537</v>
      </c>
      <c r="C277" s="353">
        <v>0</v>
      </c>
      <c r="D277" s="386">
        <f t="shared" si="11"/>
        <v>0</v>
      </c>
    </row>
    <row r="278" spans="1:4" ht="12.75" customHeight="1" x14ac:dyDescent="0.25">
      <c r="A278" s="355">
        <v>1</v>
      </c>
      <c r="B278" s="376" t="s">
        <v>538</v>
      </c>
      <c r="C278" s="353">
        <v>0</v>
      </c>
      <c r="D278" s="386">
        <f t="shared" si="11"/>
        <v>0</v>
      </c>
    </row>
    <row r="279" spans="1:4" ht="12.75" customHeight="1" x14ac:dyDescent="0.25">
      <c r="A279" s="355">
        <v>1</v>
      </c>
      <c r="B279" s="377" t="s">
        <v>539</v>
      </c>
      <c r="C279" s="353">
        <v>0</v>
      </c>
      <c r="D279" s="386">
        <f t="shared" si="11"/>
        <v>0</v>
      </c>
    </row>
    <row r="280" spans="1:4" ht="12.75" customHeight="1" x14ac:dyDescent="0.25">
      <c r="A280" s="355">
        <v>1</v>
      </c>
      <c r="B280" s="377" t="s">
        <v>534</v>
      </c>
      <c r="C280" s="353">
        <v>0</v>
      </c>
      <c r="D280" s="386">
        <f t="shared" si="11"/>
        <v>0</v>
      </c>
    </row>
    <row r="281" spans="1:4" ht="12.75" customHeight="1" x14ac:dyDescent="0.25">
      <c r="A281" s="355">
        <v>1</v>
      </c>
      <c r="B281" s="376" t="s">
        <v>547</v>
      </c>
      <c r="C281" s="353">
        <v>0</v>
      </c>
      <c r="D281" s="386">
        <f t="shared" si="11"/>
        <v>0</v>
      </c>
    </row>
    <row r="282" spans="1:4" ht="12.75" customHeight="1" x14ac:dyDescent="0.25">
      <c r="A282" s="355">
        <v>1</v>
      </c>
      <c r="B282" s="376" t="s">
        <v>614</v>
      </c>
      <c r="C282" s="353">
        <v>0</v>
      </c>
      <c r="D282" s="386">
        <f t="shared" si="11"/>
        <v>0</v>
      </c>
    </row>
    <row r="283" spans="1:4" ht="12.75" customHeight="1" x14ac:dyDescent="0.25">
      <c r="A283" s="355">
        <v>1</v>
      </c>
      <c r="B283" s="376" t="s">
        <v>549</v>
      </c>
      <c r="C283" s="353">
        <v>0</v>
      </c>
      <c r="D283" s="386">
        <f t="shared" si="11"/>
        <v>0</v>
      </c>
    </row>
    <row r="284" spans="1:4" ht="12.75" customHeight="1" x14ac:dyDescent="0.25">
      <c r="A284" s="355">
        <v>1</v>
      </c>
      <c r="B284" s="376" t="s">
        <v>550</v>
      </c>
      <c r="C284" s="353">
        <v>0</v>
      </c>
      <c r="D284" s="386">
        <f t="shared" si="11"/>
        <v>0</v>
      </c>
    </row>
    <row r="285" spans="1:4" ht="12.75" customHeight="1" x14ac:dyDescent="0.25">
      <c r="A285" s="355">
        <v>1</v>
      </c>
      <c r="B285" s="376" t="s">
        <v>561</v>
      </c>
      <c r="C285" s="353">
        <v>0</v>
      </c>
      <c r="D285" s="386">
        <f t="shared" si="11"/>
        <v>0</v>
      </c>
    </row>
    <row r="286" spans="1:4" ht="12.75" customHeight="1" x14ac:dyDescent="0.25">
      <c r="A286" s="355">
        <v>3</v>
      </c>
      <c r="B286" s="376" t="s">
        <v>617</v>
      </c>
      <c r="C286" s="353">
        <v>0</v>
      </c>
      <c r="D286" s="386">
        <f t="shared" si="11"/>
        <v>0</v>
      </c>
    </row>
    <row r="287" spans="1:4" ht="12.75" customHeight="1" x14ac:dyDescent="0.25">
      <c r="A287" s="355">
        <v>3</v>
      </c>
      <c r="B287" s="376" t="s">
        <v>564</v>
      </c>
      <c r="C287" s="353">
        <v>0</v>
      </c>
      <c r="D287" s="386">
        <f t="shared" si="11"/>
        <v>0</v>
      </c>
    </row>
    <row r="288" spans="1:4" ht="12.75" customHeight="1" x14ac:dyDescent="0.25">
      <c r="A288" s="355">
        <v>2</v>
      </c>
      <c r="B288" s="376" t="s">
        <v>630</v>
      </c>
      <c r="C288" s="353">
        <v>0</v>
      </c>
      <c r="D288" s="386">
        <f t="shared" si="11"/>
        <v>0</v>
      </c>
    </row>
    <row r="289" spans="1:4" ht="12.75" customHeight="1" x14ac:dyDescent="0.25">
      <c r="A289" s="355">
        <v>2</v>
      </c>
      <c r="B289" s="376" t="s">
        <v>566</v>
      </c>
      <c r="C289" s="353">
        <v>0</v>
      </c>
      <c r="D289" s="386">
        <f t="shared" si="11"/>
        <v>0</v>
      </c>
    </row>
    <row r="290" spans="1:4" ht="12.75" customHeight="1" x14ac:dyDescent="0.25">
      <c r="A290" s="355">
        <v>3</v>
      </c>
      <c r="B290" s="376" t="s">
        <v>567</v>
      </c>
      <c r="C290" s="353">
        <v>0</v>
      </c>
      <c r="D290" s="386">
        <f t="shared" si="11"/>
        <v>0</v>
      </c>
    </row>
    <row r="291" spans="1:4" ht="12.75" customHeight="1" x14ac:dyDescent="0.25">
      <c r="A291" s="355">
        <v>2</v>
      </c>
      <c r="B291" s="376" t="s">
        <v>600</v>
      </c>
      <c r="C291" s="353">
        <v>0</v>
      </c>
      <c r="D291" s="386">
        <f t="shared" si="11"/>
        <v>0</v>
      </c>
    </row>
    <row r="292" spans="1:4" ht="12.75" customHeight="1" x14ac:dyDescent="0.25">
      <c r="A292" s="355">
        <v>2</v>
      </c>
      <c r="B292" s="376" t="s">
        <v>601</v>
      </c>
      <c r="C292" s="353">
        <v>0</v>
      </c>
      <c r="D292" s="386">
        <f t="shared" si="11"/>
        <v>0</v>
      </c>
    </row>
    <row r="293" spans="1:4" ht="12.75" customHeight="1" x14ac:dyDescent="0.25">
      <c r="A293" s="355"/>
      <c r="B293" s="376"/>
      <c r="C293" s="353"/>
      <c r="D293" s="386"/>
    </row>
    <row r="294" spans="1:4" ht="12.75" customHeight="1" x14ac:dyDescent="0.25">
      <c r="A294" s="374"/>
      <c r="B294" s="382" t="s">
        <v>517</v>
      </c>
      <c r="C294" s="411"/>
      <c r="D294" s="386">
        <f>SUM(D276:D293)</f>
        <v>0</v>
      </c>
    </row>
    <row r="295" spans="1:4" ht="12.75" customHeight="1" x14ac:dyDescent="0.25">
      <c r="A295" s="365"/>
      <c r="B295" s="375" t="s">
        <v>518</v>
      </c>
      <c r="C295" s="400"/>
      <c r="D295" s="386"/>
    </row>
    <row r="296" spans="1:4" ht="12.75" customHeight="1" x14ac:dyDescent="0.25">
      <c r="A296" s="355">
        <v>1</v>
      </c>
      <c r="B296" s="376" t="s">
        <v>540</v>
      </c>
      <c r="C296" s="353">
        <v>0</v>
      </c>
      <c r="D296" s="386">
        <f t="shared" si="11"/>
        <v>0</v>
      </c>
    </row>
    <row r="297" spans="1:4" ht="12.75" customHeight="1" x14ac:dyDescent="0.25">
      <c r="A297" s="355">
        <v>1</v>
      </c>
      <c r="B297" s="376" t="s">
        <v>541</v>
      </c>
      <c r="C297" s="353">
        <v>0</v>
      </c>
      <c r="D297" s="386">
        <f t="shared" si="11"/>
        <v>0</v>
      </c>
    </row>
    <row r="298" spans="1:4" ht="12.75" customHeight="1" x14ac:dyDescent="0.25">
      <c r="A298" s="355">
        <v>1</v>
      </c>
      <c r="B298" s="376" t="s">
        <v>542</v>
      </c>
      <c r="C298" s="353">
        <v>0</v>
      </c>
      <c r="D298" s="386">
        <f t="shared" si="11"/>
        <v>0</v>
      </c>
    </row>
    <row r="299" spans="1:4" ht="12.75" customHeight="1" x14ac:dyDescent="0.25">
      <c r="A299" s="355">
        <v>1</v>
      </c>
      <c r="B299" s="376" t="s">
        <v>552</v>
      </c>
      <c r="C299" s="353">
        <v>0</v>
      </c>
      <c r="D299" s="386">
        <f t="shared" si="11"/>
        <v>0</v>
      </c>
    </row>
    <row r="300" spans="1:4" ht="12.75" customHeight="1" x14ac:dyDescent="0.25">
      <c r="A300" s="355">
        <v>1</v>
      </c>
      <c r="B300" s="376" t="s">
        <v>553</v>
      </c>
      <c r="C300" s="353">
        <v>0</v>
      </c>
      <c r="D300" s="386">
        <f t="shared" si="11"/>
        <v>0</v>
      </c>
    </row>
    <row r="301" spans="1:4" ht="12.75" customHeight="1" x14ac:dyDescent="0.25">
      <c r="A301" s="355">
        <v>1</v>
      </c>
      <c r="B301" s="376" t="s">
        <v>554</v>
      </c>
      <c r="C301" s="353">
        <v>0</v>
      </c>
      <c r="D301" s="386">
        <f t="shared" si="11"/>
        <v>0</v>
      </c>
    </row>
    <row r="302" spans="1:4" ht="12.75" customHeight="1" x14ac:dyDescent="0.25">
      <c r="A302" s="355">
        <v>1</v>
      </c>
      <c r="B302" s="376" t="s">
        <v>555</v>
      </c>
      <c r="C302" s="353">
        <v>0</v>
      </c>
      <c r="D302" s="386">
        <f t="shared" si="11"/>
        <v>0</v>
      </c>
    </row>
    <row r="303" spans="1:4" ht="12.75" customHeight="1" x14ac:dyDescent="0.25">
      <c r="A303" s="355">
        <v>1</v>
      </c>
      <c r="B303" s="376" t="s">
        <v>560</v>
      </c>
      <c r="C303" s="353">
        <v>0</v>
      </c>
      <c r="D303" s="386">
        <f t="shared" si="11"/>
        <v>0</v>
      </c>
    </row>
    <row r="304" spans="1:4" ht="12.75" customHeight="1" x14ac:dyDescent="0.25">
      <c r="A304" s="355">
        <v>1</v>
      </c>
      <c r="B304" s="376" t="s">
        <v>556</v>
      </c>
      <c r="C304" s="353">
        <v>0</v>
      </c>
      <c r="D304" s="386">
        <f t="shared" si="11"/>
        <v>0</v>
      </c>
    </row>
    <row r="305" spans="1:4" ht="12.75" customHeight="1" x14ac:dyDescent="0.25">
      <c r="A305" s="355">
        <v>1</v>
      </c>
      <c r="B305" s="376" t="s">
        <v>599</v>
      </c>
      <c r="C305" s="353">
        <v>0</v>
      </c>
      <c r="D305" s="386">
        <f t="shared" si="11"/>
        <v>0</v>
      </c>
    </row>
    <row r="306" spans="1:4" ht="12.75" customHeight="1" x14ac:dyDescent="0.25">
      <c r="A306" s="355">
        <v>1</v>
      </c>
      <c r="B306" s="376" t="s">
        <v>568</v>
      </c>
      <c r="C306" s="353">
        <v>0</v>
      </c>
      <c r="D306" s="386">
        <f t="shared" si="11"/>
        <v>0</v>
      </c>
    </row>
    <row r="307" spans="1:4" ht="12.75" customHeight="1" x14ac:dyDescent="0.25">
      <c r="A307" s="355">
        <v>1</v>
      </c>
      <c r="B307" s="376" t="s">
        <v>643</v>
      </c>
      <c r="C307" s="353">
        <v>0</v>
      </c>
      <c r="D307" s="386">
        <f t="shared" si="11"/>
        <v>0</v>
      </c>
    </row>
    <row r="308" spans="1:4" ht="12.75" customHeight="1" x14ac:dyDescent="0.25">
      <c r="A308" s="355">
        <v>1</v>
      </c>
      <c r="B308" s="376" t="s">
        <v>570</v>
      </c>
      <c r="C308" s="353">
        <v>0</v>
      </c>
      <c r="D308" s="386">
        <f t="shared" si="11"/>
        <v>0</v>
      </c>
    </row>
    <row r="309" spans="1:4" ht="12.75" customHeight="1" x14ac:dyDescent="0.25">
      <c r="A309" s="355">
        <v>1</v>
      </c>
      <c r="B309" s="376" t="s">
        <v>571</v>
      </c>
      <c r="C309" s="353">
        <v>0</v>
      </c>
      <c r="D309" s="386">
        <f t="shared" si="11"/>
        <v>0</v>
      </c>
    </row>
    <row r="310" spans="1:4" ht="12.75" customHeight="1" x14ac:dyDescent="0.25">
      <c r="A310" s="355">
        <v>1</v>
      </c>
      <c r="B310" s="376" t="s">
        <v>602</v>
      </c>
      <c r="C310" s="353">
        <v>0</v>
      </c>
      <c r="D310" s="386">
        <f t="shared" si="11"/>
        <v>0</v>
      </c>
    </row>
    <row r="311" spans="1:4" ht="12.75" customHeight="1" x14ac:dyDescent="0.25">
      <c r="A311" s="355">
        <v>1</v>
      </c>
      <c r="B311" s="376" t="s">
        <v>603</v>
      </c>
      <c r="C311" s="353">
        <v>0</v>
      </c>
      <c r="D311" s="386">
        <f t="shared" si="11"/>
        <v>0</v>
      </c>
    </row>
    <row r="312" spans="1:4" ht="12.75" customHeight="1" x14ac:dyDescent="0.25">
      <c r="A312" s="355">
        <v>1</v>
      </c>
      <c r="B312" s="376" t="s">
        <v>615</v>
      </c>
      <c r="C312" s="353">
        <v>0</v>
      </c>
      <c r="D312" s="386">
        <f t="shared" si="11"/>
        <v>0</v>
      </c>
    </row>
    <row r="313" spans="1:4" ht="12.75" customHeight="1" x14ac:dyDescent="0.25">
      <c r="A313" s="355"/>
      <c r="B313" s="376"/>
      <c r="C313" s="353"/>
      <c r="D313" s="386"/>
    </row>
    <row r="314" spans="1:4" ht="12.75" customHeight="1" thickBot="1" x14ac:dyDescent="0.3">
      <c r="A314" s="374"/>
      <c r="B314" s="382" t="s">
        <v>519</v>
      </c>
      <c r="C314" s="413"/>
      <c r="D314" s="386">
        <f>SUM(D296:D313)</f>
        <v>0</v>
      </c>
    </row>
    <row r="315" spans="1:4" ht="12.75" customHeight="1" thickBot="1" x14ac:dyDescent="0.3">
      <c r="A315" s="364"/>
      <c r="B315" s="379" t="s">
        <v>520</v>
      </c>
      <c r="C315" s="399"/>
      <c r="D315" s="391">
        <f>D314+D294</f>
        <v>0</v>
      </c>
    </row>
    <row r="316" spans="1:4" ht="12.75" customHeight="1" x14ac:dyDescent="0.25">
      <c r="A316" s="356"/>
      <c r="B316" s="356"/>
      <c r="C316" s="398"/>
      <c r="D316" s="383"/>
    </row>
    <row r="317" spans="1:4" ht="12.75" customHeight="1" thickBot="1" x14ac:dyDescent="0.3">
      <c r="A317" s="369" t="s">
        <v>544</v>
      </c>
      <c r="B317" s="369"/>
      <c r="C317" s="406"/>
      <c r="D317" s="369"/>
    </row>
    <row r="318" spans="1:4" ht="12.75" customHeight="1" thickBot="1" x14ac:dyDescent="0.3">
      <c r="A318" s="364" t="s">
        <v>511</v>
      </c>
      <c r="B318" s="361" t="s">
        <v>512</v>
      </c>
      <c r="C318" s="399" t="s">
        <v>513</v>
      </c>
      <c r="D318" s="389" t="s">
        <v>514</v>
      </c>
    </row>
    <row r="319" spans="1:4" ht="12.75" customHeight="1" x14ac:dyDescent="0.25">
      <c r="A319" s="365"/>
      <c r="B319" s="375" t="s">
        <v>515</v>
      </c>
      <c r="C319" s="412"/>
      <c r="D319" s="390"/>
    </row>
    <row r="320" spans="1:4" ht="12.75" customHeight="1" x14ac:dyDescent="0.25">
      <c r="A320" s="355">
        <v>6</v>
      </c>
      <c r="B320" s="376" t="s">
        <v>516</v>
      </c>
      <c r="C320" s="353">
        <v>0</v>
      </c>
      <c r="D320" s="386">
        <f t="shared" ref="D320:D324" si="12">C320*A320</f>
        <v>0</v>
      </c>
    </row>
    <row r="321" spans="1:4" ht="12.75" customHeight="1" x14ac:dyDescent="0.25">
      <c r="A321" s="355">
        <v>1</v>
      </c>
      <c r="B321" s="376" t="s">
        <v>537</v>
      </c>
      <c r="C321" s="353">
        <v>0</v>
      </c>
      <c r="D321" s="386">
        <f t="shared" si="12"/>
        <v>0</v>
      </c>
    </row>
    <row r="322" spans="1:4" ht="12.75" customHeight="1" x14ac:dyDescent="0.25">
      <c r="A322" s="355">
        <v>1</v>
      </c>
      <c r="B322" s="376" t="s">
        <v>538</v>
      </c>
      <c r="C322" s="353">
        <v>0</v>
      </c>
      <c r="D322" s="386">
        <f t="shared" si="12"/>
        <v>0</v>
      </c>
    </row>
    <row r="323" spans="1:4" ht="12.75" customHeight="1" x14ac:dyDescent="0.25">
      <c r="A323" s="355">
        <v>1</v>
      </c>
      <c r="B323" s="377" t="s">
        <v>539</v>
      </c>
      <c r="C323" s="353">
        <v>0</v>
      </c>
      <c r="D323" s="386">
        <f t="shared" si="12"/>
        <v>0</v>
      </c>
    </row>
    <row r="324" spans="1:4" ht="12.75" customHeight="1" x14ac:dyDescent="0.25">
      <c r="A324" s="355">
        <v>1</v>
      </c>
      <c r="B324" s="377" t="s">
        <v>534</v>
      </c>
      <c r="C324" s="353">
        <v>0</v>
      </c>
      <c r="D324" s="386">
        <f t="shared" si="12"/>
        <v>0</v>
      </c>
    </row>
    <row r="325" spans="1:4" ht="12.75" customHeight="1" x14ac:dyDescent="0.25">
      <c r="A325" s="355"/>
      <c r="B325" s="376"/>
      <c r="C325" s="353"/>
      <c r="D325" s="386"/>
    </row>
    <row r="326" spans="1:4" ht="12.75" customHeight="1" x14ac:dyDescent="0.25">
      <c r="A326" s="374"/>
      <c r="B326" s="382" t="s">
        <v>517</v>
      </c>
      <c r="C326" s="411"/>
      <c r="D326" s="386">
        <f>SUM(D320:D325)</f>
        <v>0</v>
      </c>
    </row>
    <row r="327" spans="1:4" ht="12.75" customHeight="1" x14ac:dyDescent="0.25">
      <c r="A327" s="365"/>
      <c r="B327" s="375" t="s">
        <v>518</v>
      </c>
      <c r="C327" s="400"/>
      <c r="D327" s="386"/>
    </row>
    <row r="328" spans="1:4" ht="12.75" customHeight="1" x14ac:dyDescent="0.25">
      <c r="A328" s="355">
        <v>1</v>
      </c>
      <c r="B328" s="376" t="s">
        <v>540</v>
      </c>
      <c r="C328" s="353">
        <v>0</v>
      </c>
      <c r="D328" s="386">
        <f t="shared" ref="D328:D332" si="13">C328*A328</f>
        <v>0</v>
      </c>
    </row>
    <row r="329" spans="1:4" ht="12.75" customHeight="1" x14ac:dyDescent="0.25">
      <c r="A329" s="355">
        <v>1</v>
      </c>
      <c r="B329" s="376" t="s">
        <v>541</v>
      </c>
      <c r="C329" s="353">
        <v>0</v>
      </c>
      <c r="D329" s="386">
        <f t="shared" si="13"/>
        <v>0</v>
      </c>
    </row>
    <row r="330" spans="1:4" ht="12.75" customHeight="1" x14ac:dyDescent="0.25">
      <c r="A330" s="355">
        <v>1</v>
      </c>
      <c r="B330" s="376" t="s">
        <v>542</v>
      </c>
      <c r="C330" s="353">
        <v>0</v>
      </c>
      <c r="D330" s="386">
        <f t="shared" si="13"/>
        <v>0</v>
      </c>
    </row>
    <row r="331" spans="1:4" ht="12.75" customHeight="1" x14ac:dyDescent="0.25">
      <c r="A331" s="355">
        <v>1</v>
      </c>
      <c r="B331" s="376" t="s">
        <v>658</v>
      </c>
      <c r="C331" s="353">
        <v>0</v>
      </c>
      <c r="D331" s="386">
        <f t="shared" si="13"/>
        <v>0</v>
      </c>
    </row>
    <row r="332" spans="1:4" ht="12.75" customHeight="1" x14ac:dyDescent="0.25">
      <c r="A332" s="355">
        <v>1</v>
      </c>
      <c r="B332" s="376" t="s">
        <v>659</v>
      </c>
      <c r="C332" s="353">
        <v>0</v>
      </c>
      <c r="D332" s="386">
        <f t="shared" si="13"/>
        <v>0</v>
      </c>
    </row>
    <row r="333" spans="1:4" ht="12.75" customHeight="1" x14ac:dyDescent="0.25">
      <c r="A333" s="355"/>
      <c r="B333" s="376"/>
      <c r="C333" s="353"/>
      <c r="D333" s="386"/>
    </row>
    <row r="334" spans="1:4" ht="12.75" customHeight="1" thickBot="1" x14ac:dyDescent="0.3">
      <c r="A334" s="374"/>
      <c r="B334" s="382" t="s">
        <v>519</v>
      </c>
      <c r="C334" s="413"/>
      <c r="D334" s="386">
        <f>SUM(D328:D333)</f>
        <v>0</v>
      </c>
    </row>
    <row r="335" spans="1:4" ht="12.75" customHeight="1" thickBot="1" x14ac:dyDescent="0.3">
      <c r="A335" s="364"/>
      <c r="B335" s="379" t="s">
        <v>520</v>
      </c>
      <c r="C335" s="399"/>
      <c r="D335" s="391">
        <f>D334+D326</f>
        <v>0</v>
      </c>
    </row>
    <row r="336" spans="1:4" ht="12.75" customHeight="1" x14ac:dyDescent="0.25">
      <c r="A336" s="356"/>
      <c r="B336" s="356"/>
      <c r="C336" s="398"/>
      <c r="D336" s="383"/>
    </row>
    <row r="337" spans="1:4" ht="12.75" customHeight="1" thickBot="1" x14ac:dyDescent="0.3">
      <c r="A337" s="369" t="s">
        <v>545</v>
      </c>
      <c r="B337" s="369"/>
      <c r="C337" s="406"/>
      <c r="D337" s="369"/>
    </row>
    <row r="338" spans="1:4" ht="12.75" customHeight="1" thickBot="1" x14ac:dyDescent="0.3">
      <c r="A338" s="364" t="s">
        <v>511</v>
      </c>
      <c r="B338" s="361" t="s">
        <v>512</v>
      </c>
      <c r="C338" s="399" t="s">
        <v>513</v>
      </c>
      <c r="D338" s="389" t="s">
        <v>514</v>
      </c>
    </row>
    <row r="339" spans="1:4" ht="12.75" customHeight="1" x14ac:dyDescent="0.25">
      <c r="A339" s="365"/>
      <c r="B339" s="375" t="s">
        <v>515</v>
      </c>
      <c r="C339" s="412"/>
      <c r="D339" s="390"/>
    </row>
    <row r="340" spans="1:4" ht="12.75" customHeight="1" x14ac:dyDescent="0.25">
      <c r="A340" s="355">
        <v>6</v>
      </c>
      <c r="B340" s="376" t="s">
        <v>516</v>
      </c>
      <c r="C340" s="353">
        <v>0</v>
      </c>
      <c r="D340" s="386">
        <f t="shared" ref="D340:D354" si="14">C340*A340</f>
        <v>0</v>
      </c>
    </row>
    <row r="341" spans="1:4" ht="12.75" customHeight="1" x14ac:dyDescent="0.25">
      <c r="A341" s="355">
        <v>1</v>
      </c>
      <c r="B341" s="376" t="s">
        <v>537</v>
      </c>
      <c r="C341" s="353">
        <v>0</v>
      </c>
      <c r="D341" s="386">
        <f t="shared" si="14"/>
        <v>0</v>
      </c>
    </row>
    <row r="342" spans="1:4" ht="12.75" customHeight="1" x14ac:dyDescent="0.25">
      <c r="A342" s="355">
        <v>1</v>
      </c>
      <c r="B342" s="376" t="s">
        <v>538</v>
      </c>
      <c r="C342" s="353">
        <v>0</v>
      </c>
      <c r="D342" s="386">
        <f t="shared" si="14"/>
        <v>0</v>
      </c>
    </row>
    <row r="343" spans="1:4" ht="12.75" customHeight="1" x14ac:dyDescent="0.25">
      <c r="A343" s="355">
        <v>1</v>
      </c>
      <c r="B343" s="377" t="s">
        <v>539</v>
      </c>
      <c r="C343" s="353">
        <v>0</v>
      </c>
      <c r="D343" s="386">
        <f t="shared" si="14"/>
        <v>0</v>
      </c>
    </row>
    <row r="344" spans="1:4" ht="12.75" customHeight="1" x14ac:dyDescent="0.25">
      <c r="A344" s="355">
        <v>1</v>
      </c>
      <c r="B344" s="377" t="s">
        <v>534</v>
      </c>
      <c r="C344" s="353">
        <v>0</v>
      </c>
      <c r="D344" s="386">
        <f t="shared" si="14"/>
        <v>0</v>
      </c>
    </row>
    <row r="345" spans="1:4" ht="12.75" customHeight="1" x14ac:dyDescent="0.25">
      <c r="A345" s="355">
        <v>1</v>
      </c>
      <c r="B345" s="376" t="s">
        <v>547</v>
      </c>
      <c r="C345" s="353">
        <v>0</v>
      </c>
      <c r="D345" s="386">
        <f t="shared" si="14"/>
        <v>0</v>
      </c>
    </row>
    <row r="346" spans="1:4" ht="12.75" customHeight="1" x14ac:dyDescent="0.25">
      <c r="A346" s="355">
        <v>1</v>
      </c>
      <c r="B346" s="376" t="s">
        <v>548</v>
      </c>
      <c r="C346" s="353">
        <v>0</v>
      </c>
      <c r="D346" s="386">
        <f t="shared" si="14"/>
        <v>0</v>
      </c>
    </row>
    <row r="347" spans="1:4" ht="12.75" customHeight="1" x14ac:dyDescent="0.25">
      <c r="A347" s="355">
        <v>1</v>
      </c>
      <c r="B347" s="376" t="s">
        <v>549</v>
      </c>
      <c r="C347" s="353">
        <v>0</v>
      </c>
      <c r="D347" s="386">
        <f t="shared" si="14"/>
        <v>0</v>
      </c>
    </row>
    <row r="348" spans="1:4" ht="12.75" customHeight="1" x14ac:dyDescent="0.25">
      <c r="A348" s="355">
        <v>1</v>
      </c>
      <c r="B348" s="376" t="s">
        <v>550</v>
      </c>
      <c r="C348" s="353">
        <v>0</v>
      </c>
      <c r="D348" s="386">
        <f t="shared" si="14"/>
        <v>0</v>
      </c>
    </row>
    <row r="349" spans="1:4" ht="12.75" customHeight="1" x14ac:dyDescent="0.25">
      <c r="A349" s="355">
        <v>1</v>
      </c>
      <c r="B349" s="376" t="s">
        <v>561</v>
      </c>
      <c r="C349" s="353">
        <v>0</v>
      </c>
      <c r="D349" s="386">
        <f t="shared" si="14"/>
        <v>0</v>
      </c>
    </row>
    <row r="350" spans="1:4" ht="12.75" customHeight="1" x14ac:dyDescent="0.25">
      <c r="A350" s="355">
        <v>1</v>
      </c>
      <c r="B350" s="376" t="s">
        <v>557</v>
      </c>
      <c r="C350" s="353">
        <v>0</v>
      </c>
      <c r="D350" s="386">
        <f t="shared" si="14"/>
        <v>0</v>
      </c>
    </row>
    <row r="351" spans="1:4" ht="12.75" customHeight="1" x14ac:dyDescent="0.25">
      <c r="A351" s="355">
        <v>1</v>
      </c>
      <c r="B351" s="376" t="s">
        <v>533</v>
      </c>
      <c r="C351" s="353">
        <v>0</v>
      </c>
      <c r="D351" s="386">
        <f t="shared" si="14"/>
        <v>0</v>
      </c>
    </row>
    <row r="352" spans="1:4" ht="12.75" customHeight="1" x14ac:dyDescent="0.25">
      <c r="A352" s="355">
        <v>1</v>
      </c>
      <c r="B352" s="376" t="s">
        <v>558</v>
      </c>
      <c r="C352" s="353">
        <v>0</v>
      </c>
      <c r="D352" s="386">
        <f t="shared" si="14"/>
        <v>0</v>
      </c>
    </row>
    <row r="353" spans="1:4" ht="12.75" customHeight="1" x14ac:dyDescent="0.25">
      <c r="A353" s="355">
        <v>6</v>
      </c>
      <c r="B353" s="376" t="s">
        <v>559</v>
      </c>
      <c r="C353" s="353">
        <v>0</v>
      </c>
      <c r="D353" s="386">
        <f t="shared" si="14"/>
        <v>0</v>
      </c>
    </row>
    <row r="354" spans="1:4" ht="12.75" customHeight="1" x14ac:dyDescent="0.25">
      <c r="A354" s="355">
        <v>1</v>
      </c>
      <c r="B354" s="376" t="s">
        <v>572</v>
      </c>
      <c r="C354" s="353">
        <v>0</v>
      </c>
      <c r="D354" s="386">
        <f t="shared" si="14"/>
        <v>0</v>
      </c>
    </row>
    <row r="355" spans="1:4" ht="12.75" customHeight="1" x14ac:dyDescent="0.25">
      <c r="A355" s="355"/>
      <c r="B355" s="376"/>
      <c r="C355" s="353"/>
      <c r="D355" s="386"/>
    </row>
    <row r="356" spans="1:4" ht="12.75" customHeight="1" x14ac:dyDescent="0.25">
      <c r="A356" s="374"/>
      <c r="B356" s="382" t="s">
        <v>517</v>
      </c>
      <c r="C356" s="411"/>
      <c r="D356" s="386">
        <f>SUM(D340:D355)</f>
        <v>0</v>
      </c>
    </row>
    <row r="357" spans="1:4" ht="12.75" customHeight="1" x14ac:dyDescent="0.25">
      <c r="A357" s="365"/>
      <c r="B357" s="375" t="s">
        <v>518</v>
      </c>
      <c r="C357" s="400"/>
      <c r="D357" s="386"/>
    </row>
    <row r="358" spans="1:4" ht="12.75" customHeight="1" x14ac:dyDescent="0.25">
      <c r="A358" s="355">
        <v>1</v>
      </c>
      <c r="B358" s="376" t="s">
        <v>540</v>
      </c>
      <c r="C358" s="353">
        <v>0</v>
      </c>
      <c r="D358" s="386">
        <f t="shared" ref="D358:D373" si="15">C358*A358</f>
        <v>0</v>
      </c>
    </row>
    <row r="359" spans="1:4" ht="12.75" customHeight="1" x14ac:dyDescent="0.25">
      <c r="A359" s="355">
        <v>1</v>
      </c>
      <c r="B359" s="376" t="s">
        <v>541</v>
      </c>
      <c r="C359" s="353">
        <v>0</v>
      </c>
      <c r="D359" s="386">
        <f t="shared" si="15"/>
        <v>0</v>
      </c>
    </row>
    <row r="360" spans="1:4" ht="12.75" customHeight="1" x14ac:dyDescent="0.25">
      <c r="A360" s="355">
        <v>1</v>
      </c>
      <c r="B360" s="376" t="s">
        <v>542</v>
      </c>
      <c r="C360" s="353">
        <v>0</v>
      </c>
      <c r="D360" s="386">
        <f t="shared" si="15"/>
        <v>0</v>
      </c>
    </row>
    <row r="361" spans="1:4" ht="12.75" customHeight="1" x14ac:dyDescent="0.25">
      <c r="A361" s="355">
        <v>1</v>
      </c>
      <c r="B361" s="376" t="s">
        <v>552</v>
      </c>
      <c r="C361" s="353">
        <v>0</v>
      </c>
      <c r="D361" s="386">
        <f t="shared" si="15"/>
        <v>0</v>
      </c>
    </row>
    <row r="362" spans="1:4" ht="12.75" customHeight="1" x14ac:dyDescent="0.25">
      <c r="A362" s="355">
        <v>1</v>
      </c>
      <c r="B362" s="376" t="s">
        <v>553</v>
      </c>
      <c r="C362" s="353">
        <v>0</v>
      </c>
      <c r="D362" s="386">
        <f t="shared" si="15"/>
        <v>0</v>
      </c>
    </row>
    <row r="363" spans="1:4" ht="12.75" customHeight="1" x14ac:dyDescent="0.25">
      <c r="A363" s="355">
        <v>1</v>
      </c>
      <c r="B363" s="376" t="s">
        <v>554</v>
      </c>
      <c r="C363" s="353">
        <v>0</v>
      </c>
      <c r="D363" s="386">
        <f t="shared" si="15"/>
        <v>0</v>
      </c>
    </row>
    <row r="364" spans="1:4" ht="12.75" customHeight="1" x14ac:dyDescent="0.25">
      <c r="A364" s="355">
        <v>1</v>
      </c>
      <c r="B364" s="376" t="s">
        <v>555</v>
      </c>
      <c r="C364" s="353">
        <v>0</v>
      </c>
      <c r="D364" s="386">
        <f t="shared" si="15"/>
        <v>0</v>
      </c>
    </row>
    <row r="365" spans="1:4" ht="12.75" customHeight="1" x14ac:dyDescent="0.25">
      <c r="A365" s="355">
        <v>1</v>
      </c>
      <c r="B365" s="376" t="s">
        <v>560</v>
      </c>
      <c r="C365" s="353">
        <v>0</v>
      </c>
      <c r="D365" s="386">
        <f t="shared" si="15"/>
        <v>0</v>
      </c>
    </row>
    <row r="366" spans="1:4" ht="12.75" customHeight="1" x14ac:dyDescent="0.25">
      <c r="A366" s="355">
        <v>1</v>
      </c>
      <c r="B366" s="376" t="s">
        <v>556</v>
      </c>
      <c r="C366" s="353">
        <v>0</v>
      </c>
      <c r="D366" s="386">
        <f t="shared" si="15"/>
        <v>0</v>
      </c>
    </row>
    <row r="367" spans="1:4" ht="12.75" customHeight="1" x14ac:dyDescent="0.25">
      <c r="A367" s="355">
        <v>1</v>
      </c>
      <c r="B367" s="376" t="s">
        <v>562</v>
      </c>
      <c r="C367" s="353">
        <v>0</v>
      </c>
      <c r="D367" s="386">
        <f t="shared" si="15"/>
        <v>0</v>
      </c>
    </row>
    <row r="368" spans="1:4" ht="12.75" customHeight="1" x14ac:dyDescent="0.25">
      <c r="A368" s="355">
        <v>1</v>
      </c>
      <c r="B368" s="376" t="s">
        <v>563</v>
      </c>
      <c r="C368" s="353">
        <v>0</v>
      </c>
      <c r="D368" s="386">
        <f t="shared" si="15"/>
        <v>0</v>
      </c>
    </row>
    <row r="369" spans="1:6" ht="12.75" customHeight="1" x14ac:dyDescent="0.25">
      <c r="A369" s="355">
        <v>1</v>
      </c>
      <c r="B369" s="376" t="s">
        <v>573</v>
      </c>
      <c r="C369" s="353">
        <v>0</v>
      </c>
      <c r="D369" s="386">
        <f t="shared" si="15"/>
        <v>0</v>
      </c>
    </row>
    <row r="370" spans="1:6" ht="12.75" customHeight="1" x14ac:dyDescent="0.25">
      <c r="A370" s="355">
        <v>1</v>
      </c>
      <c r="B370" s="376" t="s">
        <v>574</v>
      </c>
      <c r="C370" s="353">
        <v>0</v>
      </c>
      <c r="D370" s="386">
        <f t="shared" si="15"/>
        <v>0</v>
      </c>
    </row>
    <row r="371" spans="1:6" ht="12.75" customHeight="1" x14ac:dyDescent="0.25">
      <c r="A371" s="355">
        <v>1</v>
      </c>
      <c r="B371" s="376" t="s">
        <v>595</v>
      </c>
      <c r="C371" s="353">
        <v>0</v>
      </c>
      <c r="D371" s="386">
        <f t="shared" si="15"/>
        <v>0</v>
      </c>
    </row>
    <row r="372" spans="1:6" ht="12.75" customHeight="1" x14ac:dyDescent="0.25">
      <c r="A372" s="355">
        <v>1</v>
      </c>
      <c r="B372" s="376" t="s">
        <v>642</v>
      </c>
      <c r="C372" s="353">
        <v>0</v>
      </c>
      <c r="D372" s="386">
        <f t="shared" si="15"/>
        <v>0</v>
      </c>
    </row>
    <row r="373" spans="1:6" ht="12.75" customHeight="1" x14ac:dyDescent="0.25">
      <c r="A373" s="355">
        <v>1</v>
      </c>
      <c r="B373" s="376" t="s">
        <v>594</v>
      </c>
      <c r="C373" s="353">
        <v>0</v>
      </c>
      <c r="D373" s="386">
        <f t="shared" si="15"/>
        <v>0</v>
      </c>
    </row>
    <row r="374" spans="1:6" ht="12.75" customHeight="1" x14ac:dyDescent="0.25">
      <c r="A374" s="355"/>
      <c r="B374" s="376"/>
      <c r="C374" s="353"/>
      <c r="D374" s="386"/>
    </row>
    <row r="375" spans="1:6" ht="12.75" customHeight="1" thickBot="1" x14ac:dyDescent="0.3">
      <c r="A375" s="374"/>
      <c r="B375" s="382" t="s">
        <v>519</v>
      </c>
      <c r="C375" s="413"/>
      <c r="D375" s="386">
        <f>SUM(D358:D374)</f>
        <v>0</v>
      </c>
    </row>
    <row r="376" spans="1:6" ht="12.75" customHeight="1" thickBot="1" x14ac:dyDescent="0.3">
      <c r="A376" s="364"/>
      <c r="B376" s="379" t="s">
        <v>520</v>
      </c>
      <c r="C376" s="399"/>
      <c r="D376" s="391">
        <f>D375+D356</f>
        <v>0</v>
      </c>
    </row>
    <row r="377" spans="1:6" ht="12.75" customHeight="1" x14ac:dyDescent="0.25">
      <c r="A377" s="356"/>
      <c r="B377" s="356"/>
      <c r="C377" s="398"/>
      <c r="D377" s="383"/>
    </row>
    <row r="378" spans="1:6" ht="12.75" customHeight="1" x14ac:dyDescent="0.25">
      <c r="D378" s="358"/>
    </row>
    <row r="379" spans="1:6" ht="12.75" customHeight="1" x14ac:dyDescent="0.25">
      <c r="A379" s="356" t="s">
        <v>802</v>
      </c>
      <c r="B379" s="356"/>
      <c r="C379" s="354"/>
      <c r="D379" s="351">
        <f>D376+D335+D315+D271+D248+D208+D189+D151+D116+D75+D54+D24</f>
        <v>0</v>
      </c>
    </row>
    <row r="383" spans="1:6" s="357" customFormat="1" ht="12.75" customHeight="1" x14ac:dyDescent="0.25">
      <c r="C383" s="414"/>
      <c r="E383" s="350"/>
      <c r="F383"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06"/>
  <sheetViews>
    <sheetView tabSelected="1" topLeftCell="A190" workbookViewId="0">
      <selection activeCell="B207" sqref="B207"/>
    </sheetView>
  </sheetViews>
  <sheetFormatPr baseColWidth="10" defaultRowHeight="15" x14ac:dyDescent="0.25"/>
  <cols>
    <col min="1" max="1" width="3.42578125" style="455" customWidth="1"/>
    <col min="2" max="2" width="9.5703125" style="468" customWidth="1"/>
    <col min="3" max="3" width="38.28515625" style="455" customWidth="1"/>
    <col min="4" max="4" width="20" style="469" customWidth="1"/>
    <col min="5" max="5" width="11.42578125" style="468"/>
    <col min="6" max="16384" width="11.42578125" style="455"/>
  </cols>
  <sheetData>
    <row r="1" spans="2:5" x14ac:dyDescent="0.25">
      <c r="B1" s="510" t="s">
        <v>668</v>
      </c>
      <c r="C1" s="511"/>
      <c r="D1" s="511"/>
      <c r="E1" s="512"/>
    </row>
    <row r="2" spans="2:5" x14ac:dyDescent="0.25">
      <c r="B2" s="510" t="s">
        <v>669</v>
      </c>
      <c r="C2" s="511"/>
      <c r="D2" s="511"/>
      <c r="E2" s="512"/>
    </row>
    <row r="3" spans="2:5" x14ac:dyDescent="0.25">
      <c r="B3" s="510" t="s">
        <v>670</v>
      </c>
      <c r="C3" s="511"/>
      <c r="D3" s="511"/>
      <c r="E3" s="512"/>
    </row>
    <row r="4" spans="2:5" x14ac:dyDescent="0.25">
      <c r="B4" s="513" t="s">
        <v>671</v>
      </c>
      <c r="C4" s="514"/>
      <c r="D4" s="514"/>
      <c r="E4" s="515"/>
    </row>
    <row r="5" spans="2:5" x14ac:dyDescent="0.25">
      <c r="B5" s="456" t="s">
        <v>6</v>
      </c>
      <c r="C5" s="456" t="s">
        <v>672</v>
      </c>
      <c r="D5" s="457" t="s">
        <v>513</v>
      </c>
      <c r="E5" s="456" t="s">
        <v>514</v>
      </c>
    </row>
    <row r="6" spans="2:5" x14ac:dyDescent="0.25">
      <c r="B6" s="458"/>
      <c r="C6" s="459" t="s">
        <v>515</v>
      </c>
      <c r="D6" s="460"/>
      <c r="E6" s="458"/>
    </row>
    <row r="7" spans="2:5" x14ac:dyDescent="0.25">
      <c r="B7" s="458">
        <v>1</v>
      </c>
      <c r="C7" s="459" t="s">
        <v>673</v>
      </c>
      <c r="D7" s="460"/>
      <c r="E7" s="458"/>
    </row>
    <row r="8" spans="2:5" x14ac:dyDescent="0.25">
      <c r="B8" s="458">
        <v>1</v>
      </c>
      <c r="C8" s="459" t="s">
        <v>235</v>
      </c>
      <c r="D8" s="460"/>
      <c r="E8" s="458"/>
    </row>
    <row r="9" spans="2:5" x14ac:dyDescent="0.25">
      <c r="B9" s="458">
        <v>1</v>
      </c>
      <c r="C9" s="459" t="s">
        <v>336</v>
      </c>
      <c r="D9" s="460"/>
      <c r="E9" s="458"/>
    </row>
    <row r="10" spans="2:5" x14ac:dyDescent="0.25">
      <c r="B10" s="458">
        <v>1</v>
      </c>
      <c r="C10" s="459" t="s">
        <v>674</v>
      </c>
      <c r="D10" s="460"/>
      <c r="E10" s="458"/>
    </row>
    <row r="11" spans="2:5" x14ac:dyDescent="0.25">
      <c r="B11" s="458">
        <v>1</v>
      </c>
      <c r="C11" s="459" t="s">
        <v>675</v>
      </c>
      <c r="D11" s="460"/>
      <c r="E11" s="458"/>
    </row>
    <row r="12" spans="2:5" x14ac:dyDescent="0.25">
      <c r="B12" s="458">
        <v>2</v>
      </c>
      <c r="C12" s="459" t="s">
        <v>676</v>
      </c>
      <c r="D12" s="460"/>
      <c r="E12" s="458"/>
    </row>
    <row r="13" spans="2:5" x14ac:dyDescent="0.25">
      <c r="B13" s="458">
        <v>1</v>
      </c>
      <c r="C13" s="459" t="s">
        <v>677</v>
      </c>
      <c r="D13" s="460"/>
      <c r="E13" s="458"/>
    </row>
    <row r="14" spans="2:5" x14ac:dyDescent="0.25">
      <c r="B14" s="458"/>
      <c r="C14" s="461" t="s">
        <v>517</v>
      </c>
      <c r="D14" s="457"/>
      <c r="E14" s="462">
        <f>SUM(D7:D13)</f>
        <v>0</v>
      </c>
    </row>
    <row r="15" spans="2:5" x14ac:dyDescent="0.25">
      <c r="B15" s="458"/>
      <c r="C15" s="461" t="s">
        <v>518</v>
      </c>
      <c r="D15" s="460"/>
      <c r="E15" s="458"/>
    </row>
    <row r="16" spans="2:5" x14ac:dyDescent="0.25">
      <c r="B16" s="458"/>
      <c r="C16" s="459" t="s">
        <v>678</v>
      </c>
      <c r="D16" s="460"/>
      <c r="E16" s="458"/>
    </row>
    <row r="17" spans="2:5" x14ac:dyDescent="0.25">
      <c r="B17" s="458"/>
      <c r="C17" s="459" t="s">
        <v>679</v>
      </c>
      <c r="D17" s="460"/>
      <c r="E17" s="458"/>
    </row>
    <row r="18" spans="2:5" x14ac:dyDescent="0.25">
      <c r="B18" s="458"/>
      <c r="C18" s="459" t="s">
        <v>680</v>
      </c>
      <c r="D18" s="460"/>
      <c r="E18" s="458"/>
    </row>
    <row r="19" spans="2:5" x14ac:dyDescent="0.25">
      <c r="B19" s="458"/>
      <c r="C19" s="459" t="s">
        <v>681</v>
      </c>
      <c r="D19" s="460"/>
      <c r="E19" s="458"/>
    </row>
    <row r="20" spans="2:5" x14ac:dyDescent="0.25">
      <c r="B20" s="458"/>
      <c r="C20" s="459" t="s">
        <v>682</v>
      </c>
      <c r="D20" s="460"/>
      <c r="E20" s="458"/>
    </row>
    <row r="21" spans="2:5" x14ac:dyDescent="0.25">
      <c r="B21" s="458"/>
      <c r="C21" s="459" t="s">
        <v>683</v>
      </c>
      <c r="D21" s="460"/>
      <c r="E21" s="458"/>
    </row>
    <row r="22" spans="2:5" x14ac:dyDescent="0.25">
      <c r="B22" s="458"/>
      <c r="C22" s="461" t="s">
        <v>519</v>
      </c>
      <c r="D22" s="457"/>
      <c r="E22" s="462">
        <f>SUM(D16:D21)</f>
        <v>0</v>
      </c>
    </row>
    <row r="23" spans="2:5" x14ac:dyDescent="0.25">
      <c r="B23" s="458"/>
      <c r="C23" s="461" t="s">
        <v>520</v>
      </c>
      <c r="D23" s="457"/>
      <c r="E23" s="462">
        <f>SUM(E14+E22)</f>
        <v>0</v>
      </c>
    </row>
    <row r="24" spans="2:5" x14ac:dyDescent="0.25">
      <c r="B24" s="506" t="s">
        <v>521</v>
      </c>
      <c r="C24" s="507"/>
      <c r="D24" s="507"/>
      <c r="E24" s="508"/>
    </row>
    <row r="25" spans="2:5" x14ac:dyDescent="0.25">
      <c r="B25" s="456" t="s">
        <v>684</v>
      </c>
      <c r="C25" s="456" t="s">
        <v>512</v>
      </c>
      <c r="D25" s="457" t="s">
        <v>513</v>
      </c>
      <c r="E25" s="456" t="s">
        <v>514</v>
      </c>
    </row>
    <row r="26" spans="2:5" x14ac:dyDescent="0.25">
      <c r="B26" s="458"/>
      <c r="C26" s="459" t="s">
        <v>515</v>
      </c>
      <c r="D26" s="460"/>
      <c r="E26" s="458"/>
    </row>
    <row r="27" spans="2:5" x14ac:dyDescent="0.25">
      <c r="B27" s="458">
        <v>1</v>
      </c>
      <c r="C27" s="459" t="s">
        <v>673</v>
      </c>
      <c r="D27" s="460"/>
      <c r="E27" s="458"/>
    </row>
    <row r="28" spans="2:5" x14ac:dyDescent="0.25">
      <c r="B28" s="458">
        <v>1</v>
      </c>
      <c r="C28" s="459" t="s">
        <v>685</v>
      </c>
      <c r="D28" s="460"/>
      <c r="E28" s="458"/>
    </row>
    <row r="29" spans="2:5" x14ac:dyDescent="0.25">
      <c r="B29" s="458">
        <v>1</v>
      </c>
      <c r="C29" s="459" t="s">
        <v>674</v>
      </c>
      <c r="D29" s="460"/>
      <c r="E29" s="458"/>
    </row>
    <row r="30" spans="2:5" x14ac:dyDescent="0.25">
      <c r="B30" s="458">
        <v>1</v>
      </c>
      <c r="C30" s="459" t="s">
        <v>686</v>
      </c>
      <c r="D30" s="460"/>
      <c r="E30" s="458"/>
    </row>
    <row r="31" spans="2:5" x14ac:dyDescent="0.25">
      <c r="B31" s="458">
        <v>1</v>
      </c>
      <c r="C31" s="459" t="s">
        <v>687</v>
      </c>
      <c r="D31" s="460"/>
      <c r="E31" s="458"/>
    </row>
    <row r="32" spans="2:5" x14ac:dyDescent="0.25">
      <c r="B32" s="458">
        <v>1</v>
      </c>
      <c r="C32" s="459" t="s">
        <v>688</v>
      </c>
      <c r="D32" s="460"/>
      <c r="E32" s="458"/>
    </row>
    <row r="33" spans="2:5" x14ac:dyDescent="0.25">
      <c r="B33" s="458">
        <v>1</v>
      </c>
      <c r="C33" s="459" t="s">
        <v>689</v>
      </c>
      <c r="D33" s="460"/>
      <c r="E33" s="458"/>
    </row>
    <row r="34" spans="2:5" x14ac:dyDescent="0.25">
      <c r="B34" s="458">
        <v>1</v>
      </c>
      <c r="C34" s="459" t="s">
        <v>690</v>
      </c>
      <c r="D34" s="460"/>
      <c r="E34" s="458"/>
    </row>
    <row r="35" spans="2:5" x14ac:dyDescent="0.25">
      <c r="B35" s="458"/>
      <c r="C35" s="461" t="s">
        <v>517</v>
      </c>
      <c r="D35" s="457"/>
      <c r="E35" s="462">
        <f>SUM(D27:D34)</f>
        <v>0</v>
      </c>
    </row>
    <row r="36" spans="2:5" x14ac:dyDescent="0.25">
      <c r="B36" s="458"/>
      <c r="C36" s="461" t="s">
        <v>518</v>
      </c>
      <c r="D36" s="457"/>
      <c r="E36" s="456"/>
    </row>
    <row r="37" spans="2:5" x14ac:dyDescent="0.25">
      <c r="B37" s="458"/>
      <c r="C37" s="459" t="s">
        <v>691</v>
      </c>
      <c r="D37" s="460"/>
      <c r="E37" s="458"/>
    </row>
    <row r="38" spans="2:5" x14ac:dyDescent="0.25">
      <c r="B38" s="458"/>
      <c r="C38" s="459" t="s">
        <v>679</v>
      </c>
      <c r="D38" s="460"/>
      <c r="E38" s="458"/>
    </row>
    <row r="39" spans="2:5" x14ac:dyDescent="0.25">
      <c r="B39" s="458"/>
      <c r="C39" s="459" t="s">
        <v>692</v>
      </c>
      <c r="D39" s="460"/>
      <c r="E39" s="458"/>
    </row>
    <row r="40" spans="2:5" x14ac:dyDescent="0.25">
      <c r="B40" s="458"/>
      <c r="C40" s="461" t="s">
        <v>519</v>
      </c>
      <c r="D40" s="457"/>
      <c r="E40" s="462">
        <f>SUM(D37:D39)</f>
        <v>0</v>
      </c>
    </row>
    <row r="41" spans="2:5" x14ac:dyDescent="0.25">
      <c r="B41" s="458"/>
      <c r="C41" s="461" t="s">
        <v>520</v>
      </c>
      <c r="D41" s="457"/>
      <c r="E41" s="462">
        <f>SUM(+E35+E40)</f>
        <v>0</v>
      </c>
    </row>
    <row r="42" spans="2:5" x14ac:dyDescent="0.25">
      <c r="B42" s="458"/>
      <c r="C42" s="459"/>
      <c r="D42" s="460"/>
      <c r="E42" s="458"/>
    </row>
    <row r="43" spans="2:5" x14ac:dyDescent="0.25">
      <c r="B43" s="506" t="s">
        <v>524</v>
      </c>
      <c r="C43" s="507"/>
      <c r="D43" s="507"/>
      <c r="E43" s="508"/>
    </row>
    <row r="44" spans="2:5" x14ac:dyDescent="0.25">
      <c r="B44" s="456" t="s">
        <v>684</v>
      </c>
      <c r="C44" s="456" t="s">
        <v>512</v>
      </c>
      <c r="D44" s="457" t="s">
        <v>513</v>
      </c>
      <c r="E44" s="456" t="s">
        <v>514</v>
      </c>
    </row>
    <row r="45" spans="2:5" x14ac:dyDescent="0.25">
      <c r="B45" s="458"/>
      <c r="C45" s="459" t="s">
        <v>515</v>
      </c>
      <c r="D45" s="460"/>
      <c r="E45" s="458"/>
    </row>
    <row r="46" spans="2:5" x14ac:dyDescent="0.25">
      <c r="B46" s="458">
        <v>1</v>
      </c>
      <c r="C46" s="459" t="s">
        <v>673</v>
      </c>
      <c r="D46" s="460"/>
      <c r="E46" s="458"/>
    </row>
    <row r="47" spans="2:5" x14ac:dyDescent="0.25">
      <c r="B47" s="458">
        <v>1</v>
      </c>
      <c r="C47" s="459" t="s">
        <v>674</v>
      </c>
      <c r="D47" s="460"/>
      <c r="E47" s="458"/>
    </row>
    <row r="48" spans="2:5" x14ac:dyDescent="0.25">
      <c r="B48" s="458">
        <v>1</v>
      </c>
      <c r="C48" s="459" t="s">
        <v>685</v>
      </c>
      <c r="D48" s="460"/>
      <c r="E48" s="458"/>
    </row>
    <row r="49" spans="2:5" x14ac:dyDescent="0.25">
      <c r="B49" s="458">
        <v>1</v>
      </c>
      <c r="C49" s="459" t="s">
        <v>235</v>
      </c>
      <c r="D49" s="460"/>
      <c r="E49" s="458"/>
    </row>
    <row r="50" spans="2:5" x14ac:dyDescent="0.25">
      <c r="B50" s="458"/>
      <c r="C50" s="461" t="s">
        <v>517</v>
      </c>
      <c r="D50" s="457"/>
      <c r="E50" s="462">
        <f>SUM(D46:D49)</f>
        <v>0</v>
      </c>
    </row>
    <row r="51" spans="2:5" x14ac:dyDescent="0.25">
      <c r="B51" s="458"/>
      <c r="C51" s="461" t="s">
        <v>518</v>
      </c>
      <c r="D51" s="457"/>
      <c r="E51" s="456"/>
    </row>
    <row r="52" spans="2:5" x14ac:dyDescent="0.25">
      <c r="B52" s="458"/>
      <c r="C52" s="459" t="s">
        <v>691</v>
      </c>
      <c r="D52" s="460"/>
      <c r="E52" s="458"/>
    </row>
    <row r="53" spans="2:5" x14ac:dyDescent="0.25">
      <c r="B53" s="458"/>
      <c r="C53" s="459" t="s">
        <v>679</v>
      </c>
      <c r="D53" s="460"/>
      <c r="E53" s="458"/>
    </row>
    <row r="54" spans="2:5" x14ac:dyDescent="0.25">
      <c r="B54" s="458"/>
      <c r="C54" s="459" t="s">
        <v>692</v>
      </c>
      <c r="D54" s="460"/>
      <c r="E54" s="458"/>
    </row>
    <row r="55" spans="2:5" x14ac:dyDescent="0.25">
      <c r="B55" s="458"/>
      <c r="C55" s="461" t="s">
        <v>519</v>
      </c>
      <c r="D55" s="457"/>
      <c r="E55" s="462">
        <f>SUM(D52:D54)</f>
        <v>0</v>
      </c>
    </row>
    <row r="56" spans="2:5" x14ac:dyDescent="0.25">
      <c r="B56" s="458"/>
      <c r="C56" s="461" t="s">
        <v>520</v>
      </c>
      <c r="D56" s="457"/>
      <c r="E56" s="462">
        <f>SUM(E50+E55)</f>
        <v>0</v>
      </c>
    </row>
    <row r="57" spans="2:5" x14ac:dyDescent="0.25">
      <c r="B57" s="458"/>
      <c r="C57" s="459"/>
      <c r="D57" s="460"/>
      <c r="E57" s="458"/>
    </row>
    <row r="58" spans="2:5" x14ac:dyDescent="0.25">
      <c r="B58" s="506" t="s">
        <v>526</v>
      </c>
      <c r="C58" s="507"/>
      <c r="D58" s="507"/>
      <c r="E58" s="508"/>
    </row>
    <row r="59" spans="2:5" x14ac:dyDescent="0.25">
      <c r="B59" s="456" t="s">
        <v>684</v>
      </c>
      <c r="C59" s="456" t="s">
        <v>512</v>
      </c>
      <c r="D59" s="457" t="s">
        <v>513</v>
      </c>
      <c r="E59" s="456" t="s">
        <v>514</v>
      </c>
    </row>
    <row r="60" spans="2:5" x14ac:dyDescent="0.25">
      <c r="B60" s="458"/>
      <c r="C60" s="459" t="s">
        <v>515</v>
      </c>
      <c r="D60" s="460"/>
      <c r="E60" s="458"/>
    </row>
    <row r="61" spans="2:5" x14ac:dyDescent="0.25">
      <c r="B61" s="458">
        <v>1</v>
      </c>
      <c r="C61" s="459" t="s">
        <v>673</v>
      </c>
      <c r="D61" s="460"/>
      <c r="E61" s="458"/>
    </row>
    <row r="62" spans="2:5" x14ac:dyDescent="0.25">
      <c r="B62" s="458">
        <v>1</v>
      </c>
      <c r="C62" s="459" t="s">
        <v>685</v>
      </c>
      <c r="D62" s="460"/>
      <c r="E62" s="458"/>
    </row>
    <row r="63" spans="2:5" x14ac:dyDescent="0.25">
      <c r="B63" s="458">
        <v>1</v>
      </c>
      <c r="C63" s="459" t="s">
        <v>336</v>
      </c>
      <c r="D63" s="460"/>
      <c r="E63" s="458"/>
    </row>
    <row r="64" spans="2:5" x14ac:dyDescent="0.25">
      <c r="B64" s="458"/>
      <c r="C64" s="461" t="s">
        <v>517</v>
      </c>
      <c r="D64" s="457"/>
      <c r="E64" s="462">
        <f>SUM(D61:D63)</f>
        <v>0</v>
      </c>
    </row>
    <row r="65" spans="2:5" x14ac:dyDescent="0.25">
      <c r="B65" s="458"/>
      <c r="C65" s="461" t="s">
        <v>518</v>
      </c>
      <c r="D65" s="457"/>
      <c r="E65" s="456"/>
    </row>
    <row r="66" spans="2:5" x14ac:dyDescent="0.25">
      <c r="B66" s="458"/>
      <c r="C66" s="459" t="s">
        <v>691</v>
      </c>
      <c r="D66" s="460"/>
      <c r="E66" s="458"/>
    </row>
    <row r="67" spans="2:5" x14ac:dyDescent="0.25">
      <c r="B67" s="458"/>
      <c r="C67" s="459" t="s">
        <v>679</v>
      </c>
      <c r="D67" s="460"/>
      <c r="E67" s="458"/>
    </row>
    <row r="68" spans="2:5" x14ac:dyDescent="0.25">
      <c r="B68" s="458"/>
      <c r="C68" s="459" t="s">
        <v>692</v>
      </c>
      <c r="D68" s="460"/>
      <c r="E68" s="458"/>
    </row>
    <row r="69" spans="2:5" x14ac:dyDescent="0.25">
      <c r="B69" s="458"/>
      <c r="C69" s="461" t="s">
        <v>519</v>
      </c>
      <c r="D69" s="457"/>
      <c r="E69" s="462">
        <f>SUM(D66:D68)</f>
        <v>0</v>
      </c>
    </row>
    <row r="70" spans="2:5" x14ac:dyDescent="0.25">
      <c r="B70" s="458"/>
      <c r="C70" s="461" t="s">
        <v>520</v>
      </c>
      <c r="D70" s="457"/>
      <c r="E70" s="462">
        <f>SUM(E64+E69)</f>
        <v>0</v>
      </c>
    </row>
    <row r="71" spans="2:5" x14ac:dyDescent="0.25">
      <c r="B71" s="458"/>
      <c r="C71" s="459"/>
      <c r="D71" s="460"/>
      <c r="E71" s="458"/>
    </row>
    <row r="72" spans="2:5" x14ac:dyDescent="0.25">
      <c r="B72" s="506" t="s">
        <v>527</v>
      </c>
      <c r="C72" s="507"/>
      <c r="D72" s="507"/>
      <c r="E72" s="508"/>
    </row>
    <row r="73" spans="2:5" x14ac:dyDescent="0.25">
      <c r="B73" s="456" t="s">
        <v>684</v>
      </c>
      <c r="C73" s="456" t="s">
        <v>512</v>
      </c>
      <c r="D73" s="457" t="s">
        <v>513</v>
      </c>
      <c r="E73" s="456" t="s">
        <v>514</v>
      </c>
    </row>
    <row r="74" spans="2:5" x14ac:dyDescent="0.25">
      <c r="B74" s="458"/>
      <c r="C74" s="459" t="s">
        <v>515</v>
      </c>
      <c r="D74" s="460"/>
      <c r="E74" s="458"/>
    </row>
    <row r="75" spans="2:5" x14ac:dyDescent="0.25">
      <c r="B75" s="458">
        <v>1</v>
      </c>
      <c r="C75" s="459" t="s">
        <v>673</v>
      </c>
      <c r="D75" s="460"/>
      <c r="E75" s="458"/>
    </row>
    <row r="76" spans="2:5" x14ac:dyDescent="0.25">
      <c r="B76" s="458">
        <v>1</v>
      </c>
      <c r="C76" s="459" t="s">
        <v>685</v>
      </c>
      <c r="D76" s="460"/>
      <c r="E76" s="458"/>
    </row>
    <row r="77" spans="2:5" x14ac:dyDescent="0.25">
      <c r="B77" s="458">
        <v>1</v>
      </c>
      <c r="C77" s="459" t="s">
        <v>336</v>
      </c>
      <c r="D77" s="460"/>
      <c r="E77" s="458"/>
    </row>
    <row r="78" spans="2:5" x14ac:dyDescent="0.25">
      <c r="B78" s="458"/>
      <c r="C78" s="461" t="s">
        <v>517</v>
      </c>
      <c r="D78" s="457"/>
      <c r="E78" s="462">
        <f>SUM(D75:D77)</f>
        <v>0</v>
      </c>
    </row>
    <row r="79" spans="2:5" x14ac:dyDescent="0.25">
      <c r="B79" s="458"/>
      <c r="C79" s="461" t="s">
        <v>518</v>
      </c>
      <c r="D79" s="457"/>
      <c r="E79" s="462"/>
    </row>
    <row r="80" spans="2:5" x14ac:dyDescent="0.25">
      <c r="B80" s="458"/>
      <c r="C80" s="459" t="s">
        <v>691</v>
      </c>
      <c r="D80" s="460"/>
      <c r="E80" s="463"/>
    </row>
    <row r="81" spans="2:5" x14ac:dyDescent="0.25">
      <c r="B81" s="458"/>
      <c r="C81" s="459" t="s">
        <v>679</v>
      </c>
      <c r="D81" s="460"/>
      <c r="E81" s="463"/>
    </row>
    <row r="82" spans="2:5" x14ac:dyDescent="0.25">
      <c r="B82" s="458"/>
      <c r="C82" s="459" t="s">
        <v>692</v>
      </c>
      <c r="D82" s="460"/>
      <c r="E82" s="463"/>
    </row>
    <row r="83" spans="2:5" x14ac:dyDescent="0.25">
      <c r="B83" s="458"/>
      <c r="C83" s="461" t="s">
        <v>519</v>
      </c>
      <c r="D83" s="457"/>
      <c r="E83" s="462">
        <f>SUM(D80:D82)</f>
        <v>0</v>
      </c>
    </row>
    <row r="84" spans="2:5" x14ac:dyDescent="0.25">
      <c r="B84" s="458"/>
      <c r="C84" s="461" t="s">
        <v>520</v>
      </c>
      <c r="D84" s="457"/>
      <c r="E84" s="462">
        <f>SUM(E78+E83)</f>
        <v>0</v>
      </c>
    </row>
    <row r="85" spans="2:5" x14ac:dyDescent="0.25">
      <c r="B85" s="458"/>
      <c r="C85" s="459"/>
      <c r="D85" s="460"/>
      <c r="E85" s="458"/>
    </row>
    <row r="86" spans="2:5" x14ac:dyDescent="0.25">
      <c r="B86" s="506" t="s">
        <v>528</v>
      </c>
      <c r="C86" s="507"/>
      <c r="D86" s="507"/>
      <c r="E86" s="508"/>
    </row>
    <row r="87" spans="2:5" x14ac:dyDescent="0.25">
      <c r="B87" s="456" t="s">
        <v>684</v>
      </c>
      <c r="C87" s="456" t="s">
        <v>512</v>
      </c>
      <c r="D87" s="457" t="s">
        <v>513</v>
      </c>
      <c r="E87" s="456" t="s">
        <v>514</v>
      </c>
    </row>
    <row r="88" spans="2:5" x14ac:dyDescent="0.25">
      <c r="B88" s="458"/>
      <c r="C88" s="459" t="s">
        <v>515</v>
      </c>
      <c r="D88" s="460"/>
      <c r="E88" s="458"/>
    </row>
    <row r="89" spans="2:5" x14ac:dyDescent="0.25">
      <c r="B89" s="458">
        <v>1</v>
      </c>
      <c r="C89" s="459" t="s">
        <v>673</v>
      </c>
      <c r="D89" s="460"/>
      <c r="E89" s="458"/>
    </row>
    <row r="90" spans="2:5" x14ac:dyDescent="0.25">
      <c r="B90" s="458">
        <v>1</v>
      </c>
      <c r="C90" s="459" t="s">
        <v>235</v>
      </c>
      <c r="D90" s="460"/>
      <c r="E90" s="458"/>
    </row>
    <row r="91" spans="2:5" x14ac:dyDescent="0.25">
      <c r="B91" s="458">
        <v>1</v>
      </c>
      <c r="C91" s="459" t="s">
        <v>336</v>
      </c>
      <c r="D91" s="460"/>
      <c r="E91" s="458"/>
    </row>
    <row r="92" spans="2:5" x14ac:dyDescent="0.25">
      <c r="B92" s="458">
        <v>1</v>
      </c>
      <c r="C92" s="459" t="s">
        <v>675</v>
      </c>
      <c r="D92" s="460"/>
      <c r="E92" s="458"/>
    </row>
    <row r="93" spans="2:5" x14ac:dyDescent="0.25">
      <c r="B93" s="458">
        <v>1</v>
      </c>
      <c r="C93" s="459" t="s">
        <v>693</v>
      </c>
      <c r="D93" s="460"/>
      <c r="E93" s="458"/>
    </row>
    <row r="94" spans="2:5" x14ac:dyDescent="0.25">
      <c r="B94" s="458">
        <v>1</v>
      </c>
      <c r="C94" s="459" t="s">
        <v>674</v>
      </c>
      <c r="D94" s="460"/>
      <c r="E94" s="458"/>
    </row>
    <row r="95" spans="2:5" x14ac:dyDescent="0.25">
      <c r="B95" s="458">
        <v>1</v>
      </c>
      <c r="C95" s="459" t="s">
        <v>694</v>
      </c>
      <c r="D95" s="460"/>
      <c r="E95" s="458"/>
    </row>
    <row r="96" spans="2:5" x14ac:dyDescent="0.25">
      <c r="B96" s="458"/>
      <c r="C96" s="459"/>
      <c r="D96" s="460"/>
      <c r="E96" s="458"/>
    </row>
    <row r="97" spans="2:5" x14ac:dyDescent="0.25">
      <c r="B97" s="458"/>
      <c r="C97" s="461" t="s">
        <v>517</v>
      </c>
      <c r="D97" s="457"/>
      <c r="E97" s="462">
        <f>SUM(D89:D95)</f>
        <v>0</v>
      </c>
    </row>
    <row r="98" spans="2:5" x14ac:dyDescent="0.25">
      <c r="B98" s="458"/>
      <c r="C98" s="461" t="s">
        <v>518</v>
      </c>
      <c r="D98" s="457"/>
      <c r="E98" s="456"/>
    </row>
    <row r="99" spans="2:5" x14ac:dyDescent="0.25">
      <c r="B99" s="458"/>
      <c r="C99" s="459" t="s">
        <v>678</v>
      </c>
      <c r="D99" s="460"/>
      <c r="E99" s="458"/>
    </row>
    <row r="100" spans="2:5" x14ac:dyDescent="0.25">
      <c r="B100" s="458"/>
      <c r="C100" s="459" t="s">
        <v>680</v>
      </c>
      <c r="D100" s="460"/>
      <c r="E100" s="458"/>
    </row>
    <row r="101" spans="2:5" x14ac:dyDescent="0.25">
      <c r="B101" s="458"/>
      <c r="C101" s="459" t="s">
        <v>695</v>
      </c>
      <c r="D101" s="460"/>
      <c r="E101" s="458"/>
    </row>
    <row r="102" spans="2:5" x14ac:dyDescent="0.25">
      <c r="B102" s="458"/>
      <c r="C102" s="459" t="s">
        <v>683</v>
      </c>
      <c r="D102" s="460"/>
      <c r="E102" s="458"/>
    </row>
    <row r="103" spans="2:5" x14ac:dyDescent="0.25">
      <c r="B103" s="458"/>
      <c r="C103" s="461" t="s">
        <v>519</v>
      </c>
      <c r="D103" s="457"/>
      <c r="E103" s="462">
        <f>SUM(D99:D102)</f>
        <v>0</v>
      </c>
    </row>
    <row r="104" spans="2:5" x14ac:dyDescent="0.25">
      <c r="B104" s="458"/>
      <c r="C104" s="461" t="s">
        <v>520</v>
      </c>
      <c r="D104" s="457"/>
      <c r="E104" s="462">
        <f>SUM(E97+E103)</f>
        <v>0</v>
      </c>
    </row>
    <row r="105" spans="2:5" x14ac:dyDescent="0.25">
      <c r="B105" s="458"/>
      <c r="C105" s="459"/>
      <c r="D105" s="460"/>
      <c r="E105" s="458"/>
    </row>
    <row r="106" spans="2:5" x14ac:dyDescent="0.25">
      <c r="B106" s="506" t="s">
        <v>529</v>
      </c>
      <c r="C106" s="507"/>
      <c r="D106" s="507"/>
      <c r="E106" s="508"/>
    </row>
    <row r="107" spans="2:5" x14ac:dyDescent="0.25">
      <c r="B107" s="458" t="s">
        <v>684</v>
      </c>
      <c r="C107" s="456" t="s">
        <v>512</v>
      </c>
      <c r="D107" s="460" t="s">
        <v>696</v>
      </c>
      <c r="E107" s="458" t="s">
        <v>697</v>
      </c>
    </row>
    <row r="108" spans="2:5" x14ac:dyDescent="0.25">
      <c r="B108" s="458"/>
      <c r="C108" s="459" t="s">
        <v>515</v>
      </c>
      <c r="D108" s="460"/>
      <c r="E108" s="458"/>
    </row>
    <row r="109" spans="2:5" x14ac:dyDescent="0.25">
      <c r="B109" s="458">
        <v>1</v>
      </c>
      <c r="C109" s="459" t="s">
        <v>673</v>
      </c>
      <c r="D109" s="460"/>
      <c r="E109" s="458"/>
    </row>
    <row r="110" spans="2:5" x14ac:dyDescent="0.25">
      <c r="B110" s="458">
        <v>1</v>
      </c>
      <c r="C110" s="459" t="s">
        <v>685</v>
      </c>
      <c r="D110" s="460"/>
      <c r="E110" s="458"/>
    </row>
    <row r="111" spans="2:5" x14ac:dyDescent="0.25">
      <c r="B111" s="458">
        <v>1</v>
      </c>
      <c r="C111" s="459" t="s">
        <v>336</v>
      </c>
      <c r="D111" s="460"/>
      <c r="E111" s="458"/>
    </row>
    <row r="112" spans="2:5" x14ac:dyDescent="0.25">
      <c r="B112" s="458"/>
      <c r="C112" s="459" t="s">
        <v>517</v>
      </c>
      <c r="D112" s="460"/>
      <c r="E112" s="463">
        <f>SUM(D109:D111)</f>
        <v>0</v>
      </c>
    </row>
    <row r="113" spans="2:5" x14ac:dyDescent="0.25">
      <c r="B113" s="458"/>
      <c r="C113" s="459" t="s">
        <v>518</v>
      </c>
      <c r="D113" s="460"/>
      <c r="E113" s="458"/>
    </row>
    <row r="114" spans="2:5" x14ac:dyDescent="0.25">
      <c r="B114" s="458"/>
      <c r="C114" s="459" t="s">
        <v>691</v>
      </c>
      <c r="D114" s="460"/>
      <c r="E114" s="458"/>
    </row>
    <row r="115" spans="2:5" x14ac:dyDescent="0.25">
      <c r="B115" s="458"/>
      <c r="C115" s="459" t="s">
        <v>679</v>
      </c>
      <c r="D115" s="460"/>
      <c r="E115" s="458"/>
    </row>
    <row r="116" spans="2:5" x14ac:dyDescent="0.25">
      <c r="B116" s="458"/>
      <c r="C116" s="459" t="s">
        <v>692</v>
      </c>
      <c r="D116" s="460"/>
      <c r="E116" s="458"/>
    </row>
    <row r="117" spans="2:5" x14ac:dyDescent="0.25">
      <c r="B117" s="458"/>
      <c r="C117" s="461" t="s">
        <v>519</v>
      </c>
      <c r="D117" s="457"/>
      <c r="E117" s="462">
        <f>SUM(D114:D116)</f>
        <v>0</v>
      </c>
    </row>
    <row r="118" spans="2:5" x14ac:dyDescent="0.25">
      <c r="B118" s="458"/>
      <c r="C118" s="461" t="s">
        <v>520</v>
      </c>
      <c r="D118" s="457"/>
      <c r="E118" s="462">
        <f>SUM(E112+E117)</f>
        <v>0</v>
      </c>
    </row>
    <row r="119" spans="2:5" x14ac:dyDescent="0.25">
      <c r="B119" s="458"/>
      <c r="C119" s="459"/>
      <c r="D119" s="460"/>
      <c r="E119" s="458"/>
    </row>
    <row r="120" spans="2:5" x14ac:dyDescent="0.25">
      <c r="B120" s="506" t="s">
        <v>530</v>
      </c>
      <c r="C120" s="507"/>
      <c r="D120" s="507"/>
      <c r="E120" s="508"/>
    </row>
    <row r="121" spans="2:5" x14ac:dyDescent="0.25">
      <c r="B121" s="456" t="s">
        <v>684</v>
      </c>
      <c r="C121" s="456" t="s">
        <v>512</v>
      </c>
      <c r="D121" s="457" t="s">
        <v>696</v>
      </c>
      <c r="E121" s="456" t="s">
        <v>697</v>
      </c>
    </row>
    <row r="122" spans="2:5" x14ac:dyDescent="0.25">
      <c r="B122" s="458"/>
      <c r="C122" s="461" t="s">
        <v>515</v>
      </c>
      <c r="D122" s="460"/>
      <c r="E122" s="458"/>
    </row>
    <row r="123" spans="2:5" x14ac:dyDescent="0.25">
      <c r="B123" s="458">
        <v>1</v>
      </c>
      <c r="C123" s="459" t="s">
        <v>673</v>
      </c>
      <c r="D123" s="460"/>
      <c r="E123" s="458"/>
    </row>
    <row r="124" spans="2:5" x14ac:dyDescent="0.25">
      <c r="B124" s="458">
        <v>1</v>
      </c>
      <c r="C124" s="459" t="s">
        <v>685</v>
      </c>
      <c r="D124" s="460"/>
      <c r="E124" s="458"/>
    </row>
    <row r="125" spans="2:5" x14ac:dyDescent="0.25">
      <c r="B125" s="458">
        <v>1</v>
      </c>
      <c r="C125" s="459" t="s">
        <v>674</v>
      </c>
      <c r="D125" s="460"/>
      <c r="E125" s="463">
        <f>SUM(D123:D125)</f>
        <v>0</v>
      </c>
    </row>
    <row r="126" spans="2:5" x14ac:dyDescent="0.25">
      <c r="B126" s="458"/>
      <c r="C126" s="459" t="s">
        <v>518</v>
      </c>
      <c r="D126" s="460"/>
      <c r="E126" s="458"/>
    </row>
    <row r="127" spans="2:5" x14ac:dyDescent="0.25">
      <c r="B127" s="458"/>
      <c r="C127" s="459" t="s">
        <v>691</v>
      </c>
      <c r="D127" s="460"/>
      <c r="E127" s="458"/>
    </row>
    <row r="128" spans="2:5" x14ac:dyDescent="0.25">
      <c r="B128" s="458"/>
      <c r="C128" s="459" t="s">
        <v>679</v>
      </c>
      <c r="D128" s="460"/>
      <c r="E128" s="458"/>
    </row>
    <row r="129" spans="2:5" x14ac:dyDescent="0.25">
      <c r="B129" s="458"/>
      <c r="C129" s="459" t="s">
        <v>692</v>
      </c>
      <c r="D129" s="460"/>
      <c r="E129" s="458"/>
    </row>
    <row r="130" spans="2:5" x14ac:dyDescent="0.25">
      <c r="B130" s="458"/>
      <c r="C130" s="461" t="s">
        <v>519</v>
      </c>
      <c r="D130" s="457"/>
      <c r="E130" s="462">
        <f>SUM(D127:D129)</f>
        <v>0</v>
      </c>
    </row>
    <row r="131" spans="2:5" x14ac:dyDescent="0.25">
      <c r="B131" s="458"/>
      <c r="C131" s="461" t="s">
        <v>520</v>
      </c>
      <c r="D131" s="457"/>
      <c r="E131" s="462">
        <f>SUM(E125+E130)</f>
        <v>0</v>
      </c>
    </row>
    <row r="132" spans="2:5" x14ac:dyDescent="0.25">
      <c r="B132" s="458"/>
      <c r="C132" s="459"/>
      <c r="D132" s="460"/>
      <c r="E132" s="458"/>
    </row>
    <row r="133" spans="2:5" x14ac:dyDescent="0.25">
      <c r="B133" s="506" t="s">
        <v>532</v>
      </c>
      <c r="C133" s="507"/>
      <c r="D133" s="507"/>
      <c r="E133" s="508"/>
    </row>
    <row r="134" spans="2:5" x14ac:dyDescent="0.25">
      <c r="B134" s="456" t="s">
        <v>684</v>
      </c>
      <c r="C134" s="456" t="s">
        <v>512</v>
      </c>
      <c r="D134" s="457" t="s">
        <v>513</v>
      </c>
      <c r="E134" s="456" t="s">
        <v>514</v>
      </c>
    </row>
    <row r="135" spans="2:5" x14ac:dyDescent="0.25">
      <c r="B135" s="458"/>
      <c r="C135" s="459" t="s">
        <v>515</v>
      </c>
      <c r="D135" s="460"/>
      <c r="E135" s="458"/>
    </row>
    <row r="136" spans="2:5" x14ac:dyDescent="0.25">
      <c r="B136" s="458">
        <v>1</v>
      </c>
      <c r="C136" s="459" t="s">
        <v>673</v>
      </c>
      <c r="D136" s="460"/>
      <c r="E136" s="458"/>
    </row>
    <row r="137" spans="2:5" x14ac:dyDescent="0.25">
      <c r="B137" s="458">
        <v>1</v>
      </c>
      <c r="C137" s="459" t="s">
        <v>336</v>
      </c>
      <c r="D137" s="460"/>
      <c r="E137" s="458"/>
    </row>
    <row r="138" spans="2:5" x14ac:dyDescent="0.25">
      <c r="B138" s="458">
        <v>1</v>
      </c>
      <c r="C138" s="459" t="s">
        <v>686</v>
      </c>
      <c r="D138" s="460"/>
      <c r="E138" s="458"/>
    </row>
    <row r="139" spans="2:5" x14ac:dyDescent="0.25">
      <c r="B139" s="458">
        <v>1</v>
      </c>
      <c r="C139" s="459" t="s">
        <v>687</v>
      </c>
      <c r="D139" s="460"/>
      <c r="E139" s="458"/>
    </row>
    <row r="140" spans="2:5" x14ac:dyDescent="0.25">
      <c r="B140" s="458">
        <v>1</v>
      </c>
      <c r="C140" s="459" t="s">
        <v>688</v>
      </c>
      <c r="D140" s="460"/>
      <c r="E140" s="458"/>
    </row>
    <row r="141" spans="2:5" x14ac:dyDescent="0.25">
      <c r="B141" s="458">
        <v>1</v>
      </c>
      <c r="C141" s="459" t="s">
        <v>698</v>
      </c>
      <c r="D141" s="460"/>
      <c r="E141" s="458"/>
    </row>
    <row r="142" spans="2:5" x14ac:dyDescent="0.25">
      <c r="B142" s="458"/>
      <c r="C142" s="461" t="s">
        <v>517</v>
      </c>
      <c r="D142" s="457"/>
      <c r="E142" s="462">
        <f>SUM(D136:D141)</f>
        <v>0</v>
      </c>
    </row>
    <row r="143" spans="2:5" x14ac:dyDescent="0.25">
      <c r="B143" s="458"/>
      <c r="C143" s="461" t="s">
        <v>518</v>
      </c>
      <c r="D143" s="457"/>
      <c r="E143" s="456"/>
    </row>
    <row r="144" spans="2:5" x14ac:dyDescent="0.25">
      <c r="B144" s="458"/>
      <c r="C144" s="459" t="s">
        <v>678</v>
      </c>
      <c r="D144" s="460"/>
      <c r="E144" s="458"/>
    </row>
    <row r="145" spans="2:5" x14ac:dyDescent="0.25">
      <c r="B145" s="458"/>
      <c r="C145" s="459" t="s">
        <v>679</v>
      </c>
      <c r="D145" s="460"/>
      <c r="E145" s="458"/>
    </row>
    <row r="146" spans="2:5" x14ac:dyDescent="0.25">
      <c r="B146" s="458"/>
      <c r="C146" s="459" t="s">
        <v>680</v>
      </c>
      <c r="D146" s="460"/>
      <c r="E146" s="458"/>
    </row>
    <row r="147" spans="2:5" x14ac:dyDescent="0.25">
      <c r="B147" s="458"/>
      <c r="C147" s="459" t="s">
        <v>681</v>
      </c>
      <c r="D147" s="460"/>
      <c r="E147" s="458"/>
    </row>
    <row r="148" spans="2:5" x14ac:dyDescent="0.25">
      <c r="B148" s="458"/>
      <c r="C148" s="459" t="s">
        <v>699</v>
      </c>
      <c r="D148" s="460"/>
      <c r="E148" s="458"/>
    </row>
    <row r="149" spans="2:5" x14ac:dyDescent="0.25">
      <c r="B149" s="458"/>
      <c r="C149" s="459" t="s">
        <v>700</v>
      </c>
      <c r="D149" s="460"/>
      <c r="E149" s="458"/>
    </row>
    <row r="150" spans="2:5" x14ac:dyDescent="0.25">
      <c r="B150" s="458"/>
      <c r="C150" s="459" t="s">
        <v>701</v>
      </c>
      <c r="D150" s="460"/>
      <c r="E150" s="458"/>
    </row>
    <row r="151" spans="2:5" x14ac:dyDescent="0.25">
      <c r="B151" s="458"/>
      <c r="C151" s="461" t="s">
        <v>519</v>
      </c>
      <c r="D151" s="457"/>
      <c r="E151" s="462">
        <f>SUM(D144:D150)</f>
        <v>0</v>
      </c>
    </row>
    <row r="152" spans="2:5" x14ac:dyDescent="0.25">
      <c r="B152" s="458"/>
      <c r="C152" s="461" t="s">
        <v>520</v>
      </c>
      <c r="D152" s="457"/>
      <c r="E152" s="462">
        <f>SUM(E142+E151)</f>
        <v>0</v>
      </c>
    </row>
    <row r="153" spans="2:5" x14ac:dyDescent="0.25">
      <c r="B153" s="458"/>
      <c r="C153" s="459"/>
      <c r="D153" s="460"/>
      <c r="E153" s="458"/>
    </row>
    <row r="154" spans="2:5" x14ac:dyDescent="0.25">
      <c r="B154" s="506" t="s">
        <v>702</v>
      </c>
      <c r="C154" s="507"/>
      <c r="D154" s="507"/>
      <c r="E154" s="508"/>
    </row>
    <row r="155" spans="2:5" x14ac:dyDescent="0.25">
      <c r="B155" s="456" t="s">
        <v>684</v>
      </c>
      <c r="C155" s="461" t="s">
        <v>512</v>
      </c>
      <c r="D155" s="457" t="s">
        <v>513</v>
      </c>
      <c r="E155" s="456" t="s">
        <v>514</v>
      </c>
    </row>
    <row r="156" spans="2:5" x14ac:dyDescent="0.25">
      <c r="B156" s="456"/>
      <c r="C156" s="461" t="s">
        <v>515</v>
      </c>
      <c r="D156" s="457"/>
      <c r="E156" s="456"/>
    </row>
    <row r="157" spans="2:5" x14ac:dyDescent="0.25">
      <c r="B157" s="458">
        <v>1</v>
      </c>
      <c r="C157" s="459" t="s">
        <v>673</v>
      </c>
      <c r="D157" s="460"/>
      <c r="E157" s="458"/>
    </row>
    <row r="158" spans="2:5" x14ac:dyDescent="0.25">
      <c r="B158" s="458">
        <v>1</v>
      </c>
      <c r="C158" s="459" t="s">
        <v>235</v>
      </c>
      <c r="D158" s="460"/>
      <c r="E158" s="458"/>
    </row>
    <row r="159" spans="2:5" x14ac:dyDescent="0.25">
      <c r="B159" s="458">
        <v>1</v>
      </c>
      <c r="C159" s="459" t="s">
        <v>685</v>
      </c>
      <c r="D159" s="460"/>
      <c r="E159" s="458"/>
    </row>
    <row r="160" spans="2:5" x14ac:dyDescent="0.25">
      <c r="B160" s="458">
        <v>1</v>
      </c>
      <c r="C160" s="459" t="s">
        <v>336</v>
      </c>
      <c r="D160" s="460"/>
      <c r="E160" s="458"/>
    </row>
    <row r="161" spans="2:5" x14ac:dyDescent="0.25">
      <c r="B161" s="458">
        <v>1</v>
      </c>
      <c r="C161" s="459" t="s">
        <v>675</v>
      </c>
      <c r="D161" s="460"/>
      <c r="E161" s="458"/>
    </row>
    <row r="162" spans="2:5" x14ac:dyDescent="0.25">
      <c r="B162" s="458">
        <v>1</v>
      </c>
      <c r="C162" s="459" t="s">
        <v>677</v>
      </c>
      <c r="D162" s="460"/>
      <c r="E162" s="458"/>
    </row>
    <row r="163" spans="2:5" x14ac:dyDescent="0.25">
      <c r="B163" s="458"/>
      <c r="C163" s="461" t="s">
        <v>517</v>
      </c>
      <c r="D163" s="457"/>
      <c r="E163" s="462">
        <f>SUM(D157:D162)</f>
        <v>0</v>
      </c>
    </row>
    <row r="164" spans="2:5" x14ac:dyDescent="0.25">
      <c r="B164" s="458"/>
      <c r="C164" s="461" t="s">
        <v>518</v>
      </c>
      <c r="D164" s="457"/>
      <c r="E164" s="456"/>
    </row>
    <row r="165" spans="2:5" x14ac:dyDescent="0.25">
      <c r="B165" s="458"/>
      <c r="C165" s="459" t="s">
        <v>678</v>
      </c>
      <c r="D165" s="460"/>
      <c r="E165" s="458"/>
    </row>
    <row r="166" spans="2:5" x14ac:dyDescent="0.25">
      <c r="B166" s="458"/>
      <c r="C166" s="459" t="s">
        <v>679</v>
      </c>
      <c r="D166" s="460"/>
      <c r="E166" s="458"/>
    </row>
    <row r="167" spans="2:5" x14ac:dyDescent="0.25">
      <c r="B167" s="458"/>
      <c r="C167" s="459" t="s">
        <v>680</v>
      </c>
      <c r="D167" s="460"/>
      <c r="E167" s="458"/>
    </row>
    <row r="168" spans="2:5" x14ac:dyDescent="0.25">
      <c r="B168" s="458"/>
      <c r="C168" s="459" t="s">
        <v>703</v>
      </c>
      <c r="D168" s="460"/>
      <c r="E168" s="458"/>
    </row>
    <row r="169" spans="2:5" x14ac:dyDescent="0.25">
      <c r="B169" s="458"/>
      <c r="C169" s="459" t="s">
        <v>683</v>
      </c>
      <c r="D169" s="460"/>
      <c r="E169" s="458"/>
    </row>
    <row r="170" spans="2:5" x14ac:dyDescent="0.25">
      <c r="B170" s="458"/>
      <c r="C170" s="461" t="s">
        <v>519</v>
      </c>
      <c r="D170" s="457"/>
      <c r="E170" s="462">
        <f>SUM(D165:D169)</f>
        <v>0</v>
      </c>
    </row>
    <row r="171" spans="2:5" x14ac:dyDescent="0.25">
      <c r="B171" s="458"/>
      <c r="C171" s="461" t="s">
        <v>520</v>
      </c>
      <c r="D171" s="457"/>
      <c r="E171" s="462">
        <f>SUM(E163+E170)</f>
        <v>0</v>
      </c>
    </row>
    <row r="172" spans="2:5" x14ac:dyDescent="0.25">
      <c r="B172" s="458"/>
      <c r="C172" s="459"/>
      <c r="D172" s="460"/>
      <c r="E172" s="458"/>
    </row>
    <row r="173" spans="2:5" x14ac:dyDescent="0.25">
      <c r="B173" s="506" t="s">
        <v>704</v>
      </c>
      <c r="C173" s="507"/>
      <c r="D173" s="507"/>
      <c r="E173" s="508"/>
    </row>
    <row r="174" spans="2:5" x14ac:dyDescent="0.25">
      <c r="B174" s="456" t="s">
        <v>684</v>
      </c>
      <c r="C174" s="456" t="s">
        <v>512</v>
      </c>
      <c r="D174" s="457" t="s">
        <v>513</v>
      </c>
      <c r="E174" s="456" t="s">
        <v>514</v>
      </c>
    </row>
    <row r="175" spans="2:5" x14ac:dyDescent="0.25">
      <c r="B175" s="456"/>
      <c r="C175" s="461" t="s">
        <v>515</v>
      </c>
      <c r="D175" s="457"/>
      <c r="E175" s="456"/>
    </row>
    <row r="176" spans="2:5" x14ac:dyDescent="0.25">
      <c r="B176" s="458">
        <v>1</v>
      </c>
      <c r="C176" s="459" t="s">
        <v>673</v>
      </c>
      <c r="D176" s="460"/>
      <c r="E176" s="458"/>
    </row>
    <row r="177" spans="2:5" x14ac:dyDescent="0.25">
      <c r="B177" s="458">
        <v>1</v>
      </c>
      <c r="C177" s="459" t="s">
        <v>336</v>
      </c>
      <c r="D177" s="460"/>
      <c r="E177" s="458"/>
    </row>
    <row r="178" spans="2:5" x14ac:dyDescent="0.25">
      <c r="B178" s="458">
        <v>1</v>
      </c>
      <c r="C178" s="459" t="s">
        <v>689</v>
      </c>
      <c r="D178" s="460"/>
      <c r="E178" s="458"/>
    </row>
    <row r="179" spans="2:5" x14ac:dyDescent="0.25">
      <c r="B179" s="458">
        <v>1</v>
      </c>
      <c r="C179" s="459" t="s">
        <v>690</v>
      </c>
      <c r="D179" s="460"/>
      <c r="E179" s="458"/>
    </row>
    <row r="180" spans="2:5" x14ac:dyDescent="0.25">
      <c r="B180" s="458">
        <v>1</v>
      </c>
      <c r="C180" s="459" t="s">
        <v>698</v>
      </c>
      <c r="D180" s="460"/>
      <c r="E180" s="458"/>
    </row>
    <row r="181" spans="2:5" x14ac:dyDescent="0.25">
      <c r="B181" s="458"/>
      <c r="C181" s="461" t="s">
        <v>517</v>
      </c>
      <c r="D181" s="457"/>
      <c r="E181" s="462">
        <f>SUM(D176:D180)</f>
        <v>0</v>
      </c>
    </row>
    <row r="182" spans="2:5" x14ac:dyDescent="0.25">
      <c r="B182" s="458"/>
      <c r="C182" s="461" t="s">
        <v>518</v>
      </c>
      <c r="D182" s="457"/>
      <c r="E182" s="456"/>
    </row>
    <row r="183" spans="2:5" x14ac:dyDescent="0.25">
      <c r="B183" s="458"/>
      <c r="C183" s="459" t="s">
        <v>678</v>
      </c>
      <c r="D183" s="460"/>
      <c r="E183" s="458"/>
    </row>
    <row r="184" spans="2:5" x14ac:dyDescent="0.25">
      <c r="B184" s="458"/>
      <c r="C184" s="459" t="s">
        <v>679</v>
      </c>
      <c r="D184" s="460"/>
      <c r="E184" s="458"/>
    </row>
    <row r="185" spans="2:5" x14ac:dyDescent="0.25">
      <c r="B185" s="458"/>
      <c r="C185" s="459" t="s">
        <v>680</v>
      </c>
      <c r="D185" s="460"/>
      <c r="E185" s="458"/>
    </row>
    <row r="186" spans="2:5" x14ac:dyDescent="0.25">
      <c r="B186" s="458"/>
      <c r="C186" s="459" t="s">
        <v>705</v>
      </c>
      <c r="D186" s="460"/>
      <c r="E186" s="458"/>
    </row>
    <row r="187" spans="2:5" x14ac:dyDescent="0.25">
      <c r="B187" s="458"/>
      <c r="C187" s="459" t="s">
        <v>681</v>
      </c>
      <c r="D187" s="460"/>
      <c r="E187" s="458"/>
    </row>
    <row r="188" spans="2:5" x14ac:dyDescent="0.25">
      <c r="B188" s="458"/>
      <c r="C188" s="459" t="s">
        <v>701</v>
      </c>
      <c r="D188" s="460"/>
      <c r="E188" s="458"/>
    </row>
    <row r="189" spans="2:5" x14ac:dyDescent="0.25">
      <c r="B189" s="458"/>
      <c r="C189" s="459" t="s">
        <v>519</v>
      </c>
      <c r="D189" s="460"/>
      <c r="E189" s="463">
        <f>SUM(D183:D188)</f>
        <v>0</v>
      </c>
    </row>
    <row r="190" spans="2:5" x14ac:dyDescent="0.25">
      <c r="B190" s="458"/>
      <c r="C190" s="459" t="s">
        <v>520</v>
      </c>
      <c r="D190" s="460"/>
      <c r="E190" s="463">
        <f>SUM(E181+E189)</f>
        <v>0</v>
      </c>
    </row>
    <row r="191" spans="2:5" x14ac:dyDescent="0.25">
      <c r="B191" s="506" t="s">
        <v>706</v>
      </c>
      <c r="C191" s="507"/>
      <c r="D191" s="507"/>
      <c r="E191" s="508"/>
    </row>
    <row r="192" spans="2:5" x14ac:dyDescent="0.25">
      <c r="B192" s="456" t="s">
        <v>684</v>
      </c>
      <c r="C192" s="456" t="s">
        <v>512</v>
      </c>
      <c r="D192" s="457" t="s">
        <v>513</v>
      </c>
      <c r="E192" s="456" t="s">
        <v>514</v>
      </c>
    </row>
    <row r="193" spans="2:5" x14ac:dyDescent="0.25">
      <c r="B193" s="458"/>
      <c r="C193" s="459" t="s">
        <v>515</v>
      </c>
      <c r="D193" s="460"/>
      <c r="E193" s="458"/>
    </row>
    <row r="194" spans="2:5" x14ac:dyDescent="0.25">
      <c r="B194" s="458">
        <v>1</v>
      </c>
      <c r="C194" s="459" t="s">
        <v>673</v>
      </c>
      <c r="D194" s="460"/>
      <c r="E194" s="458"/>
    </row>
    <row r="195" spans="2:5" x14ac:dyDescent="0.25">
      <c r="B195" s="458">
        <v>1</v>
      </c>
      <c r="C195" s="459" t="s">
        <v>685</v>
      </c>
      <c r="D195" s="460"/>
      <c r="E195" s="458"/>
    </row>
    <row r="196" spans="2:5" x14ac:dyDescent="0.25">
      <c r="B196" s="458">
        <v>1</v>
      </c>
      <c r="C196" s="459" t="s">
        <v>336</v>
      </c>
      <c r="D196" s="460"/>
      <c r="E196" s="458"/>
    </row>
    <row r="197" spans="2:5" x14ac:dyDescent="0.25">
      <c r="B197" s="458">
        <v>1</v>
      </c>
      <c r="C197" s="459" t="s">
        <v>693</v>
      </c>
      <c r="D197" s="460"/>
      <c r="E197" s="458"/>
    </row>
    <row r="198" spans="2:5" x14ac:dyDescent="0.25">
      <c r="B198" s="458"/>
      <c r="C198" s="461" t="s">
        <v>517</v>
      </c>
      <c r="D198" s="457"/>
      <c r="E198" s="462">
        <f>SUM(D193:D197)</f>
        <v>0</v>
      </c>
    </row>
    <row r="199" spans="2:5" x14ac:dyDescent="0.25">
      <c r="B199" s="458"/>
      <c r="C199" s="464" t="s">
        <v>518</v>
      </c>
      <c r="D199" s="465"/>
      <c r="E199" s="466"/>
    </row>
    <row r="200" spans="2:5" x14ac:dyDescent="0.25">
      <c r="B200" s="458"/>
      <c r="C200" s="459" t="s">
        <v>691</v>
      </c>
      <c r="D200" s="460"/>
      <c r="E200" s="458"/>
    </row>
    <row r="201" spans="2:5" x14ac:dyDescent="0.25">
      <c r="B201" s="458"/>
      <c r="C201" s="459" t="s">
        <v>681</v>
      </c>
      <c r="D201" s="460"/>
      <c r="E201" s="458"/>
    </row>
    <row r="202" spans="2:5" x14ac:dyDescent="0.25">
      <c r="B202" s="458"/>
      <c r="C202" s="459" t="s">
        <v>692</v>
      </c>
      <c r="D202" s="460"/>
      <c r="E202" s="458"/>
    </row>
    <row r="203" spans="2:5" x14ac:dyDescent="0.25">
      <c r="B203" s="458"/>
      <c r="C203" s="461" t="s">
        <v>519</v>
      </c>
      <c r="D203" s="457"/>
      <c r="E203" s="462">
        <f>SUM(D200:D202)</f>
        <v>0</v>
      </c>
    </row>
    <row r="204" spans="2:5" x14ac:dyDescent="0.25">
      <c r="B204" s="458"/>
      <c r="C204" s="461" t="s">
        <v>520</v>
      </c>
      <c r="D204" s="457"/>
      <c r="E204" s="462">
        <f>SUM(E198+E203)</f>
        <v>0</v>
      </c>
    </row>
    <row r="205" spans="2:5" x14ac:dyDescent="0.25">
      <c r="B205" s="455"/>
      <c r="D205" s="455"/>
      <c r="E205" s="455"/>
    </row>
    <row r="206" spans="2:5" x14ac:dyDescent="0.25">
      <c r="B206" s="508" t="s">
        <v>803</v>
      </c>
      <c r="C206" s="509"/>
      <c r="D206" s="506"/>
      <c r="E206" s="467">
        <f>+E23+E41+E56+E70+E84+E104+E118+E131+E152+E171+E190+E204</f>
        <v>0</v>
      </c>
    </row>
  </sheetData>
  <mergeCells count="16">
    <mergeCell ref="B43:E43"/>
    <mergeCell ref="B1:E1"/>
    <mergeCell ref="B2:E2"/>
    <mergeCell ref="B3:E3"/>
    <mergeCell ref="B4:E4"/>
    <mergeCell ref="B24:E24"/>
    <mergeCell ref="B154:E154"/>
    <mergeCell ref="B173:E173"/>
    <mergeCell ref="B191:E191"/>
    <mergeCell ref="B206:D206"/>
    <mergeCell ref="B58:E58"/>
    <mergeCell ref="B72:E72"/>
    <mergeCell ref="B86:E86"/>
    <mergeCell ref="B106:E106"/>
    <mergeCell ref="B120:E120"/>
    <mergeCell ref="B133:E133"/>
  </mergeCells>
  <pageMargins left="0.7" right="0.7" top="0.75" bottom="0.75" header="0.3" footer="0.3"/>
  <pageSetup paperSize="21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M55"/>
  <sheetViews>
    <sheetView workbookViewId="0">
      <pane xSplit="1" ySplit="1" topLeftCell="B5" activePane="bottomRight" state="frozen"/>
      <selection pane="topRight" activeCell="B1" sqref="B1"/>
      <selection pane="bottomLeft" activeCell="A4" sqref="A4"/>
      <selection pane="bottomRight" activeCell="J53" sqref="J53"/>
    </sheetView>
  </sheetViews>
  <sheetFormatPr baseColWidth="10" defaultColWidth="11.42578125" defaultRowHeight="12.75" x14ac:dyDescent="0.2"/>
  <cols>
    <col min="1" max="1" width="24.42578125" style="178" bestFit="1" customWidth="1"/>
    <col min="2" max="2" width="7.85546875" style="178" customWidth="1"/>
    <col min="3" max="12" width="6.140625" style="178" bestFit="1" customWidth="1"/>
    <col min="13" max="13" width="11.42578125" style="208"/>
    <col min="14" max="16384" width="11.42578125" style="178"/>
  </cols>
  <sheetData>
    <row r="1" spans="1:13" ht="13.5" thickBot="1" x14ac:dyDescent="0.25">
      <c r="A1" s="176" t="s">
        <v>11</v>
      </c>
      <c r="B1" s="177">
        <v>30</v>
      </c>
    </row>
    <row r="2" spans="1:13" ht="13.5" thickBot="1" x14ac:dyDescent="0.25">
      <c r="A2" s="185" t="s">
        <v>2</v>
      </c>
      <c r="B2" s="186">
        <v>1</v>
      </c>
      <c r="C2" s="186">
        <v>5</v>
      </c>
      <c r="D2" s="186">
        <v>10</v>
      </c>
      <c r="E2" s="186">
        <v>15</v>
      </c>
      <c r="F2" s="186">
        <v>20</v>
      </c>
      <c r="G2" s="186">
        <v>25</v>
      </c>
      <c r="H2" s="186">
        <v>30</v>
      </c>
      <c r="I2" s="186">
        <v>35</v>
      </c>
      <c r="J2" s="186">
        <v>40</v>
      </c>
      <c r="K2" s="186">
        <v>45</v>
      </c>
      <c r="L2" s="187">
        <v>50</v>
      </c>
      <c r="M2" s="208" t="s">
        <v>254</v>
      </c>
    </row>
    <row r="3" spans="1:13" x14ac:dyDescent="0.2">
      <c r="A3" s="210" t="s">
        <v>10</v>
      </c>
      <c r="B3" s="211"/>
      <c r="C3" s="212">
        <v>46</v>
      </c>
      <c r="D3" s="212">
        <v>84</v>
      </c>
      <c r="E3" s="212">
        <v>79</v>
      </c>
      <c r="F3" s="212">
        <v>84</v>
      </c>
      <c r="G3" s="212">
        <v>118</v>
      </c>
      <c r="H3" s="212">
        <v>103</v>
      </c>
      <c r="I3" s="212">
        <v>60</v>
      </c>
      <c r="J3" s="212">
        <v>84</v>
      </c>
      <c r="K3" s="212">
        <v>100</v>
      </c>
      <c r="L3" s="213">
        <v>108</v>
      </c>
    </row>
    <row r="4" spans="1:13" x14ac:dyDescent="0.2">
      <c r="A4" s="190" t="s">
        <v>87</v>
      </c>
      <c r="B4" s="181"/>
      <c r="C4" s="182">
        <v>55</v>
      </c>
      <c r="D4" s="182">
        <v>102</v>
      </c>
      <c r="E4" s="182">
        <v>87</v>
      </c>
      <c r="F4" s="182">
        <v>102</v>
      </c>
      <c r="G4" s="182">
        <v>120</v>
      </c>
      <c r="H4" s="182">
        <v>131</v>
      </c>
      <c r="I4" s="182">
        <v>101</v>
      </c>
      <c r="J4" s="182">
        <v>102</v>
      </c>
      <c r="K4" s="182">
        <v>112</v>
      </c>
      <c r="L4" s="191">
        <v>125</v>
      </c>
    </row>
    <row r="5" spans="1:13" x14ac:dyDescent="0.2">
      <c r="A5" s="190" t="s">
        <v>218</v>
      </c>
      <c r="B5" s="181"/>
      <c r="C5" s="182">
        <v>54</v>
      </c>
      <c r="D5" s="182">
        <v>93</v>
      </c>
      <c r="E5" s="182">
        <v>87</v>
      </c>
      <c r="F5" s="182">
        <v>93</v>
      </c>
      <c r="G5" s="182">
        <v>126</v>
      </c>
      <c r="H5" s="182">
        <v>112</v>
      </c>
      <c r="I5" s="182">
        <v>112</v>
      </c>
      <c r="J5" s="182">
        <v>93</v>
      </c>
      <c r="K5" s="182">
        <v>108</v>
      </c>
      <c r="L5" s="191">
        <v>116</v>
      </c>
    </row>
    <row r="6" spans="1:13" x14ac:dyDescent="0.2">
      <c r="A6" s="190" t="s">
        <v>219</v>
      </c>
      <c r="B6" s="181"/>
      <c r="C6" s="182">
        <v>54</v>
      </c>
      <c r="D6" s="182">
        <v>82</v>
      </c>
      <c r="E6" s="182">
        <v>99</v>
      </c>
      <c r="F6" s="182">
        <v>82</v>
      </c>
      <c r="G6" s="182">
        <v>118</v>
      </c>
      <c r="H6" s="182">
        <v>110</v>
      </c>
      <c r="I6" s="182">
        <v>130</v>
      </c>
      <c r="J6" s="182">
        <v>82</v>
      </c>
      <c r="K6" s="182">
        <v>81</v>
      </c>
      <c r="L6" s="191">
        <v>106</v>
      </c>
    </row>
    <row r="7" spans="1:13" x14ac:dyDescent="0.2">
      <c r="A7" s="190" t="s">
        <v>220</v>
      </c>
      <c r="B7" s="181"/>
      <c r="C7" s="182">
        <v>54</v>
      </c>
      <c r="D7" s="182">
        <v>101</v>
      </c>
      <c r="E7" s="182">
        <v>126</v>
      </c>
      <c r="F7" s="182">
        <v>155</v>
      </c>
      <c r="G7" s="182">
        <v>127</v>
      </c>
      <c r="H7" s="182">
        <v>159</v>
      </c>
      <c r="I7" s="182">
        <v>113</v>
      </c>
      <c r="J7" s="182">
        <v>155</v>
      </c>
      <c r="K7" s="182">
        <v>147</v>
      </c>
      <c r="L7" s="191">
        <v>124</v>
      </c>
    </row>
    <row r="8" spans="1:13" ht="13.5" thickBot="1" x14ac:dyDescent="0.25">
      <c r="A8" s="214" t="s">
        <v>221</v>
      </c>
      <c r="B8" s="215"/>
      <c r="C8" s="194">
        <v>113</v>
      </c>
      <c r="D8" s="194">
        <v>170</v>
      </c>
      <c r="E8" s="194">
        <v>188</v>
      </c>
      <c r="F8" s="194">
        <v>170</v>
      </c>
      <c r="G8" s="194">
        <v>198</v>
      </c>
      <c r="H8" s="194">
        <v>205</v>
      </c>
      <c r="I8" s="194">
        <v>198</v>
      </c>
      <c r="J8" s="194">
        <v>170</v>
      </c>
      <c r="K8" s="194">
        <v>210</v>
      </c>
      <c r="L8" s="195">
        <v>193</v>
      </c>
    </row>
    <row r="9" spans="1:13" x14ac:dyDescent="0.2">
      <c r="A9" s="209" t="s">
        <v>166</v>
      </c>
      <c r="B9" s="183"/>
      <c r="C9" s="184">
        <v>60</v>
      </c>
      <c r="D9" s="184">
        <v>110</v>
      </c>
      <c r="E9" s="184">
        <v>106</v>
      </c>
      <c r="F9" s="184">
        <v>180</v>
      </c>
      <c r="G9" s="184">
        <v>150</v>
      </c>
      <c r="H9" s="184">
        <v>146</v>
      </c>
      <c r="I9" s="184">
        <v>132</v>
      </c>
      <c r="J9" s="184">
        <v>180</v>
      </c>
      <c r="K9" s="184">
        <v>131</v>
      </c>
      <c r="L9" s="189">
        <v>134</v>
      </c>
    </row>
    <row r="10" spans="1:13" x14ac:dyDescent="0.2">
      <c r="A10" s="192" t="s">
        <v>222</v>
      </c>
      <c r="B10" s="181"/>
      <c r="C10" s="182">
        <v>68</v>
      </c>
      <c r="D10" s="182">
        <v>160</v>
      </c>
      <c r="E10" s="182">
        <v>94</v>
      </c>
      <c r="F10" s="182">
        <v>257</v>
      </c>
      <c r="G10" s="182">
        <v>166</v>
      </c>
      <c r="H10" s="182">
        <v>177</v>
      </c>
      <c r="I10" s="182">
        <v>142</v>
      </c>
      <c r="J10" s="182">
        <v>284</v>
      </c>
      <c r="K10" s="182">
        <v>120</v>
      </c>
      <c r="L10" s="191">
        <v>191</v>
      </c>
    </row>
    <row r="11" spans="1:13" ht="13.5" thickBot="1" x14ac:dyDescent="0.25">
      <c r="A11" s="216" t="s">
        <v>223</v>
      </c>
      <c r="B11" s="217"/>
      <c r="C11" s="218">
        <v>89</v>
      </c>
      <c r="D11" s="218">
        <v>141</v>
      </c>
      <c r="E11" s="218">
        <v>91</v>
      </c>
      <c r="F11" s="218">
        <v>238</v>
      </c>
      <c r="G11" s="218">
        <v>173</v>
      </c>
      <c r="H11" s="218">
        <v>158</v>
      </c>
      <c r="I11" s="218">
        <v>138</v>
      </c>
      <c r="J11" s="218">
        <v>265</v>
      </c>
      <c r="K11" s="218">
        <v>117</v>
      </c>
      <c r="L11" s="219">
        <v>182</v>
      </c>
    </row>
    <row r="12" spans="1:13" x14ac:dyDescent="0.2">
      <c r="A12" s="222" t="s">
        <v>118</v>
      </c>
      <c r="B12" s="211"/>
      <c r="C12" s="212">
        <v>59</v>
      </c>
      <c r="D12" s="212">
        <v>101</v>
      </c>
      <c r="E12" s="212">
        <v>117</v>
      </c>
      <c r="F12" s="212">
        <v>183</v>
      </c>
      <c r="G12" s="212">
        <v>156</v>
      </c>
      <c r="H12" s="212">
        <v>121</v>
      </c>
      <c r="I12" s="212">
        <v>142</v>
      </c>
      <c r="J12" s="212">
        <v>208</v>
      </c>
      <c r="K12" s="212">
        <v>138</v>
      </c>
      <c r="L12" s="213">
        <v>125</v>
      </c>
    </row>
    <row r="13" spans="1:13" x14ac:dyDescent="0.2">
      <c r="A13" s="193" t="s">
        <v>224</v>
      </c>
      <c r="B13" s="181"/>
      <c r="C13" s="182">
        <v>61</v>
      </c>
      <c r="D13" s="182">
        <v>113</v>
      </c>
      <c r="E13" s="182">
        <v>98</v>
      </c>
      <c r="F13" s="182">
        <v>205</v>
      </c>
      <c r="G13" s="182">
        <v>138</v>
      </c>
      <c r="H13" s="182">
        <v>133</v>
      </c>
      <c r="I13" s="182">
        <v>124</v>
      </c>
      <c r="J13" s="182">
        <v>231</v>
      </c>
      <c r="K13" s="182">
        <v>120</v>
      </c>
      <c r="L13" s="191">
        <v>136</v>
      </c>
    </row>
    <row r="14" spans="1:13" x14ac:dyDescent="0.2">
      <c r="A14" s="193" t="s">
        <v>225</v>
      </c>
      <c r="B14" s="181"/>
      <c r="C14" s="182">
        <v>61</v>
      </c>
      <c r="D14" s="182">
        <v>120</v>
      </c>
      <c r="E14" s="182">
        <v>83</v>
      </c>
      <c r="F14" s="182">
        <v>204</v>
      </c>
      <c r="G14" s="182">
        <v>123</v>
      </c>
      <c r="H14" s="182">
        <v>204</v>
      </c>
      <c r="I14" s="182">
        <v>109</v>
      </c>
      <c r="J14" s="182">
        <v>230</v>
      </c>
      <c r="K14" s="182">
        <v>105</v>
      </c>
      <c r="L14" s="191">
        <v>143</v>
      </c>
    </row>
    <row r="15" spans="1:13" x14ac:dyDescent="0.2">
      <c r="A15" s="193" t="s">
        <v>226</v>
      </c>
      <c r="B15" s="181"/>
      <c r="C15" s="182">
        <v>63</v>
      </c>
      <c r="D15" s="182">
        <v>135</v>
      </c>
      <c r="E15" s="182">
        <v>91</v>
      </c>
      <c r="F15" s="182">
        <v>220</v>
      </c>
      <c r="G15" s="182">
        <v>136</v>
      </c>
      <c r="H15" s="182">
        <v>216</v>
      </c>
      <c r="I15" s="182">
        <v>112</v>
      </c>
      <c r="J15" s="182">
        <v>245</v>
      </c>
      <c r="K15" s="182">
        <v>117</v>
      </c>
      <c r="L15" s="191">
        <v>158</v>
      </c>
    </row>
    <row r="16" spans="1:13" ht="13.5" thickBot="1" x14ac:dyDescent="0.25">
      <c r="A16" s="223" t="s">
        <v>227</v>
      </c>
      <c r="B16" s="215"/>
      <c r="C16" s="194">
        <v>138</v>
      </c>
      <c r="D16" s="194">
        <v>218</v>
      </c>
      <c r="E16" s="194">
        <v>140</v>
      </c>
      <c r="F16" s="194">
        <v>386</v>
      </c>
      <c r="G16" s="194">
        <v>212</v>
      </c>
      <c r="H16" s="194">
        <v>218</v>
      </c>
      <c r="I16" s="194">
        <v>188</v>
      </c>
      <c r="J16" s="194">
        <v>422</v>
      </c>
      <c r="K16" s="194">
        <v>166</v>
      </c>
      <c r="L16" s="195">
        <v>248</v>
      </c>
    </row>
    <row r="17" spans="1:13" ht="13.5" thickBot="1" x14ac:dyDescent="0.25">
      <c r="A17" s="198" t="s">
        <v>228</v>
      </c>
      <c r="B17" s="220">
        <v>85</v>
      </c>
      <c r="C17" s="220">
        <v>76</v>
      </c>
      <c r="D17" s="220">
        <v>119</v>
      </c>
      <c r="E17" s="220">
        <v>99</v>
      </c>
      <c r="F17" s="220">
        <v>162</v>
      </c>
      <c r="G17" s="220">
        <v>101</v>
      </c>
      <c r="H17" s="220">
        <v>151</v>
      </c>
      <c r="I17" s="220">
        <v>78</v>
      </c>
      <c r="J17" s="220">
        <v>162</v>
      </c>
      <c r="K17" s="220">
        <v>99</v>
      </c>
      <c r="L17" s="221">
        <v>143</v>
      </c>
    </row>
    <row r="20" spans="1:13" ht="13.5" thickBot="1" x14ac:dyDescent="0.25">
      <c r="A20" s="176" t="s">
        <v>11</v>
      </c>
      <c r="B20" s="179">
        <v>27</v>
      </c>
    </row>
    <row r="21" spans="1:13" ht="13.5" thickBot="1" x14ac:dyDescent="0.25">
      <c r="A21" s="201" t="s">
        <v>2</v>
      </c>
      <c r="B21" s="202">
        <v>1</v>
      </c>
      <c r="C21" s="202">
        <v>5</v>
      </c>
      <c r="D21" s="202">
        <v>10</v>
      </c>
      <c r="E21" s="202">
        <v>15</v>
      </c>
      <c r="F21" s="202">
        <v>20</v>
      </c>
      <c r="G21" s="202">
        <v>25</v>
      </c>
      <c r="H21" s="202">
        <v>30</v>
      </c>
      <c r="I21" s="202">
        <v>35</v>
      </c>
      <c r="J21" s="202">
        <v>40</v>
      </c>
      <c r="K21" s="202">
        <v>45</v>
      </c>
      <c r="L21" s="203">
        <v>50</v>
      </c>
      <c r="M21" s="208" t="s">
        <v>254</v>
      </c>
    </row>
    <row r="22" spans="1:13" x14ac:dyDescent="0.2">
      <c r="A22" s="188" t="s">
        <v>10</v>
      </c>
      <c r="B22" s="196"/>
      <c r="C22" s="196">
        <v>44</v>
      </c>
      <c r="D22" s="196">
        <v>80</v>
      </c>
      <c r="E22" s="196">
        <v>76</v>
      </c>
      <c r="F22" s="196">
        <v>80</v>
      </c>
      <c r="G22" s="196">
        <v>112</v>
      </c>
      <c r="H22" s="196">
        <v>98</v>
      </c>
      <c r="I22" s="196">
        <v>58</v>
      </c>
      <c r="J22" s="196">
        <v>80</v>
      </c>
      <c r="K22" s="196">
        <v>95</v>
      </c>
      <c r="L22" s="197">
        <v>102</v>
      </c>
    </row>
    <row r="23" spans="1:13" x14ac:dyDescent="0.2">
      <c r="A23" s="190" t="s">
        <v>87</v>
      </c>
      <c r="B23" s="196"/>
      <c r="C23" s="196">
        <v>53</v>
      </c>
      <c r="D23" s="196">
        <v>97</v>
      </c>
      <c r="E23" s="196">
        <v>84</v>
      </c>
      <c r="F23" s="196">
        <v>97</v>
      </c>
      <c r="G23" s="196">
        <v>114</v>
      </c>
      <c r="H23" s="196">
        <v>126</v>
      </c>
      <c r="I23" s="196">
        <v>96</v>
      </c>
      <c r="J23" s="196">
        <v>97</v>
      </c>
      <c r="K23" s="196">
        <v>107</v>
      </c>
      <c r="L23" s="197">
        <v>119</v>
      </c>
    </row>
    <row r="24" spans="1:13" x14ac:dyDescent="0.2">
      <c r="A24" s="190" t="s">
        <v>218</v>
      </c>
      <c r="B24" s="196"/>
      <c r="C24" s="196">
        <v>52</v>
      </c>
      <c r="D24" s="196">
        <v>89</v>
      </c>
      <c r="E24" s="196">
        <v>84</v>
      </c>
      <c r="F24" s="196">
        <v>89</v>
      </c>
      <c r="G24" s="196">
        <v>119</v>
      </c>
      <c r="H24" s="196">
        <v>107</v>
      </c>
      <c r="I24" s="196">
        <v>106</v>
      </c>
      <c r="J24" s="196">
        <v>89</v>
      </c>
      <c r="K24" s="196">
        <v>103</v>
      </c>
      <c r="L24" s="197">
        <v>110</v>
      </c>
    </row>
    <row r="25" spans="1:13" x14ac:dyDescent="0.2">
      <c r="A25" s="190" t="s">
        <v>219</v>
      </c>
      <c r="B25" s="196"/>
      <c r="C25" s="196">
        <v>52</v>
      </c>
      <c r="D25" s="196">
        <v>78</v>
      </c>
      <c r="E25" s="196">
        <v>96</v>
      </c>
      <c r="F25" s="196">
        <v>78</v>
      </c>
      <c r="G25" s="196">
        <v>112</v>
      </c>
      <c r="H25" s="196">
        <v>105</v>
      </c>
      <c r="I25" s="196">
        <v>125</v>
      </c>
      <c r="J25" s="196">
        <v>78</v>
      </c>
      <c r="K25" s="196">
        <v>77</v>
      </c>
      <c r="L25" s="197">
        <v>100</v>
      </c>
    </row>
    <row r="26" spans="1:13" x14ac:dyDescent="0.2">
      <c r="A26" s="190" t="s">
        <v>220</v>
      </c>
      <c r="B26" s="196"/>
      <c r="C26" s="196">
        <v>52</v>
      </c>
      <c r="D26" s="196">
        <v>96</v>
      </c>
      <c r="E26" s="196">
        <v>122</v>
      </c>
      <c r="F26" s="196">
        <v>147</v>
      </c>
      <c r="G26" s="196">
        <v>120</v>
      </c>
      <c r="H26" s="196">
        <v>153</v>
      </c>
      <c r="I26" s="196">
        <v>107</v>
      </c>
      <c r="J26" s="196">
        <v>147</v>
      </c>
      <c r="K26" s="196">
        <v>142</v>
      </c>
      <c r="L26" s="197">
        <v>118</v>
      </c>
    </row>
    <row r="27" spans="1:13" ht="13.5" thickBot="1" x14ac:dyDescent="0.25">
      <c r="A27" s="224" t="s">
        <v>221</v>
      </c>
      <c r="B27" s="196"/>
      <c r="C27" s="196">
        <v>111</v>
      </c>
      <c r="D27" s="196">
        <v>165</v>
      </c>
      <c r="E27" s="196">
        <v>185</v>
      </c>
      <c r="F27" s="196">
        <v>165</v>
      </c>
      <c r="G27" s="196">
        <v>192</v>
      </c>
      <c r="H27" s="196">
        <v>199</v>
      </c>
      <c r="I27" s="196">
        <v>192</v>
      </c>
      <c r="J27" s="196">
        <v>165</v>
      </c>
      <c r="K27" s="196">
        <v>205</v>
      </c>
      <c r="L27" s="197">
        <v>187</v>
      </c>
    </row>
    <row r="28" spans="1:13" x14ac:dyDescent="0.2">
      <c r="A28" s="226" t="s">
        <v>166</v>
      </c>
      <c r="B28" s="227"/>
      <c r="C28" s="227">
        <v>59</v>
      </c>
      <c r="D28" s="227">
        <v>105</v>
      </c>
      <c r="E28" s="227">
        <v>103</v>
      </c>
      <c r="F28" s="227">
        <v>173</v>
      </c>
      <c r="G28" s="227">
        <v>143</v>
      </c>
      <c r="H28" s="227">
        <v>139</v>
      </c>
      <c r="I28" s="227">
        <v>127</v>
      </c>
      <c r="J28" s="227">
        <v>173</v>
      </c>
      <c r="K28" s="227">
        <v>126</v>
      </c>
      <c r="L28" s="228">
        <v>127</v>
      </c>
    </row>
    <row r="29" spans="1:13" x14ac:dyDescent="0.2">
      <c r="A29" s="192" t="s">
        <v>222</v>
      </c>
      <c r="B29" s="196"/>
      <c r="C29" s="196">
        <v>66</v>
      </c>
      <c r="D29" s="196">
        <v>155</v>
      </c>
      <c r="E29" s="196">
        <v>92</v>
      </c>
      <c r="F29" s="196">
        <v>248</v>
      </c>
      <c r="G29" s="196">
        <v>159</v>
      </c>
      <c r="H29" s="196">
        <v>170</v>
      </c>
      <c r="I29" s="196">
        <v>136</v>
      </c>
      <c r="J29" s="196">
        <v>274</v>
      </c>
      <c r="K29" s="196">
        <v>116</v>
      </c>
      <c r="L29" s="197">
        <v>184</v>
      </c>
    </row>
    <row r="30" spans="1:13" ht="13.5" thickBot="1" x14ac:dyDescent="0.25">
      <c r="A30" s="229" t="s">
        <v>223</v>
      </c>
      <c r="B30" s="199"/>
      <c r="C30" s="199">
        <v>86</v>
      </c>
      <c r="D30" s="199">
        <v>135</v>
      </c>
      <c r="E30" s="199">
        <v>88</v>
      </c>
      <c r="F30" s="199">
        <v>229</v>
      </c>
      <c r="G30" s="199">
        <v>164</v>
      </c>
      <c r="H30" s="199">
        <v>151</v>
      </c>
      <c r="I30" s="199">
        <v>132</v>
      </c>
      <c r="J30" s="199">
        <v>254</v>
      </c>
      <c r="K30" s="199">
        <v>113</v>
      </c>
      <c r="L30" s="200">
        <v>173</v>
      </c>
    </row>
    <row r="31" spans="1:13" x14ac:dyDescent="0.2">
      <c r="A31" s="225" t="s">
        <v>118</v>
      </c>
      <c r="B31" s="196"/>
      <c r="C31" s="196">
        <v>57</v>
      </c>
      <c r="D31" s="196">
        <v>97</v>
      </c>
      <c r="E31" s="196">
        <v>114</v>
      </c>
      <c r="F31" s="196">
        <v>175</v>
      </c>
      <c r="G31" s="196">
        <v>149</v>
      </c>
      <c r="H31" s="196">
        <v>116</v>
      </c>
      <c r="I31" s="196">
        <v>136</v>
      </c>
      <c r="J31" s="196">
        <v>200</v>
      </c>
      <c r="K31" s="196">
        <v>133</v>
      </c>
      <c r="L31" s="197">
        <v>119</v>
      </c>
    </row>
    <row r="32" spans="1:13" x14ac:dyDescent="0.2">
      <c r="A32" s="193" t="s">
        <v>224</v>
      </c>
      <c r="B32" s="196"/>
      <c r="C32" s="196">
        <v>59</v>
      </c>
      <c r="D32" s="196">
        <v>108</v>
      </c>
      <c r="E32" s="196">
        <v>95</v>
      </c>
      <c r="F32" s="196">
        <v>196</v>
      </c>
      <c r="G32" s="196">
        <v>131</v>
      </c>
      <c r="H32" s="196">
        <v>127</v>
      </c>
      <c r="I32" s="196">
        <v>118</v>
      </c>
      <c r="J32" s="196">
        <v>221</v>
      </c>
      <c r="K32" s="196">
        <v>115</v>
      </c>
      <c r="L32" s="197">
        <v>130</v>
      </c>
    </row>
    <row r="33" spans="1:13" x14ac:dyDescent="0.2">
      <c r="A33" s="193" t="s">
        <v>225</v>
      </c>
      <c r="B33" s="196"/>
      <c r="C33" s="196">
        <v>59</v>
      </c>
      <c r="D33" s="196">
        <v>115</v>
      </c>
      <c r="E33" s="196">
        <v>81</v>
      </c>
      <c r="F33" s="196">
        <v>196</v>
      </c>
      <c r="G33" s="196">
        <v>117</v>
      </c>
      <c r="H33" s="196">
        <v>195</v>
      </c>
      <c r="I33" s="196">
        <v>104</v>
      </c>
      <c r="J33" s="196">
        <v>220</v>
      </c>
      <c r="K33" s="196">
        <v>101</v>
      </c>
      <c r="L33" s="197">
        <v>137</v>
      </c>
    </row>
    <row r="34" spans="1:13" x14ac:dyDescent="0.2">
      <c r="A34" s="193" t="s">
        <v>226</v>
      </c>
      <c r="B34" s="196"/>
      <c r="C34" s="196">
        <v>61</v>
      </c>
      <c r="D34" s="196">
        <v>130</v>
      </c>
      <c r="E34" s="196">
        <v>88</v>
      </c>
      <c r="F34" s="196">
        <v>211</v>
      </c>
      <c r="G34" s="196">
        <v>130</v>
      </c>
      <c r="H34" s="196">
        <v>206</v>
      </c>
      <c r="I34" s="196">
        <v>107</v>
      </c>
      <c r="J34" s="196">
        <v>236</v>
      </c>
      <c r="K34" s="196">
        <v>113</v>
      </c>
      <c r="L34" s="197">
        <v>152</v>
      </c>
    </row>
    <row r="35" spans="1:13" ht="13.5" thickBot="1" x14ac:dyDescent="0.25">
      <c r="A35" s="230" t="s">
        <v>227</v>
      </c>
      <c r="B35" s="196"/>
      <c r="C35" s="196">
        <v>136</v>
      </c>
      <c r="D35" s="196">
        <v>213</v>
      </c>
      <c r="E35" s="196">
        <v>138</v>
      </c>
      <c r="F35" s="196">
        <v>375</v>
      </c>
      <c r="G35" s="196">
        <v>205</v>
      </c>
      <c r="H35" s="196">
        <v>213</v>
      </c>
      <c r="I35" s="196">
        <v>182</v>
      </c>
      <c r="J35" s="196">
        <v>410</v>
      </c>
      <c r="K35" s="196">
        <v>163</v>
      </c>
      <c r="L35" s="197">
        <v>241</v>
      </c>
    </row>
    <row r="36" spans="1:13" ht="13.5" thickBot="1" x14ac:dyDescent="0.25">
      <c r="A36" s="231" t="s">
        <v>228</v>
      </c>
      <c r="B36" s="232">
        <v>81</v>
      </c>
      <c r="C36" s="232">
        <v>73</v>
      </c>
      <c r="D36" s="232">
        <v>114</v>
      </c>
      <c r="E36" s="232">
        <v>94</v>
      </c>
      <c r="F36" s="232">
        <v>156</v>
      </c>
      <c r="G36" s="232">
        <v>97</v>
      </c>
      <c r="H36" s="232">
        <v>144</v>
      </c>
      <c r="I36" s="232">
        <v>76</v>
      </c>
      <c r="J36" s="232">
        <v>156</v>
      </c>
      <c r="K36" s="232">
        <v>94</v>
      </c>
      <c r="L36" s="233">
        <v>136</v>
      </c>
    </row>
    <row r="39" spans="1:13" ht="13.5" thickBot="1" x14ac:dyDescent="0.25">
      <c r="A39" s="176" t="s">
        <v>11</v>
      </c>
      <c r="B39" s="179">
        <v>25.5</v>
      </c>
    </row>
    <row r="40" spans="1:13" ht="13.5" thickBot="1" x14ac:dyDescent="0.25">
      <c r="A40" s="201" t="s">
        <v>2</v>
      </c>
      <c r="B40" s="202">
        <v>1</v>
      </c>
      <c r="C40" s="202">
        <v>5</v>
      </c>
      <c r="D40" s="202">
        <v>10</v>
      </c>
      <c r="E40" s="202">
        <v>15</v>
      </c>
      <c r="F40" s="202">
        <v>20</v>
      </c>
      <c r="G40" s="202">
        <v>25</v>
      </c>
      <c r="H40" s="202">
        <v>30</v>
      </c>
      <c r="I40" s="202">
        <v>35</v>
      </c>
      <c r="J40" s="202">
        <v>40</v>
      </c>
      <c r="K40" s="202">
        <v>45</v>
      </c>
      <c r="L40" s="203">
        <v>50</v>
      </c>
      <c r="M40" s="208" t="s">
        <v>254</v>
      </c>
    </row>
    <row r="41" spans="1:13" x14ac:dyDescent="0.2">
      <c r="A41" s="188" t="s">
        <v>10</v>
      </c>
      <c r="B41" s="204"/>
      <c r="C41" s="204">
        <v>43</v>
      </c>
      <c r="D41" s="204">
        <v>78</v>
      </c>
      <c r="E41" s="204">
        <v>74</v>
      </c>
      <c r="F41" s="204">
        <v>78</v>
      </c>
      <c r="G41" s="204">
        <v>108</v>
      </c>
      <c r="H41" s="204">
        <v>96</v>
      </c>
      <c r="I41" s="204">
        <v>57</v>
      </c>
      <c r="J41" s="204">
        <v>78</v>
      </c>
      <c r="K41" s="204">
        <v>92</v>
      </c>
      <c r="L41" s="205">
        <v>99</v>
      </c>
    </row>
    <row r="42" spans="1:13" x14ac:dyDescent="0.2">
      <c r="A42" s="190" t="s">
        <v>87</v>
      </c>
      <c r="B42" s="204"/>
      <c r="C42" s="204">
        <v>52</v>
      </c>
      <c r="D42" s="204">
        <v>95</v>
      </c>
      <c r="E42" s="204">
        <v>83</v>
      </c>
      <c r="F42" s="204">
        <v>95</v>
      </c>
      <c r="G42" s="204">
        <v>111</v>
      </c>
      <c r="H42" s="204">
        <v>124</v>
      </c>
      <c r="I42" s="204">
        <v>93</v>
      </c>
      <c r="J42" s="204">
        <v>95</v>
      </c>
      <c r="K42" s="204">
        <v>105</v>
      </c>
      <c r="L42" s="205">
        <v>116</v>
      </c>
    </row>
    <row r="43" spans="1:13" x14ac:dyDescent="0.2">
      <c r="A43" s="190" t="s">
        <v>218</v>
      </c>
      <c r="B43" s="204"/>
      <c r="C43" s="204">
        <v>51</v>
      </c>
      <c r="D43" s="204">
        <v>86</v>
      </c>
      <c r="E43" s="204">
        <v>82</v>
      </c>
      <c r="F43" s="204">
        <v>86</v>
      </c>
      <c r="G43" s="204">
        <v>116</v>
      </c>
      <c r="H43" s="204">
        <v>105</v>
      </c>
      <c r="I43" s="204">
        <v>103</v>
      </c>
      <c r="J43" s="204">
        <v>86</v>
      </c>
      <c r="K43" s="204">
        <v>101</v>
      </c>
      <c r="L43" s="205">
        <v>107</v>
      </c>
    </row>
    <row r="44" spans="1:13" x14ac:dyDescent="0.2">
      <c r="A44" s="190" t="s">
        <v>219</v>
      </c>
      <c r="B44" s="204"/>
      <c r="C44" s="204">
        <v>51</v>
      </c>
      <c r="D44" s="204">
        <v>76</v>
      </c>
      <c r="E44" s="204">
        <v>95</v>
      </c>
      <c r="F44" s="204">
        <v>76</v>
      </c>
      <c r="G44" s="204">
        <v>109</v>
      </c>
      <c r="H44" s="204">
        <v>103</v>
      </c>
      <c r="I44" s="204">
        <v>123</v>
      </c>
      <c r="J44" s="204">
        <v>76</v>
      </c>
      <c r="K44" s="204">
        <v>76</v>
      </c>
      <c r="L44" s="205">
        <v>97</v>
      </c>
    </row>
    <row r="45" spans="1:13" x14ac:dyDescent="0.2">
      <c r="A45" s="190" t="s">
        <v>220</v>
      </c>
      <c r="B45" s="204"/>
      <c r="C45" s="204">
        <v>51</v>
      </c>
      <c r="D45" s="204">
        <v>93</v>
      </c>
      <c r="E45" s="204">
        <v>121</v>
      </c>
      <c r="F45" s="204">
        <v>143</v>
      </c>
      <c r="G45" s="204">
        <v>117</v>
      </c>
      <c r="H45" s="204">
        <v>150</v>
      </c>
      <c r="I45" s="204">
        <v>104</v>
      </c>
      <c r="J45" s="204">
        <v>143</v>
      </c>
      <c r="K45" s="204">
        <v>140</v>
      </c>
      <c r="L45" s="205">
        <v>114</v>
      </c>
    </row>
    <row r="46" spans="1:13" ht="13.5" thickBot="1" x14ac:dyDescent="0.25">
      <c r="A46" s="224" t="s">
        <v>221</v>
      </c>
      <c r="B46" s="204"/>
      <c r="C46" s="204">
        <v>110</v>
      </c>
      <c r="D46" s="204">
        <v>162</v>
      </c>
      <c r="E46" s="204">
        <v>183</v>
      </c>
      <c r="F46" s="204">
        <v>162</v>
      </c>
      <c r="G46" s="204">
        <v>189</v>
      </c>
      <c r="H46" s="204">
        <v>197</v>
      </c>
      <c r="I46" s="204">
        <v>189</v>
      </c>
      <c r="J46" s="204">
        <v>162</v>
      </c>
      <c r="K46" s="204">
        <v>202</v>
      </c>
      <c r="L46" s="205">
        <v>183</v>
      </c>
    </row>
    <row r="47" spans="1:13" x14ac:dyDescent="0.2">
      <c r="A47" s="226" t="s">
        <v>166</v>
      </c>
      <c r="B47" s="234"/>
      <c r="C47" s="234">
        <v>58</v>
      </c>
      <c r="D47" s="234">
        <v>103</v>
      </c>
      <c r="E47" s="234">
        <v>101</v>
      </c>
      <c r="F47" s="234">
        <v>169</v>
      </c>
      <c r="G47" s="234">
        <v>140</v>
      </c>
      <c r="H47" s="234">
        <v>135</v>
      </c>
      <c r="I47" s="234">
        <v>124</v>
      </c>
      <c r="J47" s="234">
        <v>169</v>
      </c>
      <c r="K47" s="234">
        <v>124</v>
      </c>
      <c r="L47" s="235">
        <v>124</v>
      </c>
    </row>
    <row r="48" spans="1:13" x14ac:dyDescent="0.2">
      <c r="A48" s="192" t="s">
        <v>222</v>
      </c>
      <c r="B48" s="204"/>
      <c r="C48" s="204">
        <v>65</v>
      </c>
      <c r="D48" s="204">
        <v>152</v>
      </c>
      <c r="E48" s="204">
        <v>91</v>
      </c>
      <c r="F48" s="204">
        <v>244</v>
      </c>
      <c r="G48" s="204">
        <v>155</v>
      </c>
      <c r="H48" s="204">
        <v>167</v>
      </c>
      <c r="I48" s="204">
        <v>133</v>
      </c>
      <c r="J48" s="204">
        <v>269</v>
      </c>
      <c r="K48" s="204">
        <v>114</v>
      </c>
      <c r="L48" s="205">
        <v>180</v>
      </c>
    </row>
    <row r="49" spans="1:12" ht="13.5" thickBot="1" x14ac:dyDescent="0.25">
      <c r="A49" s="229" t="s">
        <v>223</v>
      </c>
      <c r="B49" s="206"/>
      <c r="C49" s="206">
        <v>85</v>
      </c>
      <c r="D49" s="206">
        <v>132</v>
      </c>
      <c r="E49" s="206">
        <v>87</v>
      </c>
      <c r="F49" s="206">
        <v>224</v>
      </c>
      <c r="G49" s="206">
        <v>160</v>
      </c>
      <c r="H49" s="206">
        <v>147</v>
      </c>
      <c r="I49" s="206">
        <v>129</v>
      </c>
      <c r="J49" s="206">
        <v>249</v>
      </c>
      <c r="K49" s="206">
        <v>110</v>
      </c>
      <c r="L49" s="207">
        <v>168</v>
      </c>
    </row>
    <row r="50" spans="1:12" x14ac:dyDescent="0.2">
      <c r="A50" s="225" t="s">
        <v>118</v>
      </c>
      <c r="B50" s="204"/>
      <c r="C50" s="204">
        <v>57</v>
      </c>
      <c r="D50" s="204">
        <v>95</v>
      </c>
      <c r="E50" s="204">
        <v>113</v>
      </c>
      <c r="F50" s="204">
        <v>171</v>
      </c>
      <c r="G50" s="204">
        <v>146</v>
      </c>
      <c r="H50" s="204">
        <v>113</v>
      </c>
      <c r="I50" s="204">
        <v>133</v>
      </c>
      <c r="J50" s="204">
        <v>195</v>
      </c>
      <c r="K50" s="204">
        <v>131</v>
      </c>
      <c r="L50" s="205">
        <v>116</v>
      </c>
    </row>
    <row r="51" spans="1:12" x14ac:dyDescent="0.2">
      <c r="A51" s="193" t="s">
        <v>224</v>
      </c>
      <c r="B51" s="204"/>
      <c r="C51" s="204">
        <v>58</v>
      </c>
      <c r="D51" s="204">
        <v>105</v>
      </c>
      <c r="E51" s="204">
        <v>93</v>
      </c>
      <c r="F51" s="204">
        <v>192</v>
      </c>
      <c r="G51" s="204">
        <v>128</v>
      </c>
      <c r="H51" s="204">
        <v>124</v>
      </c>
      <c r="I51" s="204">
        <v>115</v>
      </c>
      <c r="J51" s="204">
        <v>216</v>
      </c>
      <c r="K51" s="204">
        <v>112</v>
      </c>
      <c r="L51" s="205">
        <v>126</v>
      </c>
    </row>
    <row r="52" spans="1:12" x14ac:dyDescent="0.2">
      <c r="A52" s="193" t="s">
        <v>225</v>
      </c>
      <c r="B52" s="204"/>
      <c r="C52" s="204">
        <v>58</v>
      </c>
      <c r="D52" s="204">
        <v>112</v>
      </c>
      <c r="E52" s="204">
        <v>79</v>
      </c>
      <c r="F52" s="204">
        <v>191</v>
      </c>
      <c r="G52" s="204">
        <v>114</v>
      </c>
      <c r="H52" s="204">
        <v>191</v>
      </c>
      <c r="I52" s="204">
        <v>101</v>
      </c>
      <c r="J52" s="204">
        <v>215</v>
      </c>
      <c r="K52" s="204">
        <v>98</v>
      </c>
      <c r="L52" s="205">
        <v>133</v>
      </c>
    </row>
    <row r="53" spans="1:12" x14ac:dyDescent="0.2">
      <c r="A53" s="193" t="s">
        <v>226</v>
      </c>
      <c r="B53" s="204"/>
      <c r="C53" s="204">
        <v>60</v>
      </c>
      <c r="D53" s="204">
        <v>128</v>
      </c>
      <c r="E53" s="204">
        <v>87</v>
      </c>
      <c r="F53" s="204">
        <v>207</v>
      </c>
      <c r="G53" s="204">
        <v>126</v>
      </c>
      <c r="H53" s="204">
        <v>201</v>
      </c>
      <c r="I53" s="204">
        <v>104</v>
      </c>
      <c r="J53" s="204">
        <v>231</v>
      </c>
      <c r="K53" s="204">
        <v>110</v>
      </c>
      <c r="L53" s="205">
        <v>149</v>
      </c>
    </row>
    <row r="54" spans="1:12" ht="13.5" thickBot="1" x14ac:dyDescent="0.25">
      <c r="A54" s="230" t="s">
        <v>227</v>
      </c>
      <c r="B54" s="204"/>
      <c r="C54" s="204">
        <v>135</v>
      </c>
      <c r="D54" s="204">
        <v>210</v>
      </c>
      <c r="E54" s="204">
        <v>137</v>
      </c>
      <c r="F54" s="204">
        <v>369</v>
      </c>
      <c r="G54" s="204">
        <v>202</v>
      </c>
      <c r="H54" s="204">
        <v>210</v>
      </c>
      <c r="I54" s="204">
        <v>179</v>
      </c>
      <c r="J54" s="204">
        <v>403</v>
      </c>
      <c r="K54" s="204">
        <v>161</v>
      </c>
      <c r="L54" s="205">
        <v>238</v>
      </c>
    </row>
    <row r="55" spans="1:12" ht="13.5" thickBot="1" x14ac:dyDescent="0.25">
      <c r="A55" s="231" t="s">
        <v>228</v>
      </c>
      <c r="B55" s="236">
        <v>79</v>
      </c>
      <c r="C55" s="236">
        <v>72</v>
      </c>
      <c r="D55" s="236">
        <v>112</v>
      </c>
      <c r="E55" s="236">
        <v>92</v>
      </c>
      <c r="F55" s="236">
        <v>152</v>
      </c>
      <c r="G55" s="236">
        <v>95</v>
      </c>
      <c r="H55" s="236">
        <v>140</v>
      </c>
      <c r="I55" s="236">
        <v>74</v>
      </c>
      <c r="J55" s="236">
        <v>152</v>
      </c>
      <c r="K55" s="236">
        <v>92</v>
      </c>
      <c r="L55" s="237">
        <v>133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4"/>
  <sheetViews>
    <sheetView workbookViewId="0">
      <selection activeCell="C193" sqref="C193"/>
    </sheetView>
  </sheetViews>
  <sheetFormatPr baseColWidth="10" defaultColWidth="8.85546875" defaultRowHeight="12.75" x14ac:dyDescent="0.2"/>
  <cols>
    <col min="1" max="1" width="34.5703125" bestFit="1" customWidth="1"/>
    <col min="2" max="3" width="15.85546875" bestFit="1" customWidth="1"/>
    <col min="4" max="4" width="35.85546875" bestFit="1" customWidth="1"/>
    <col min="9" max="9" width="15.42578125" bestFit="1" customWidth="1"/>
  </cols>
  <sheetData>
    <row r="1" spans="1:12" ht="15.75" thickBot="1" x14ac:dyDescent="0.3">
      <c r="A1" s="263" t="s">
        <v>2</v>
      </c>
      <c r="B1" s="264" t="s">
        <v>274</v>
      </c>
      <c r="C1" s="264" t="s">
        <v>275</v>
      </c>
      <c r="D1" s="264" t="s">
        <v>276</v>
      </c>
      <c r="E1" s="264"/>
      <c r="F1" s="264" t="s">
        <v>232</v>
      </c>
      <c r="G1" s="264" t="s">
        <v>277</v>
      </c>
      <c r="H1" s="264" t="s">
        <v>7</v>
      </c>
      <c r="I1" s="267" t="s">
        <v>278</v>
      </c>
      <c r="J1" s="259"/>
      <c r="K1" s="265" t="s">
        <v>279</v>
      </c>
      <c r="L1" s="265" t="s">
        <v>280</v>
      </c>
    </row>
    <row r="2" spans="1:12" ht="15" x14ac:dyDescent="0.25">
      <c r="A2" s="262"/>
      <c r="B2" s="259">
        <v>1126239</v>
      </c>
      <c r="C2" s="259">
        <v>1126239</v>
      </c>
      <c r="D2" s="259" t="s">
        <v>281</v>
      </c>
      <c r="E2" s="259" t="s">
        <v>282</v>
      </c>
      <c r="F2" s="261">
        <v>2457.3200000000002</v>
      </c>
      <c r="G2" s="259"/>
      <c r="H2" s="261">
        <v>3627.42</v>
      </c>
      <c r="I2" s="266">
        <v>17.439519230769232</v>
      </c>
      <c r="J2" s="259"/>
      <c r="K2" s="259" t="s">
        <v>283</v>
      </c>
      <c r="L2" s="259">
        <v>208</v>
      </c>
    </row>
    <row r="3" spans="1:12" ht="15" x14ac:dyDescent="0.25">
      <c r="A3" s="262"/>
      <c r="B3" s="259">
        <v>1126243</v>
      </c>
      <c r="C3" s="259">
        <v>1126243</v>
      </c>
      <c r="D3" s="259" t="s">
        <v>284</v>
      </c>
      <c r="E3" s="259" t="s">
        <v>282</v>
      </c>
      <c r="F3" s="259">
        <v>80.849999999999994</v>
      </c>
      <c r="G3" s="259"/>
      <c r="H3" s="259">
        <v>122.92</v>
      </c>
      <c r="I3" s="266">
        <v>10.243333333333334</v>
      </c>
      <c r="J3" s="259"/>
      <c r="K3" s="259" t="s">
        <v>283</v>
      </c>
      <c r="L3" s="259">
        <v>12</v>
      </c>
    </row>
    <row r="4" spans="1:12" ht="15" x14ac:dyDescent="0.25">
      <c r="A4" s="262"/>
      <c r="B4" s="259">
        <v>2601223</v>
      </c>
      <c r="C4" s="259">
        <v>2601223</v>
      </c>
      <c r="D4" s="259" t="s">
        <v>285</v>
      </c>
      <c r="E4" s="259" t="s">
        <v>282</v>
      </c>
      <c r="F4" s="259">
        <v>876.28</v>
      </c>
      <c r="G4" s="259"/>
      <c r="H4" s="261">
        <v>1390.99</v>
      </c>
      <c r="I4" s="266">
        <v>6.6874519230769227</v>
      </c>
      <c r="J4" s="259"/>
      <c r="K4" s="259" t="s">
        <v>283</v>
      </c>
      <c r="L4" s="259">
        <v>208</v>
      </c>
    </row>
    <row r="5" spans="1:12" ht="15" x14ac:dyDescent="0.25">
      <c r="A5" s="262"/>
      <c r="B5" s="259">
        <v>2601225</v>
      </c>
      <c r="C5" s="259">
        <v>2601225</v>
      </c>
      <c r="D5" s="259" t="s">
        <v>286</v>
      </c>
      <c r="E5" s="259" t="s">
        <v>282</v>
      </c>
      <c r="F5" s="259">
        <v>862.26</v>
      </c>
      <c r="G5" s="259"/>
      <c r="H5" s="261">
        <v>1368.73</v>
      </c>
      <c r="I5" s="266">
        <v>6.5804326923076921</v>
      </c>
      <c r="J5" s="259"/>
      <c r="K5" s="259" t="s">
        <v>283</v>
      </c>
      <c r="L5" s="259">
        <v>208</v>
      </c>
    </row>
    <row r="6" spans="1:12" ht="15" x14ac:dyDescent="0.25">
      <c r="A6" s="262"/>
      <c r="B6" s="259">
        <v>2601230</v>
      </c>
      <c r="C6" s="259">
        <v>2601230</v>
      </c>
      <c r="D6" s="259" t="s">
        <v>287</v>
      </c>
      <c r="E6" s="259" t="s">
        <v>282</v>
      </c>
      <c r="F6" s="259">
        <v>883.03</v>
      </c>
      <c r="G6" s="259"/>
      <c r="H6" s="261">
        <v>1401.7</v>
      </c>
      <c r="I6" s="266">
        <v>6.7389423076923078</v>
      </c>
      <c r="J6" s="259"/>
      <c r="K6" s="259" t="s">
        <v>283</v>
      </c>
      <c r="L6" s="259">
        <v>208</v>
      </c>
    </row>
    <row r="7" spans="1:12" ht="15" x14ac:dyDescent="0.25">
      <c r="A7" s="262"/>
      <c r="B7" s="259">
        <v>2601234</v>
      </c>
      <c r="C7" s="259">
        <v>2601234</v>
      </c>
      <c r="D7" s="259" t="s">
        <v>288</v>
      </c>
      <c r="E7" s="259" t="s">
        <v>282</v>
      </c>
      <c r="F7" s="261">
        <v>1219.8</v>
      </c>
      <c r="G7" s="259"/>
      <c r="H7" s="261">
        <v>1936.28</v>
      </c>
      <c r="I7" s="266">
        <v>9.3090384615384618</v>
      </c>
      <c r="J7" s="259"/>
      <c r="K7" s="259" t="s">
        <v>283</v>
      </c>
      <c r="L7" s="259">
        <v>208</v>
      </c>
    </row>
    <row r="8" spans="1:12" ht="15" x14ac:dyDescent="0.25">
      <c r="A8" s="262"/>
      <c r="B8" s="259">
        <v>2601236</v>
      </c>
      <c r="C8" s="259">
        <v>2601236</v>
      </c>
      <c r="D8" s="259" t="s">
        <v>289</v>
      </c>
      <c r="E8" s="259" t="s">
        <v>282</v>
      </c>
      <c r="F8" s="259">
        <v>841.24</v>
      </c>
      <c r="G8" s="259"/>
      <c r="H8" s="261">
        <v>1335.37</v>
      </c>
      <c r="I8" s="266">
        <v>6.4200480769230763</v>
      </c>
      <c r="J8" s="259"/>
      <c r="K8" s="259" t="s">
        <v>283</v>
      </c>
      <c r="L8" s="259">
        <v>208</v>
      </c>
    </row>
    <row r="9" spans="1:12" ht="15" x14ac:dyDescent="0.25">
      <c r="A9" s="262"/>
      <c r="B9" s="259">
        <v>2602458</v>
      </c>
      <c r="C9" s="259">
        <v>2602458</v>
      </c>
      <c r="D9" s="259" t="s">
        <v>290</v>
      </c>
      <c r="E9" s="259" t="s">
        <v>282</v>
      </c>
      <c r="F9" s="261">
        <v>1470.88</v>
      </c>
      <c r="G9" s="259"/>
      <c r="H9" s="261">
        <v>2278.1</v>
      </c>
      <c r="I9" s="266">
        <v>10.952403846153846</v>
      </c>
      <c r="J9" s="259"/>
      <c r="K9" s="259" t="s">
        <v>83</v>
      </c>
      <c r="L9" s="259">
        <v>208</v>
      </c>
    </row>
    <row r="10" spans="1:12" ht="15" x14ac:dyDescent="0.25">
      <c r="A10" s="262" t="s">
        <v>211</v>
      </c>
      <c r="B10" s="259">
        <v>5496962</v>
      </c>
      <c r="C10" s="259">
        <v>5496962</v>
      </c>
      <c r="D10" s="259" t="s">
        <v>57</v>
      </c>
      <c r="E10" s="259" t="s">
        <v>282</v>
      </c>
      <c r="F10" s="259">
        <v>10.7</v>
      </c>
      <c r="G10" s="259"/>
      <c r="H10" s="259">
        <v>15.42</v>
      </c>
      <c r="I10" s="266">
        <v>15.42</v>
      </c>
      <c r="J10" s="259"/>
      <c r="K10" s="259"/>
      <c r="L10" s="259"/>
    </row>
    <row r="11" spans="1:12" ht="15" x14ac:dyDescent="0.25">
      <c r="A11" s="262" t="s">
        <v>211</v>
      </c>
      <c r="B11" s="259">
        <v>9002811</v>
      </c>
      <c r="C11" s="259">
        <v>9002811</v>
      </c>
      <c r="D11" s="259" t="s">
        <v>291</v>
      </c>
      <c r="E11" s="259" t="s">
        <v>282</v>
      </c>
      <c r="F11" s="259">
        <v>4.22</v>
      </c>
      <c r="G11" s="259"/>
      <c r="H11" s="259">
        <v>6.08</v>
      </c>
      <c r="I11" s="266">
        <v>6.08</v>
      </c>
      <c r="J11" s="259"/>
      <c r="K11" s="259"/>
      <c r="L11" s="259"/>
    </row>
    <row r="12" spans="1:12" ht="15" x14ac:dyDescent="0.25">
      <c r="A12" s="262" t="s">
        <v>100</v>
      </c>
      <c r="B12" s="259">
        <v>9025192</v>
      </c>
      <c r="C12" s="259">
        <v>9025192</v>
      </c>
      <c r="D12" s="259" t="s">
        <v>292</v>
      </c>
      <c r="E12" s="259" t="s">
        <v>282</v>
      </c>
      <c r="F12" s="259">
        <v>7.87</v>
      </c>
      <c r="G12" s="259"/>
      <c r="H12" s="259">
        <v>11.34</v>
      </c>
      <c r="I12" s="266">
        <v>11.34</v>
      </c>
      <c r="J12" s="259"/>
      <c r="K12" s="259"/>
      <c r="L12" s="259"/>
    </row>
    <row r="13" spans="1:12" ht="15" x14ac:dyDescent="0.25">
      <c r="A13" s="262" t="s">
        <v>100</v>
      </c>
      <c r="B13" s="259">
        <v>9029858</v>
      </c>
      <c r="C13" s="259">
        <v>9029858</v>
      </c>
      <c r="D13" s="259" t="s">
        <v>293</v>
      </c>
      <c r="E13" s="259" t="s">
        <v>282</v>
      </c>
      <c r="F13" s="259">
        <v>19.350000000000001</v>
      </c>
      <c r="G13" s="259"/>
      <c r="H13" s="259">
        <v>27.89</v>
      </c>
      <c r="I13" s="266">
        <v>27.89</v>
      </c>
      <c r="J13" s="259"/>
      <c r="K13" s="259"/>
      <c r="L13" s="259"/>
    </row>
    <row r="14" spans="1:12" ht="15" x14ac:dyDescent="0.25">
      <c r="A14" s="262" t="s">
        <v>100</v>
      </c>
      <c r="B14" s="259">
        <v>9040408</v>
      </c>
      <c r="C14" s="259">
        <v>9040408</v>
      </c>
      <c r="D14" s="259" t="s">
        <v>57</v>
      </c>
      <c r="E14" s="259" t="s">
        <v>282</v>
      </c>
      <c r="F14" s="259">
        <v>7.64</v>
      </c>
      <c r="G14" s="259"/>
      <c r="H14" s="259">
        <v>11.01</v>
      </c>
      <c r="I14" s="266">
        <v>11.01</v>
      </c>
      <c r="J14" s="259"/>
      <c r="K14" s="259"/>
      <c r="L14" s="259"/>
    </row>
    <row r="15" spans="1:12" ht="15" x14ac:dyDescent="0.25">
      <c r="A15" s="262" t="s">
        <v>100</v>
      </c>
      <c r="B15" s="259">
        <v>9041833</v>
      </c>
      <c r="C15" s="259">
        <v>9041833</v>
      </c>
      <c r="D15" s="259" t="s">
        <v>58</v>
      </c>
      <c r="E15" s="259" t="s">
        <v>282</v>
      </c>
      <c r="F15" s="259">
        <v>13.01</v>
      </c>
      <c r="G15" s="259"/>
      <c r="H15" s="259">
        <v>18.75</v>
      </c>
      <c r="I15" s="266">
        <v>18.75</v>
      </c>
      <c r="J15" s="259"/>
      <c r="K15" s="259"/>
      <c r="L15" s="259"/>
    </row>
    <row r="16" spans="1:12" ht="15" x14ac:dyDescent="0.25">
      <c r="A16" s="262" t="s">
        <v>211</v>
      </c>
      <c r="B16" s="259">
        <v>9051950</v>
      </c>
      <c r="C16" s="259">
        <v>9051950</v>
      </c>
      <c r="D16" s="259" t="s">
        <v>294</v>
      </c>
      <c r="E16" s="259" t="s">
        <v>282</v>
      </c>
      <c r="F16" s="259">
        <v>6.34</v>
      </c>
      <c r="G16" s="259"/>
      <c r="H16" s="259">
        <v>9.14</v>
      </c>
      <c r="I16" s="266">
        <v>9.14</v>
      </c>
      <c r="J16" s="259"/>
      <c r="K16" s="259"/>
      <c r="L16" s="259"/>
    </row>
    <row r="17" spans="1:9" ht="15" x14ac:dyDescent="0.25">
      <c r="A17" s="262" t="s">
        <v>211</v>
      </c>
      <c r="B17" s="259">
        <v>9051951</v>
      </c>
      <c r="C17" s="259">
        <v>9051951</v>
      </c>
      <c r="D17" s="259" t="s">
        <v>295</v>
      </c>
      <c r="E17" s="259" t="s">
        <v>282</v>
      </c>
      <c r="F17" s="259">
        <v>9.14</v>
      </c>
      <c r="G17" s="259"/>
      <c r="H17" s="259">
        <v>13.17</v>
      </c>
      <c r="I17" s="266">
        <v>13.17</v>
      </c>
    </row>
    <row r="18" spans="1:9" ht="15" x14ac:dyDescent="0.25">
      <c r="A18" s="262" t="s">
        <v>211</v>
      </c>
      <c r="B18" s="259">
        <v>9052781</v>
      </c>
      <c r="C18" s="259">
        <v>9052781</v>
      </c>
      <c r="D18" s="259" t="s">
        <v>296</v>
      </c>
      <c r="E18" s="259" t="s">
        <v>282</v>
      </c>
      <c r="F18" s="259">
        <v>3.47</v>
      </c>
      <c r="G18" s="259"/>
      <c r="H18" s="259">
        <v>5</v>
      </c>
      <c r="I18" s="266">
        <v>5</v>
      </c>
    </row>
    <row r="19" spans="1:9" ht="15" x14ac:dyDescent="0.25">
      <c r="A19" s="262" t="s">
        <v>117</v>
      </c>
      <c r="B19" s="259">
        <v>9158004</v>
      </c>
      <c r="C19" s="259">
        <v>9158004</v>
      </c>
      <c r="D19" s="259" t="s">
        <v>297</v>
      </c>
      <c r="E19" s="259" t="s">
        <v>282</v>
      </c>
      <c r="F19" s="259">
        <v>115.06</v>
      </c>
      <c r="G19" s="259">
        <v>80.52</v>
      </c>
      <c r="H19" s="259">
        <v>165.82</v>
      </c>
      <c r="I19" s="266">
        <v>165.82</v>
      </c>
    </row>
    <row r="20" spans="1:9" ht="15" x14ac:dyDescent="0.25">
      <c r="A20" s="262" t="s">
        <v>184</v>
      </c>
      <c r="B20" s="259">
        <v>12576446</v>
      </c>
      <c r="C20" s="259">
        <v>12576446</v>
      </c>
      <c r="D20" s="259" t="s">
        <v>298</v>
      </c>
      <c r="E20" s="259" t="s">
        <v>282</v>
      </c>
      <c r="F20" s="259">
        <v>15.68</v>
      </c>
      <c r="G20" s="259"/>
      <c r="H20" s="259">
        <v>22.6</v>
      </c>
      <c r="I20" s="266">
        <v>22.6</v>
      </c>
    </row>
    <row r="21" spans="1:9" ht="15" x14ac:dyDescent="0.25">
      <c r="A21" s="262" t="s">
        <v>190</v>
      </c>
      <c r="B21" s="259">
        <v>12584310</v>
      </c>
      <c r="C21" s="259">
        <v>12584310</v>
      </c>
      <c r="D21" s="259" t="s">
        <v>299</v>
      </c>
      <c r="E21" s="259" t="s">
        <v>282</v>
      </c>
      <c r="F21" s="259">
        <v>15.84</v>
      </c>
      <c r="G21" s="259"/>
      <c r="H21" s="259">
        <v>22.82</v>
      </c>
      <c r="I21" s="266">
        <v>22.82</v>
      </c>
    </row>
    <row r="22" spans="1:9" ht="15" x14ac:dyDescent="0.25">
      <c r="A22" s="262" t="s">
        <v>181</v>
      </c>
      <c r="B22" s="259">
        <v>12593774</v>
      </c>
      <c r="C22" s="259">
        <v>12593774</v>
      </c>
      <c r="D22" s="259" t="s">
        <v>300</v>
      </c>
      <c r="E22" s="259" t="s">
        <v>282</v>
      </c>
      <c r="F22" s="259">
        <v>39.299999999999997</v>
      </c>
      <c r="G22" s="259"/>
      <c r="H22" s="259">
        <v>56.63</v>
      </c>
      <c r="I22" s="266">
        <v>56.63</v>
      </c>
    </row>
    <row r="23" spans="1:9" ht="15" x14ac:dyDescent="0.25">
      <c r="A23" s="262" t="s">
        <v>189</v>
      </c>
      <c r="B23" s="259">
        <v>12597257</v>
      </c>
      <c r="C23" s="259">
        <v>12597257</v>
      </c>
      <c r="D23" s="259" t="s">
        <v>301</v>
      </c>
      <c r="E23" s="259" t="s">
        <v>282</v>
      </c>
      <c r="F23" s="259">
        <v>227.97</v>
      </c>
      <c r="G23" s="259"/>
      <c r="H23" s="259">
        <v>328.55</v>
      </c>
      <c r="I23" s="266">
        <v>328.55</v>
      </c>
    </row>
    <row r="24" spans="1:9" ht="15" x14ac:dyDescent="0.25">
      <c r="A24" s="262" t="s">
        <v>186</v>
      </c>
      <c r="B24" s="259">
        <v>12600171</v>
      </c>
      <c r="C24" s="259">
        <v>12600171</v>
      </c>
      <c r="D24" s="259" t="s">
        <v>60</v>
      </c>
      <c r="E24" s="259" t="s">
        <v>282</v>
      </c>
      <c r="F24" s="259">
        <v>20.09</v>
      </c>
      <c r="G24" s="259"/>
      <c r="H24" s="259">
        <v>28.95</v>
      </c>
      <c r="I24" s="266">
        <v>28.95</v>
      </c>
    </row>
    <row r="25" spans="1:9" ht="15" x14ac:dyDescent="0.25">
      <c r="A25" s="262" t="s">
        <v>258</v>
      </c>
      <c r="B25" s="259">
        <v>12605566</v>
      </c>
      <c r="C25" s="259">
        <v>12605566</v>
      </c>
      <c r="D25" s="259" t="s">
        <v>302</v>
      </c>
      <c r="E25" s="259" t="s">
        <v>282</v>
      </c>
      <c r="F25" s="259">
        <v>6.21</v>
      </c>
      <c r="G25" s="259"/>
      <c r="H25" s="259">
        <v>9.44</v>
      </c>
      <c r="I25" s="266">
        <v>9.44</v>
      </c>
    </row>
    <row r="26" spans="1:9" ht="15" x14ac:dyDescent="0.25">
      <c r="A26" s="262" t="s">
        <v>181</v>
      </c>
      <c r="B26" s="259">
        <v>12620112</v>
      </c>
      <c r="C26" s="259">
        <v>12620112</v>
      </c>
      <c r="D26" s="259" t="s">
        <v>303</v>
      </c>
      <c r="E26" s="259" t="s">
        <v>282</v>
      </c>
      <c r="F26" s="259">
        <v>44.07</v>
      </c>
      <c r="G26" s="259"/>
      <c r="H26" s="259">
        <v>63.51</v>
      </c>
      <c r="I26" s="266">
        <v>63.51</v>
      </c>
    </row>
    <row r="27" spans="1:9" ht="15" x14ac:dyDescent="0.25">
      <c r="A27" s="262" t="s">
        <v>199</v>
      </c>
      <c r="B27" s="259">
        <v>12620254</v>
      </c>
      <c r="C27" s="259">
        <v>12620254</v>
      </c>
      <c r="D27" s="259" t="s">
        <v>304</v>
      </c>
      <c r="E27" s="259" t="s">
        <v>282</v>
      </c>
      <c r="F27" s="259">
        <v>137.78</v>
      </c>
      <c r="G27" s="259"/>
      <c r="H27" s="259">
        <v>198.57</v>
      </c>
      <c r="I27" s="266">
        <v>198.57</v>
      </c>
    </row>
    <row r="28" spans="1:9" ht="15" x14ac:dyDescent="0.25">
      <c r="A28" s="262" t="s">
        <v>258</v>
      </c>
      <c r="B28" s="259">
        <v>12620540</v>
      </c>
      <c r="C28" s="259">
        <v>12620540</v>
      </c>
      <c r="D28" s="259" t="s">
        <v>305</v>
      </c>
      <c r="E28" s="259" t="s">
        <v>282</v>
      </c>
      <c r="F28" s="259">
        <v>21.36</v>
      </c>
      <c r="G28" s="259"/>
      <c r="H28" s="259">
        <v>32.47</v>
      </c>
      <c r="I28" s="266">
        <v>32.47</v>
      </c>
    </row>
    <row r="29" spans="1:9" ht="15" x14ac:dyDescent="0.25">
      <c r="A29" s="262" t="s">
        <v>201</v>
      </c>
      <c r="B29" s="259">
        <v>12621258</v>
      </c>
      <c r="C29" s="259">
        <v>12621258</v>
      </c>
      <c r="D29" s="259" t="s">
        <v>306</v>
      </c>
      <c r="E29" s="259" t="s">
        <v>282</v>
      </c>
      <c r="F29" s="259">
        <v>6.92</v>
      </c>
      <c r="G29" s="259"/>
      <c r="H29" s="259">
        <v>9.9700000000000006</v>
      </c>
      <c r="I29" s="266">
        <v>9.9700000000000006</v>
      </c>
    </row>
    <row r="30" spans="1:9" ht="15" x14ac:dyDescent="0.25">
      <c r="A30" s="262" t="s">
        <v>258</v>
      </c>
      <c r="B30" s="259">
        <v>12622410</v>
      </c>
      <c r="C30" s="259">
        <v>12622410</v>
      </c>
      <c r="D30" s="259" t="s">
        <v>60</v>
      </c>
      <c r="E30" s="259" t="s">
        <v>282</v>
      </c>
      <c r="F30" s="259">
        <v>149.91</v>
      </c>
      <c r="G30" s="259"/>
      <c r="H30" s="259">
        <v>227.92</v>
      </c>
      <c r="I30" s="266">
        <v>227.92</v>
      </c>
    </row>
    <row r="31" spans="1:9" ht="15" x14ac:dyDescent="0.25">
      <c r="A31" s="262" t="s">
        <v>190</v>
      </c>
      <c r="B31" s="259">
        <v>12622561</v>
      </c>
      <c r="C31" s="259">
        <v>12622561</v>
      </c>
      <c r="D31" s="259" t="s">
        <v>307</v>
      </c>
      <c r="E31" s="259" t="s">
        <v>282</v>
      </c>
      <c r="F31" s="259">
        <v>10.34</v>
      </c>
      <c r="G31" s="259"/>
      <c r="H31" s="259">
        <v>14.9</v>
      </c>
      <c r="I31" s="266">
        <v>14.9</v>
      </c>
    </row>
    <row r="32" spans="1:9" ht="15" x14ac:dyDescent="0.25">
      <c r="A32" s="262" t="s">
        <v>181</v>
      </c>
      <c r="B32" s="259">
        <v>12625058</v>
      </c>
      <c r="C32" s="259">
        <v>12625058</v>
      </c>
      <c r="D32" s="259" t="s">
        <v>308</v>
      </c>
      <c r="E32" s="259" t="s">
        <v>282</v>
      </c>
      <c r="F32" s="259">
        <v>9.34</v>
      </c>
      <c r="G32" s="259"/>
      <c r="H32" s="259">
        <v>13.46</v>
      </c>
      <c r="I32" s="266">
        <v>13.46</v>
      </c>
    </row>
    <row r="33" spans="1:9" ht="15" x14ac:dyDescent="0.25">
      <c r="A33" s="262" t="s">
        <v>273</v>
      </c>
      <c r="B33" s="259">
        <v>12625215</v>
      </c>
      <c r="C33" s="259">
        <v>12625215</v>
      </c>
      <c r="D33" s="259" t="s">
        <v>309</v>
      </c>
      <c r="E33" s="259" t="s">
        <v>282</v>
      </c>
      <c r="F33" s="259">
        <v>53.89</v>
      </c>
      <c r="G33" s="259"/>
      <c r="H33" s="259">
        <v>81.93</v>
      </c>
      <c r="I33" s="266">
        <v>81.93</v>
      </c>
    </row>
    <row r="34" spans="1:9" ht="15" x14ac:dyDescent="0.25">
      <c r="A34" s="262" t="s">
        <v>273</v>
      </c>
      <c r="B34" s="259">
        <v>12625560</v>
      </c>
      <c r="C34" s="259">
        <v>12625560</v>
      </c>
      <c r="D34" s="259" t="s">
        <v>297</v>
      </c>
      <c r="E34" s="259" t="s">
        <v>282</v>
      </c>
      <c r="F34" s="259">
        <v>42.66</v>
      </c>
      <c r="G34" s="259"/>
      <c r="H34" s="259">
        <v>64.86</v>
      </c>
      <c r="I34" s="266">
        <v>64.86</v>
      </c>
    </row>
    <row r="35" spans="1:9" ht="15" x14ac:dyDescent="0.25">
      <c r="A35" s="262" t="s">
        <v>188</v>
      </c>
      <c r="B35" s="259">
        <v>12626222</v>
      </c>
      <c r="C35" s="259">
        <v>12626222</v>
      </c>
      <c r="D35" s="259" t="s">
        <v>310</v>
      </c>
      <c r="E35" s="259" t="s">
        <v>282</v>
      </c>
      <c r="F35" s="259">
        <v>32.869999999999997</v>
      </c>
      <c r="G35" s="259">
        <v>22.82</v>
      </c>
      <c r="H35" s="259">
        <v>47.37</v>
      </c>
      <c r="I35" s="266">
        <v>47.37</v>
      </c>
    </row>
    <row r="36" spans="1:9" ht="15" x14ac:dyDescent="0.25">
      <c r="A36" s="262" t="s">
        <v>190</v>
      </c>
      <c r="B36" s="259">
        <v>12631889</v>
      </c>
      <c r="C36" s="259">
        <v>12631889</v>
      </c>
      <c r="D36" s="259" t="s">
        <v>311</v>
      </c>
      <c r="E36" s="259" t="s">
        <v>282</v>
      </c>
      <c r="F36" s="259">
        <v>154.19999999999999</v>
      </c>
      <c r="G36" s="259"/>
      <c r="H36" s="259">
        <v>222.23</v>
      </c>
      <c r="I36" s="266">
        <v>222.23</v>
      </c>
    </row>
    <row r="37" spans="1:9" ht="15" x14ac:dyDescent="0.25">
      <c r="A37" s="262" t="s">
        <v>258</v>
      </c>
      <c r="B37" s="259">
        <v>12634319</v>
      </c>
      <c r="C37" s="259">
        <v>12634319</v>
      </c>
      <c r="D37" s="259" t="s">
        <v>312</v>
      </c>
      <c r="E37" s="259" t="s">
        <v>282</v>
      </c>
      <c r="F37" s="259">
        <v>29.71</v>
      </c>
      <c r="G37" s="259"/>
      <c r="H37" s="259">
        <v>45.17</v>
      </c>
      <c r="I37" s="266">
        <v>45.17</v>
      </c>
    </row>
    <row r="38" spans="1:9" ht="15" x14ac:dyDescent="0.25">
      <c r="A38" s="262" t="s">
        <v>261</v>
      </c>
      <c r="B38" s="259">
        <v>12636138</v>
      </c>
      <c r="C38" s="259">
        <v>12636138</v>
      </c>
      <c r="D38" s="259" t="s">
        <v>313</v>
      </c>
      <c r="E38" s="259" t="s">
        <v>282</v>
      </c>
      <c r="F38" s="259">
        <v>41.96</v>
      </c>
      <c r="G38" s="259"/>
      <c r="H38" s="259">
        <v>63.79</v>
      </c>
      <c r="I38" s="266">
        <v>63.79</v>
      </c>
    </row>
    <row r="39" spans="1:9" ht="15" x14ac:dyDescent="0.25">
      <c r="A39" s="262" t="s">
        <v>273</v>
      </c>
      <c r="B39" s="259">
        <v>12636838</v>
      </c>
      <c r="C39" s="259">
        <v>12636838</v>
      </c>
      <c r="D39" s="259" t="s">
        <v>296</v>
      </c>
      <c r="E39" s="259" t="s">
        <v>282</v>
      </c>
      <c r="F39" s="259">
        <v>11.95</v>
      </c>
      <c r="G39" s="259"/>
      <c r="H39" s="259">
        <v>18.170000000000002</v>
      </c>
      <c r="I39" s="266">
        <v>18.170000000000002</v>
      </c>
    </row>
    <row r="40" spans="1:9" ht="15" x14ac:dyDescent="0.25">
      <c r="A40" s="262" t="s">
        <v>201</v>
      </c>
      <c r="B40" s="259">
        <v>12637200</v>
      </c>
      <c r="C40" s="259">
        <v>12637200</v>
      </c>
      <c r="D40" s="259" t="s">
        <v>314</v>
      </c>
      <c r="E40" s="259" t="s">
        <v>282</v>
      </c>
      <c r="F40" s="259">
        <v>80.61</v>
      </c>
      <c r="G40" s="259"/>
      <c r="H40" s="259">
        <v>116.17</v>
      </c>
      <c r="I40" s="266">
        <v>116.17</v>
      </c>
    </row>
    <row r="41" spans="1:9" ht="15" x14ac:dyDescent="0.25">
      <c r="A41" s="262" t="s">
        <v>186</v>
      </c>
      <c r="B41" s="259">
        <v>12637204</v>
      </c>
      <c r="C41" s="259">
        <v>12637204</v>
      </c>
      <c r="D41" s="259" t="s">
        <v>315</v>
      </c>
      <c r="E41" s="259" t="s">
        <v>282</v>
      </c>
      <c r="F41" s="259">
        <v>50.14</v>
      </c>
      <c r="G41" s="259"/>
      <c r="H41" s="259">
        <v>72.27</v>
      </c>
      <c r="I41" s="266">
        <v>72.27</v>
      </c>
    </row>
    <row r="42" spans="1:9" ht="15" x14ac:dyDescent="0.25">
      <c r="A42" s="262" t="s">
        <v>261</v>
      </c>
      <c r="B42" s="259">
        <v>12638836</v>
      </c>
      <c r="C42" s="259">
        <v>12638836</v>
      </c>
      <c r="D42" s="259" t="s">
        <v>60</v>
      </c>
      <c r="E42" s="259" t="s">
        <v>282</v>
      </c>
      <c r="F42" s="259">
        <v>96.34</v>
      </c>
      <c r="G42" s="259"/>
      <c r="H42" s="259">
        <v>146.47</v>
      </c>
      <c r="I42" s="266">
        <v>146.47</v>
      </c>
    </row>
    <row r="43" spans="1:9" ht="15" x14ac:dyDescent="0.25">
      <c r="A43" s="269" t="s">
        <v>273</v>
      </c>
      <c r="B43" s="259">
        <v>12650485</v>
      </c>
      <c r="C43" s="259">
        <v>12625212</v>
      </c>
      <c r="D43" s="259" t="s">
        <v>60</v>
      </c>
      <c r="E43" s="259" t="s">
        <v>282</v>
      </c>
      <c r="F43" s="259">
        <v>103.59</v>
      </c>
      <c r="G43" s="259"/>
      <c r="H43" s="259">
        <v>157.49</v>
      </c>
      <c r="I43" s="266">
        <v>157.49</v>
      </c>
    </row>
    <row r="44" spans="1:9" ht="15" x14ac:dyDescent="0.25">
      <c r="A44" s="262" t="s">
        <v>196</v>
      </c>
      <c r="B44" s="259">
        <v>13253690</v>
      </c>
      <c r="C44" s="259">
        <v>22821145</v>
      </c>
      <c r="D44" s="259" t="s">
        <v>316</v>
      </c>
      <c r="E44" s="259" t="s">
        <v>282</v>
      </c>
      <c r="F44" s="259">
        <v>19.82</v>
      </c>
      <c r="G44" s="259"/>
      <c r="H44" s="259">
        <v>28.57</v>
      </c>
      <c r="I44" s="266">
        <v>28.57</v>
      </c>
    </row>
    <row r="45" spans="1:9" ht="15" x14ac:dyDescent="0.25">
      <c r="A45" s="262" t="s">
        <v>194</v>
      </c>
      <c r="B45" s="259">
        <v>13271191</v>
      </c>
      <c r="C45" s="259">
        <v>13271191</v>
      </c>
      <c r="D45" s="259" t="s">
        <v>317</v>
      </c>
      <c r="E45" s="259" t="s">
        <v>282</v>
      </c>
      <c r="F45" s="259">
        <v>34.5</v>
      </c>
      <c r="G45" s="259"/>
      <c r="H45" s="259">
        <v>49.72</v>
      </c>
      <c r="I45" s="266">
        <v>49.72</v>
      </c>
    </row>
    <row r="46" spans="1:9" ht="15" x14ac:dyDescent="0.25">
      <c r="A46" s="262" t="s">
        <v>194</v>
      </c>
      <c r="B46" s="259">
        <v>13272717</v>
      </c>
      <c r="C46" s="259">
        <v>13272717</v>
      </c>
      <c r="D46" s="259" t="s">
        <v>318</v>
      </c>
      <c r="E46" s="259" t="s">
        <v>282</v>
      </c>
      <c r="F46" s="259">
        <v>11.08</v>
      </c>
      <c r="G46" s="259"/>
      <c r="H46" s="259">
        <v>15.96</v>
      </c>
      <c r="I46" s="266">
        <v>15.96</v>
      </c>
    </row>
    <row r="47" spans="1:9" ht="15" x14ac:dyDescent="0.25">
      <c r="A47" s="262" t="s">
        <v>258</v>
      </c>
      <c r="B47" s="259">
        <v>13272719</v>
      </c>
      <c r="C47" s="259">
        <v>13272719</v>
      </c>
      <c r="D47" s="259" t="s">
        <v>319</v>
      </c>
      <c r="E47" s="259" t="s">
        <v>282</v>
      </c>
      <c r="F47" s="259">
        <v>19.14</v>
      </c>
      <c r="G47" s="259"/>
      <c r="H47" s="259">
        <v>29.1</v>
      </c>
      <c r="I47" s="266">
        <v>29.1</v>
      </c>
    </row>
    <row r="48" spans="1:9" ht="15" x14ac:dyDescent="0.25">
      <c r="A48" s="262" t="s">
        <v>186</v>
      </c>
      <c r="B48" s="259">
        <v>15908915</v>
      </c>
      <c r="C48" s="259">
        <v>15908915</v>
      </c>
      <c r="D48" s="259" t="s">
        <v>320</v>
      </c>
      <c r="E48" s="259" t="s">
        <v>282</v>
      </c>
      <c r="F48" s="259">
        <v>36.479999999999997</v>
      </c>
      <c r="G48" s="259"/>
      <c r="H48" s="259">
        <v>52.57</v>
      </c>
      <c r="I48" s="266">
        <v>52.57</v>
      </c>
    </row>
    <row r="49" spans="1:9" ht="15" x14ac:dyDescent="0.25">
      <c r="A49" s="262" t="s">
        <v>201</v>
      </c>
      <c r="B49" s="259">
        <v>15908916</v>
      </c>
      <c r="C49" s="259">
        <v>15908916</v>
      </c>
      <c r="D49" s="259" t="s">
        <v>321</v>
      </c>
      <c r="E49" s="259" t="s">
        <v>282</v>
      </c>
      <c r="F49" s="259">
        <v>28.33</v>
      </c>
      <c r="G49" s="259"/>
      <c r="H49" s="259">
        <v>40.83</v>
      </c>
      <c r="I49" s="266">
        <v>40.83</v>
      </c>
    </row>
    <row r="50" spans="1:9" ht="15" x14ac:dyDescent="0.25">
      <c r="A50" s="262" t="s">
        <v>201</v>
      </c>
      <c r="B50" s="259">
        <v>19168277</v>
      </c>
      <c r="C50" s="259">
        <v>19168277</v>
      </c>
      <c r="D50" s="259" t="s">
        <v>322</v>
      </c>
      <c r="E50" s="259" t="s">
        <v>282</v>
      </c>
      <c r="F50" s="259">
        <v>31.82</v>
      </c>
      <c r="G50" s="259"/>
      <c r="H50" s="259">
        <v>45.86</v>
      </c>
      <c r="I50" s="266">
        <v>45.86</v>
      </c>
    </row>
    <row r="51" spans="1:9" ht="15" x14ac:dyDescent="0.25">
      <c r="A51" s="262" t="s">
        <v>181</v>
      </c>
      <c r="B51" s="259">
        <v>19239713</v>
      </c>
      <c r="C51" s="259">
        <v>19239713</v>
      </c>
      <c r="D51" s="259" t="s">
        <v>323</v>
      </c>
      <c r="E51" s="259" t="s">
        <v>282</v>
      </c>
      <c r="F51" s="259">
        <v>39.11</v>
      </c>
      <c r="G51" s="259"/>
      <c r="H51" s="259">
        <v>56.36</v>
      </c>
      <c r="I51" s="266">
        <v>56.36</v>
      </c>
    </row>
    <row r="52" spans="1:9" ht="15" x14ac:dyDescent="0.25">
      <c r="A52" s="262" t="s">
        <v>190</v>
      </c>
      <c r="B52" s="259">
        <v>20901295</v>
      </c>
      <c r="C52" s="259">
        <v>20901295</v>
      </c>
      <c r="D52" s="259" t="s">
        <v>324</v>
      </c>
      <c r="E52" s="259" t="s">
        <v>282</v>
      </c>
      <c r="F52" s="259">
        <v>55.37</v>
      </c>
      <c r="G52" s="259"/>
      <c r="H52" s="259">
        <v>79.790000000000006</v>
      </c>
      <c r="I52" s="266">
        <v>79.790000000000006</v>
      </c>
    </row>
    <row r="53" spans="1:9" ht="15" x14ac:dyDescent="0.25">
      <c r="A53" s="262" t="s">
        <v>100</v>
      </c>
      <c r="B53" s="259">
        <v>24100556</v>
      </c>
      <c r="C53" s="259">
        <v>24100556</v>
      </c>
      <c r="D53" s="259" t="s">
        <v>237</v>
      </c>
      <c r="E53" s="259" t="s">
        <v>282</v>
      </c>
      <c r="F53" s="259">
        <v>6.48</v>
      </c>
      <c r="G53" s="259"/>
      <c r="H53" s="259">
        <v>9.33</v>
      </c>
      <c r="I53" s="266">
        <v>9.33</v>
      </c>
    </row>
    <row r="54" spans="1:9" ht="15" x14ac:dyDescent="0.25">
      <c r="A54" s="262" t="s">
        <v>100</v>
      </c>
      <c r="B54" s="259">
        <v>24100558</v>
      </c>
      <c r="C54" s="259">
        <v>24100558</v>
      </c>
      <c r="D54" s="259" t="s">
        <v>238</v>
      </c>
      <c r="E54" s="259" t="s">
        <v>282</v>
      </c>
      <c r="F54" s="259">
        <v>16.149999999999999</v>
      </c>
      <c r="G54" s="259"/>
      <c r="H54" s="259">
        <v>23.28</v>
      </c>
      <c r="I54" s="266">
        <v>23.28</v>
      </c>
    </row>
    <row r="55" spans="1:9" ht="15" x14ac:dyDescent="0.25">
      <c r="A55" s="262" t="s">
        <v>100</v>
      </c>
      <c r="B55" s="259">
        <v>24102199</v>
      </c>
      <c r="C55" s="259">
        <v>24102199</v>
      </c>
      <c r="D55" s="259" t="s">
        <v>291</v>
      </c>
      <c r="E55" s="259" t="s">
        <v>282</v>
      </c>
      <c r="F55" s="259">
        <v>3.04</v>
      </c>
      <c r="G55" s="259"/>
      <c r="H55" s="259">
        <v>4.37</v>
      </c>
      <c r="I55" s="266">
        <v>4.37</v>
      </c>
    </row>
    <row r="56" spans="1:9" ht="15" x14ac:dyDescent="0.25">
      <c r="A56" s="262" t="s">
        <v>100</v>
      </c>
      <c r="B56" s="259">
        <v>24103565</v>
      </c>
      <c r="C56" s="259">
        <v>24103565</v>
      </c>
      <c r="D56" s="259" t="s">
        <v>302</v>
      </c>
      <c r="E56" s="259" t="s">
        <v>282</v>
      </c>
      <c r="F56" s="259">
        <v>3.18</v>
      </c>
      <c r="G56" s="259"/>
      <c r="H56" s="259">
        <v>4.58</v>
      </c>
      <c r="I56" s="266">
        <v>4.58</v>
      </c>
    </row>
    <row r="57" spans="1:9" ht="15" x14ac:dyDescent="0.25">
      <c r="A57" s="262" t="s">
        <v>181</v>
      </c>
      <c r="B57" s="259">
        <v>24208576</v>
      </c>
      <c r="C57" s="259">
        <v>24208576</v>
      </c>
      <c r="D57" s="259" t="s">
        <v>325</v>
      </c>
      <c r="E57" s="259" t="s">
        <v>282</v>
      </c>
      <c r="F57" s="259">
        <v>52.4</v>
      </c>
      <c r="G57" s="259"/>
      <c r="H57" s="259">
        <v>75.510000000000005</v>
      </c>
      <c r="I57" s="266">
        <v>75.510000000000005</v>
      </c>
    </row>
    <row r="58" spans="1:9" ht="15" x14ac:dyDescent="0.25">
      <c r="A58" s="262" t="s">
        <v>194</v>
      </c>
      <c r="B58" s="259">
        <v>24422964</v>
      </c>
      <c r="C58" s="259">
        <v>24422964</v>
      </c>
      <c r="D58" s="259" t="s">
        <v>326</v>
      </c>
      <c r="E58" s="259" t="s">
        <v>282</v>
      </c>
      <c r="F58" s="259">
        <v>65.900000000000006</v>
      </c>
      <c r="G58" s="259"/>
      <c r="H58" s="259">
        <v>94.97</v>
      </c>
      <c r="I58" s="266">
        <v>94.97</v>
      </c>
    </row>
    <row r="59" spans="1:9" ht="15" x14ac:dyDescent="0.25">
      <c r="A59" s="262" t="s">
        <v>211</v>
      </c>
      <c r="B59" s="259">
        <v>24512521</v>
      </c>
      <c r="C59" s="259">
        <v>24512521</v>
      </c>
      <c r="D59" s="259" t="s">
        <v>318</v>
      </c>
      <c r="E59" s="259" t="s">
        <v>282</v>
      </c>
      <c r="F59" s="259">
        <v>6.66</v>
      </c>
      <c r="G59" s="259"/>
      <c r="H59" s="259">
        <v>9.6</v>
      </c>
      <c r="I59" s="266">
        <v>9.6</v>
      </c>
    </row>
    <row r="60" spans="1:9" ht="15" x14ac:dyDescent="0.25">
      <c r="A60" s="262" t="s">
        <v>211</v>
      </c>
      <c r="B60" s="259">
        <v>24521479</v>
      </c>
      <c r="C60" s="259">
        <v>24521479</v>
      </c>
      <c r="D60" s="259" t="s">
        <v>327</v>
      </c>
      <c r="E60" s="259" t="s">
        <v>282</v>
      </c>
      <c r="F60" s="259">
        <v>9.48</v>
      </c>
      <c r="G60" s="259"/>
      <c r="H60" s="259">
        <v>13.66</v>
      </c>
      <c r="I60" s="266">
        <v>13.66</v>
      </c>
    </row>
    <row r="61" spans="1:9" ht="15" x14ac:dyDescent="0.25">
      <c r="A61" s="269" t="s">
        <v>273</v>
      </c>
      <c r="B61" s="259">
        <v>24581173</v>
      </c>
      <c r="C61" s="259">
        <v>24579393</v>
      </c>
      <c r="D61" s="259" t="s">
        <v>294</v>
      </c>
      <c r="E61" s="259" t="s">
        <v>282</v>
      </c>
      <c r="F61" s="259">
        <v>19.95</v>
      </c>
      <c r="G61" s="259"/>
      <c r="H61" s="259">
        <v>30.33</v>
      </c>
      <c r="I61" s="266">
        <v>30.33</v>
      </c>
    </row>
    <row r="62" spans="1:9" ht="15" x14ac:dyDescent="0.25">
      <c r="A62" s="262" t="s">
        <v>181</v>
      </c>
      <c r="B62" s="259">
        <v>25014377</v>
      </c>
      <c r="C62" s="259">
        <v>25014377</v>
      </c>
      <c r="D62" s="259" t="s">
        <v>328</v>
      </c>
      <c r="E62" s="259" t="s">
        <v>282</v>
      </c>
      <c r="F62" s="259">
        <v>2.66</v>
      </c>
      <c r="G62" s="259"/>
      <c r="H62" s="259">
        <v>3.83</v>
      </c>
      <c r="I62" s="266">
        <v>3.83</v>
      </c>
    </row>
    <row r="63" spans="1:9" ht="15" x14ac:dyDescent="0.25">
      <c r="A63" s="262" t="s">
        <v>186</v>
      </c>
      <c r="B63" s="259">
        <v>25014748</v>
      </c>
      <c r="C63" s="259">
        <v>25014748</v>
      </c>
      <c r="D63" s="259" t="s">
        <v>329</v>
      </c>
      <c r="E63" s="259" t="s">
        <v>282</v>
      </c>
      <c r="F63" s="259">
        <v>2.66</v>
      </c>
      <c r="G63" s="259"/>
      <c r="H63" s="259">
        <v>3.83</v>
      </c>
      <c r="I63" s="266">
        <v>3.83</v>
      </c>
    </row>
    <row r="64" spans="1:9" ht="15" x14ac:dyDescent="0.25">
      <c r="A64" s="262" t="s">
        <v>199</v>
      </c>
      <c r="B64" s="259">
        <v>25177917</v>
      </c>
      <c r="C64" s="259">
        <v>25177917</v>
      </c>
      <c r="D64" s="259" t="s">
        <v>330</v>
      </c>
      <c r="E64" s="259" t="s">
        <v>282</v>
      </c>
      <c r="F64" s="259">
        <v>8.56</v>
      </c>
      <c r="G64" s="259"/>
      <c r="H64" s="259">
        <v>12.34</v>
      </c>
      <c r="I64" s="266">
        <v>12.34</v>
      </c>
    </row>
    <row r="65" spans="1:9" ht="15" x14ac:dyDescent="0.25">
      <c r="A65" s="268" t="s">
        <v>87</v>
      </c>
      <c r="B65" s="259">
        <v>25181616</v>
      </c>
      <c r="C65" s="259">
        <v>96985730</v>
      </c>
      <c r="D65" s="259" t="s">
        <v>331</v>
      </c>
      <c r="E65" s="259" t="s">
        <v>282</v>
      </c>
      <c r="F65" s="259">
        <v>3.9</v>
      </c>
      <c r="G65" s="259"/>
      <c r="H65" s="259">
        <v>5.63</v>
      </c>
      <c r="I65" s="266">
        <v>5.63</v>
      </c>
    </row>
    <row r="66" spans="1:9" ht="15" x14ac:dyDescent="0.25">
      <c r="A66" s="262" t="s">
        <v>87</v>
      </c>
      <c r="B66" s="259">
        <v>25182778</v>
      </c>
      <c r="C66" s="259">
        <v>25182778</v>
      </c>
      <c r="D66" s="259" t="s">
        <v>332</v>
      </c>
      <c r="E66" s="259" t="s">
        <v>282</v>
      </c>
      <c r="F66" s="259">
        <v>8.32</v>
      </c>
      <c r="G66" s="259"/>
      <c r="H66" s="259">
        <v>12</v>
      </c>
      <c r="I66" s="266">
        <v>12</v>
      </c>
    </row>
    <row r="67" spans="1:9" ht="15" x14ac:dyDescent="0.25">
      <c r="A67" s="262" t="s">
        <v>97</v>
      </c>
      <c r="B67" s="259">
        <v>25183021</v>
      </c>
      <c r="C67" s="259">
        <v>25183021</v>
      </c>
      <c r="D67" s="259" t="s">
        <v>333</v>
      </c>
      <c r="E67" s="259" t="s">
        <v>282</v>
      </c>
      <c r="F67" s="259">
        <v>17.54</v>
      </c>
      <c r="G67" s="259"/>
      <c r="H67" s="259">
        <v>25.28</v>
      </c>
      <c r="I67" s="266">
        <v>25.28</v>
      </c>
    </row>
    <row r="68" spans="1:9" ht="15" x14ac:dyDescent="0.25">
      <c r="A68" s="262" t="s">
        <v>117</v>
      </c>
      <c r="B68" s="259">
        <v>25183022</v>
      </c>
      <c r="C68" s="259">
        <v>25183022</v>
      </c>
      <c r="D68" s="259" t="s">
        <v>333</v>
      </c>
      <c r="E68" s="259" t="s">
        <v>282</v>
      </c>
      <c r="F68" s="259">
        <v>25.12</v>
      </c>
      <c r="G68" s="259"/>
      <c r="H68" s="259">
        <v>36.200000000000003</v>
      </c>
      <c r="I68" s="266">
        <v>36.200000000000003</v>
      </c>
    </row>
    <row r="69" spans="1:9" ht="15" x14ac:dyDescent="0.25">
      <c r="A69" s="262" t="s">
        <v>10</v>
      </c>
      <c r="B69" s="259">
        <v>25183061</v>
      </c>
      <c r="C69" s="259">
        <v>25183061</v>
      </c>
      <c r="D69" s="259" t="s">
        <v>294</v>
      </c>
      <c r="E69" s="259" t="s">
        <v>282</v>
      </c>
      <c r="F69" s="259">
        <v>5.71</v>
      </c>
      <c r="G69" s="259"/>
      <c r="H69" s="259">
        <v>8.23</v>
      </c>
      <c r="I69" s="266">
        <v>8.23</v>
      </c>
    </row>
    <row r="70" spans="1:9" ht="15" x14ac:dyDescent="0.25">
      <c r="A70" s="262" t="s">
        <v>194</v>
      </c>
      <c r="B70" s="259">
        <v>25186682</v>
      </c>
      <c r="C70" s="259">
        <v>25186682</v>
      </c>
      <c r="D70" s="259" t="s">
        <v>291</v>
      </c>
      <c r="E70" s="259" t="s">
        <v>282</v>
      </c>
      <c r="F70" s="259">
        <v>4.3</v>
      </c>
      <c r="G70" s="259"/>
      <c r="H70" s="259">
        <v>6.2</v>
      </c>
      <c r="I70" s="266">
        <v>6.2</v>
      </c>
    </row>
    <row r="71" spans="1:9" ht="15" x14ac:dyDescent="0.25">
      <c r="A71" s="262" t="s">
        <v>273</v>
      </c>
      <c r="B71" s="259">
        <v>52046262</v>
      </c>
      <c r="C71" s="259">
        <v>52046262</v>
      </c>
      <c r="D71" s="259" t="s">
        <v>319</v>
      </c>
      <c r="E71" s="259" t="s">
        <v>282</v>
      </c>
      <c r="F71" s="259">
        <v>45.36</v>
      </c>
      <c r="G71" s="259"/>
      <c r="H71" s="259">
        <v>68.959999999999994</v>
      </c>
      <c r="I71" s="266">
        <v>68.959999999999994</v>
      </c>
    </row>
    <row r="72" spans="1:9" ht="15" x14ac:dyDescent="0.25">
      <c r="A72" s="262" t="s">
        <v>181</v>
      </c>
      <c r="B72" s="259">
        <v>52484807</v>
      </c>
      <c r="C72" s="259">
        <v>52484807</v>
      </c>
      <c r="D72" s="259" t="s">
        <v>334</v>
      </c>
      <c r="E72" s="259" t="s">
        <v>282</v>
      </c>
      <c r="F72" s="259">
        <v>94.24</v>
      </c>
      <c r="G72" s="259">
        <v>70.84</v>
      </c>
      <c r="H72" s="259">
        <v>135.82</v>
      </c>
      <c r="I72" s="266">
        <v>135.82</v>
      </c>
    </row>
    <row r="73" spans="1:9" ht="15" x14ac:dyDescent="0.25">
      <c r="A73" s="268" t="s">
        <v>194</v>
      </c>
      <c r="B73" s="259">
        <v>55563925</v>
      </c>
      <c r="C73" s="259">
        <v>55580052</v>
      </c>
      <c r="D73" s="259" t="s">
        <v>265</v>
      </c>
      <c r="E73" s="259" t="s">
        <v>282</v>
      </c>
      <c r="F73" s="259">
        <v>19.510000000000002</v>
      </c>
      <c r="G73" s="259"/>
      <c r="H73" s="259">
        <v>28.11</v>
      </c>
      <c r="I73" s="266">
        <v>28.11</v>
      </c>
    </row>
    <row r="74" spans="1:9" ht="15" x14ac:dyDescent="0.25">
      <c r="A74" s="262" t="s">
        <v>194</v>
      </c>
      <c r="B74" s="259">
        <v>55574864</v>
      </c>
      <c r="C74" s="259">
        <v>55574864</v>
      </c>
      <c r="D74" s="259" t="s">
        <v>335</v>
      </c>
      <c r="E74" s="259" t="s">
        <v>282</v>
      </c>
      <c r="F74" s="259">
        <v>104.51</v>
      </c>
      <c r="G74" s="259"/>
      <c r="H74" s="259">
        <v>150.62</v>
      </c>
      <c r="I74" s="266">
        <v>150.62</v>
      </c>
    </row>
    <row r="75" spans="1:9" ht="15" x14ac:dyDescent="0.25">
      <c r="A75" s="262" t="s">
        <v>194</v>
      </c>
      <c r="B75" s="259">
        <v>55580052</v>
      </c>
      <c r="C75" s="259">
        <v>55580052</v>
      </c>
      <c r="D75" s="259" t="s">
        <v>265</v>
      </c>
      <c r="E75" s="259" t="s">
        <v>282</v>
      </c>
      <c r="F75" s="259">
        <v>22.54</v>
      </c>
      <c r="G75" s="259"/>
      <c r="H75" s="259">
        <v>34.270000000000003</v>
      </c>
      <c r="I75" s="266">
        <v>34.270000000000003</v>
      </c>
    </row>
    <row r="76" spans="1:9" ht="15" x14ac:dyDescent="0.25">
      <c r="A76" s="262" t="s">
        <v>10</v>
      </c>
      <c r="B76" s="259">
        <v>88900181</v>
      </c>
      <c r="C76" s="259">
        <v>88900181</v>
      </c>
      <c r="D76" s="259" t="s">
        <v>242</v>
      </c>
      <c r="E76" s="259" t="s">
        <v>282</v>
      </c>
      <c r="F76" s="259">
        <v>6.18</v>
      </c>
      <c r="G76" s="259"/>
      <c r="H76" s="259">
        <v>6.18</v>
      </c>
      <c r="I76" s="266">
        <v>6.18</v>
      </c>
    </row>
    <row r="77" spans="1:9" ht="15" x14ac:dyDescent="0.25">
      <c r="A77" s="262" t="s">
        <v>204</v>
      </c>
      <c r="B77" s="259">
        <v>88900188</v>
      </c>
      <c r="C77" s="259">
        <v>88900188</v>
      </c>
      <c r="D77" s="259" t="s">
        <v>243</v>
      </c>
      <c r="E77" s="259" t="s">
        <v>282</v>
      </c>
      <c r="F77" s="259">
        <v>5.71</v>
      </c>
      <c r="G77" s="259"/>
      <c r="H77" s="259">
        <v>5.71</v>
      </c>
      <c r="I77" s="266">
        <v>5.71</v>
      </c>
    </row>
    <row r="78" spans="1:9" ht="15" x14ac:dyDescent="0.25">
      <c r="A78" s="262" t="s">
        <v>181</v>
      </c>
      <c r="B78" s="259">
        <v>88983068</v>
      </c>
      <c r="C78" s="259">
        <v>88983068</v>
      </c>
      <c r="D78" s="259" t="s">
        <v>57</v>
      </c>
      <c r="E78" s="259" t="s">
        <v>282</v>
      </c>
      <c r="F78" s="259">
        <v>38.29</v>
      </c>
      <c r="G78" s="259"/>
      <c r="H78" s="259">
        <v>55.18</v>
      </c>
      <c r="I78" s="266">
        <v>55.18</v>
      </c>
    </row>
    <row r="79" spans="1:9" ht="15" x14ac:dyDescent="0.25">
      <c r="A79" s="262" t="s">
        <v>184</v>
      </c>
      <c r="B79" s="259">
        <v>89017524</v>
      </c>
      <c r="C79" s="259">
        <v>89017524</v>
      </c>
      <c r="D79" s="259" t="s">
        <v>336</v>
      </c>
      <c r="E79" s="259" t="s">
        <v>282</v>
      </c>
      <c r="F79" s="259">
        <v>12.54</v>
      </c>
      <c r="G79" s="259"/>
      <c r="H79" s="259">
        <v>18.07</v>
      </c>
      <c r="I79" s="266">
        <v>18.07</v>
      </c>
    </row>
    <row r="80" spans="1:9" ht="15" x14ac:dyDescent="0.25">
      <c r="A80" s="262" t="s">
        <v>261</v>
      </c>
      <c r="B80" s="259">
        <v>89017525</v>
      </c>
      <c r="C80" s="259">
        <v>89017525</v>
      </c>
      <c r="D80" s="259" t="s">
        <v>296</v>
      </c>
      <c r="E80" s="259" t="s">
        <v>282</v>
      </c>
      <c r="F80" s="259">
        <v>10.73</v>
      </c>
      <c r="G80" s="259"/>
      <c r="H80" s="259">
        <v>16.309999999999999</v>
      </c>
      <c r="I80" s="266">
        <v>16.309999999999999</v>
      </c>
    </row>
    <row r="81" spans="1:9" ht="15" x14ac:dyDescent="0.25">
      <c r="A81" s="262" t="s">
        <v>184</v>
      </c>
      <c r="B81" s="259">
        <v>89018168</v>
      </c>
      <c r="C81" s="259">
        <v>89018168</v>
      </c>
      <c r="D81" s="259" t="s">
        <v>337</v>
      </c>
      <c r="E81" s="259" t="s">
        <v>282</v>
      </c>
      <c r="F81" s="259">
        <v>40.950000000000003</v>
      </c>
      <c r="G81" s="259"/>
      <c r="H81" s="259">
        <v>59.01</v>
      </c>
      <c r="I81" s="266">
        <v>59.01</v>
      </c>
    </row>
    <row r="82" spans="1:9" ht="15" x14ac:dyDescent="0.25">
      <c r="A82" s="262" t="s">
        <v>188</v>
      </c>
      <c r="B82" s="259">
        <v>89018784</v>
      </c>
      <c r="C82" s="259">
        <v>89018784</v>
      </c>
      <c r="D82" s="259" t="s">
        <v>338</v>
      </c>
      <c r="E82" s="259" t="s">
        <v>282</v>
      </c>
      <c r="F82" s="259">
        <v>35.42</v>
      </c>
      <c r="G82" s="259"/>
      <c r="H82" s="259">
        <v>51.04</v>
      </c>
      <c r="I82" s="266">
        <v>51.04</v>
      </c>
    </row>
    <row r="83" spans="1:9" ht="15" x14ac:dyDescent="0.25">
      <c r="A83" s="262" t="s">
        <v>10</v>
      </c>
      <c r="B83" s="259">
        <v>89063261</v>
      </c>
      <c r="C83" s="259">
        <v>89063261</v>
      </c>
      <c r="D83" s="259" t="s">
        <v>339</v>
      </c>
      <c r="E83" s="259" t="s">
        <v>282</v>
      </c>
      <c r="F83" s="259">
        <v>1.77</v>
      </c>
      <c r="G83" s="259"/>
      <c r="H83" s="259">
        <v>2.58</v>
      </c>
      <c r="I83" s="266">
        <v>2.58</v>
      </c>
    </row>
    <row r="84" spans="1:9" ht="15" x14ac:dyDescent="0.25">
      <c r="A84" s="262" t="s">
        <v>97</v>
      </c>
      <c r="B84" s="259">
        <v>89063273</v>
      </c>
      <c r="C84" s="259">
        <v>89063273</v>
      </c>
      <c r="D84" s="259" t="s">
        <v>340</v>
      </c>
      <c r="E84" s="259" t="s">
        <v>282</v>
      </c>
      <c r="F84" s="259">
        <v>1.9</v>
      </c>
      <c r="G84" s="259"/>
      <c r="H84" s="259">
        <v>2.74</v>
      </c>
      <c r="I84" s="266">
        <v>2.74</v>
      </c>
    </row>
    <row r="85" spans="1:9" ht="15" x14ac:dyDescent="0.25">
      <c r="A85" s="262" t="s">
        <v>110</v>
      </c>
      <c r="B85" s="259">
        <v>90499401</v>
      </c>
      <c r="C85" s="259">
        <v>90499401</v>
      </c>
      <c r="D85" s="259" t="s">
        <v>341</v>
      </c>
      <c r="E85" s="259" t="s">
        <v>282</v>
      </c>
      <c r="F85" s="259">
        <v>43.88</v>
      </c>
      <c r="G85" s="259"/>
      <c r="H85" s="259">
        <v>63.23</v>
      </c>
      <c r="I85" s="266">
        <v>63.23</v>
      </c>
    </row>
    <row r="86" spans="1:9" ht="15" x14ac:dyDescent="0.25">
      <c r="A86" s="262" t="s">
        <v>110</v>
      </c>
      <c r="B86" s="259">
        <v>90531677</v>
      </c>
      <c r="C86" s="259">
        <v>90531677</v>
      </c>
      <c r="D86" s="259" t="s">
        <v>342</v>
      </c>
      <c r="E86" s="259" t="s">
        <v>282</v>
      </c>
      <c r="F86" s="259">
        <v>27</v>
      </c>
      <c r="G86" s="259"/>
      <c r="H86" s="259">
        <v>38.909999999999997</v>
      </c>
      <c r="I86" s="266">
        <v>38.909999999999997</v>
      </c>
    </row>
    <row r="87" spans="1:9" ht="15" x14ac:dyDescent="0.25">
      <c r="A87" s="262" t="s">
        <v>110</v>
      </c>
      <c r="B87" s="259">
        <v>90535131</v>
      </c>
      <c r="C87" s="259">
        <v>90535131</v>
      </c>
      <c r="D87" s="259" t="s">
        <v>343</v>
      </c>
      <c r="E87" s="259" t="s">
        <v>282</v>
      </c>
      <c r="F87" s="259">
        <v>18.920000000000002</v>
      </c>
      <c r="G87" s="259"/>
      <c r="H87" s="259">
        <v>27.26</v>
      </c>
      <c r="I87" s="266">
        <v>27.26</v>
      </c>
    </row>
    <row r="88" spans="1:9" ht="15" x14ac:dyDescent="0.25">
      <c r="A88" s="262" t="s">
        <v>117</v>
      </c>
      <c r="B88" s="259">
        <v>92066312</v>
      </c>
      <c r="C88" s="259">
        <v>92066312</v>
      </c>
      <c r="D88" s="259" t="s">
        <v>344</v>
      </c>
      <c r="E88" s="259" t="s">
        <v>282</v>
      </c>
      <c r="F88" s="259">
        <v>87.09</v>
      </c>
      <c r="G88" s="259">
        <v>65.42</v>
      </c>
      <c r="H88" s="259">
        <v>125.51</v>
      </c>
      <c r="I88" s="266">
        <v>125.51</v>
      </c>
    </row>
    <row r="89" spans="1:9" ht="15" x14ac:dyDescent="0.25">
      <c r="A89" s="262" t="s">
        <v>189</v>
      </c>
      <c r="B89" s="259">
        <v>92068246</v>
      </c>
      <c r="C89" s="259">
        <v>92068246</v>
      </c>
      <c r="D89" s="259" t="s">
        <v>345</v>
      </c>
      <c r="E89" s="259" t="s">
        <v>282</v>
      </c>
      <c r="F89" s="259">
        <v>23.41</v>
      </c>
      <c r="G89" s="259"/>
      <c r="H89" s="259">
        <v>33.74</v>
      </c>
      <c r="I89" s="266">
        <v>33.74</v>
      </c>
    </row>
    <row r="90" spans="1:9" ht="15" x14ac:dyDescent="0.25">
      <c r="A90" s="262" t="s">
        <v>166</v>
      </c>
      <c r="B90" s="259">
        <v>92142009</v>
      </c>
      <c r="C90" s="259">
        <v>92142009</v>
      </c>
      <c r="D90" s="259" t="s">
        <v>345</v>
      </c>
      <c r="E90" s="259" t="s">
        <v>282</v>
      </c>
      <c r="F90" s="259">
        <v>3.05</v>
      </c>
      <c r="G90" s="259"/>
      <c r="H90" s="259">
        <v>4.4000000000000004</v>
      </c>
      <c r="I90" s="266">
        <v>4.4000000000000004</v>
      </c>
    </row>
    <row r="91" spans="1:9" ht="15" x14ac:dyDescent="0.25">
      <c r="A91" s="262" t="s">
        <v>199</v>
      </c>
      <c r="B91" s="259">
        <v>92196275</v>
      </c>
      <c r="C91" s="259">
        <v>92196275</v>
      </c>
      <c r="D91" s="259" t="s">
        <v>346</v>
      </c>
      <c r="E91" s="259" t="s">
        <v>282</v>
      </c>
      <c r="F91" s="259">
        <v>25.51</v>
      </c>
      <c r="G91" s="259"/>
      <c r="H91" s="259">
        <v>36.76</v>
      </c>
      <c r="I91" s="266">
        <v>36.76</v>
      </c>
    </row>
    <row r="92" spans="1:9" ht="15" x14ac:dyDescent="0.25">
      <c r="A92" s="262" t="s">
        <v>189</v>
      </c>
      <c r="B92" s="259">
        <v>92220447</v>
      </c>
      <c r="C92" s="259">
        <v>92220447</v>
      </c>
      <c r="D92" s="259" t="s">
        <v>347</v>
      </c>
      <c r="E92" s="259" t="s">
        <v>282</v>
      </c>
      <c r="F92" s="259">
        <v>15.71</v>
      </c>
      <c r="G92" s="259"/>
      <c r="H92" s="259">
        <v>22.64</v>
      </c>
      <c r="I92" s="266">
        <v>22.64</v>
      </c>
    </row>
    <row r="93" spans="1:9" ht="15" x14ac:dyDescent="0.25">
      <c r="A93" s="262" t="s">
        <v>199</v>
      </c>
      <c r="B93" s="259">
        <v>92226300</v>
      </c>
      <c r="C93" s="259">
        <v>92226300</v>
      </c>
      <c r="D93" s="259" t="s">
        <v>348</v>
      </c>
      <c r="E93" s="259" t="s">
        <v>282</v>
      </c>
      <c r="F93" s="259">
        <v>59.27</v>
      </c>
      <c r="G93" s="259"/>
      <c r="H93" s="259">
        <v>85.42</v>
      </c>
      <c r="I93" s="266">
        <v>85.42</v>
      </c>
    </row>
    <row r="94" spans="1:9" ht="15" x14ac:dyDescent="0.25">
      <c r="A94" s="262" t="s">
        <v>199</v>
      </c>
      <c r="B94" s="259">
        <v>92234714</v>
      </c>
      <c r="C94" s="259">
        <v>92234714</v>
      </c>
      <c r="D94" s="259" t="s">
        <v>346</v>
      </c>
      <c r="E94" s="259" t="s">
        <v>282</v>
      </c>
      <c r="F94" s="259">
        <v>26.92</v>
      </c>
      <c r="G94" s="259"/>
      <c r="H94" s="259">
        <v>38.79</v>
      </c>
      <c r="I94" s="266">
        <v>38.79</v>
      </c>
    </row>
    <row r="95" spans="1:9" ht="15" x14ac:dyDescent="0.25">
      <c r="A95" s="262" t="s">
        <v>194</v>
      </c>
      <c r="B95" s="259">
        <v>93185674</v>
      </c>
      <c r="C95" s="259">
        <v>93185674</v>
      </c>
      <c r="D95" s="259" t="s">
        <v>349</v>
      </c>
      <c r="E95" s="259" t="s">
        <v>282</v>
      </c>
      <c r="F95" s="259">
        <v>9.2100000000000009</v>
      </c>
      <c r="G95" s="259"/>
      <c r="H95" s="259">
        <v>13.27</v>
      </c>
      <c r="I95" s="266">
        <v>13.27</v>
      </c>
    </row>
    <row r="96" spans="1:9" ht="15" x14ac:dyDescent="0.25">
      <c r="A96" s="262" t="s">
        <v>110</v>
      </c>
      <c r="B96" s="259">
        <v>93275736</v>
      </c>
      <c r="C96" s="259">
        <v>93275736</v>
      </c>
      <c r="D96" s="259" t="s">
        <v>350</v>
      </c>
      <c r="E96" s="259" t="s">
        <v>282</v>
      </c>
      <c r="F96" s="259">
        <v>12.28</v>
      </c>
      <c r="G96" s="259"/>
      <c r="H96" s="259">
        <v>17.7</v>
      </c>
      <c r="I96" s="266">
        <v>17.7</v>
      </c>
    </row>
    <row r="97" spans="1:12" ht="15" x14ac:dyDescent="0.25">
      <c r="A97" s="262" t="s">
        <v>110</v>
      </c>
      <c r="B97" s="259">
        <v>93281612</v>
      </c>
      <c r="C97" s="259">
        <v>93281612</v>
      </c>
      <c r="D97" s="259" t="s">
        <v>57</v>
      </c>
      <c r="E97" s="259" t="s">
        <v>282</v>
      </c>
      <c r="F97" s="259">
        <v>6.32</v>
      </c>
      <c r="G97" s="259"/>
      <c r="H97" s="259">
        <v>9.11</v>
      </c>
      <c r="I97" s="266">
        <v>9.11</v>
      </c>
    </row>
    <row r="98" spans="1:12" ht="15" x14ac:dyDescent="0.25">
      <c r="A98" s="262" t="s">
        <v>110</v>
      </c>
      <c r="B98" s="259">
        <v>93363910</v>
      </c>
      <c r="C98" s="259">
        <v>93363910</v>
      </c>
      <c r="D98" s="259" t="s">
        <v>351</v>
      </c>
      <c r="E98" s="259" t="s">
        <v>282</v>
      </c>
      <c r="F98" s="259">
        <v>18.920000000000002</v>
      </c>
      <c r="G98" s="259"/>
      <c r="H98" s="259">
        <v>27.26</v>
      </c>
      <c r="I98" s="266">
        <v>27.26</v>
      </c>
    </row>
    <row r="99" spans="1:12" ht="15" x14ac:dyDescent="0.25">
      <c r="A99" s="262" t="s">
        <v>166</v>
      </c>
      <c r="B99" s="259">
        <v>93370527</v>
      </c>
      <c r="C99" s="259">
        <v>93370527</v>
      </c>
      <c r="D99" s="259" t="s">
        <v>316</v>
      </c>
      <c r="E99" s="259" t="s">
        <v>282</v>
      </c>
      <c r="F99" s="259">
        <v>11.38</v>
      </c>
      <c r="G99" s="259"/>
      <c r="H99" s="259">
        <v>16.41</v>
      </c>
      <c r="I99" s="266">
        <v>16.41</v>
      </c>
    </row>
    <row r="100" spans="1:12" ht="15" x14ac:dyDescent="0.25">
      <c r="A100" s="262" t="s">
        <v>117</v>
      </c>
      <c r="B100" s="259">
        <v>93740495</v>
      </c>
      <c r="C100" s="259">
        <v>93740495</v>
      </c>
      <c r="D100" s="259" t="s">
        <v>320</v>
      </c>
      <c r="E100" s="259" t="s">
        <v>282</v>
      </c>
      <c r="F100" s="259">
        <v>39.4</v>
      </c>
      <c r="G100" s="259"/>
      <c r="H100" s="259">
        <v>56.79</v>
      </c>
      <c r="I100" s="266">
        <v>56.79</v>
      </c>
    </row>
    <row r="101" spans="1:12" ht="15" x14ac:dyDescent="0.25">
      <c r="A101" s="262" t="s">
        <v>10</v>
      </c>
      <c r="B101" s="259">
        <v>93744701</v>
      </c>
      <c r="C101" s="259">
        <v>93744701</v>
      </c>
      <c r="D101" s="259" t="s">
        <v>352</v>
      </c>
      <c r="E101" s="259" t="s">
        <v>282</v>
      </c>
      <c r="F101" s="259">
        <v>48.59</v>
      </c>
      <c r="G101" s="259"/>
      <c r="H101" s="259">
        <v>65.400000000000006</v>
      </c>
      <c r="I101" s="266">
        <v>65.400000000000006</v>
      </c>
    </row>
    <row r="102" spans="1:12" ht="15" x14ac:dyDescent="0.25">
      <c r="A102" s="262" t="s">
        <v>99</v>
      </c>
      <c r="B102" s="259">
        <v>93744702</v>
      </c>
      <c r="C102" s="259">
        <v>93744702</v>
      </c>
      <c r="D102" s="259" t="s">
        <v>352</v>
      </c>
      <c r="E102" s="259" t="s">
        <v>282</v>
      </c>
      <c r="F102" s="259">
        <v>62.75</v>
      </c>
      <c r="G102" s="259"/>
      <c r="H102" s="259">
        <v>84.47</v>
      </c>
      <c r="I102" s="266">
        <v>84.47</v>
      </c>
    </row>
    <row r="103" spans="1:12" ht="15" x14ac:dyDescent="0.25">
      <c r="A103" s="262" t="s">
        <v>97</v>
      </c>
      <c r="B103" s="259">
        <v>93744703</v>
      </c>
      <c r="C103" s="259">
        <v>93744703</v>
      </c>
      <c r="D103" s="259" t="s">
        <v>353</v>
      </c>
      <c r="E103" s="259" t="s">
        <v>282</v>
      </c>
      <c r="F103" s="259">
        <v>94.21</v>
      </c>
      <c r="G103" s="259"/>
      <c r="H103" s="259">
        <v>126.81</v>
      </c>
      <c r="I103" s="266">
        <v>126.81</v>
      </c>
    </row>
    <row r="104" spans="1:12" ht="15" x14ac:dyDescent="0.25">
      <c r="A104" s="262" t="s">
        <v>114</v>
      </c>
      <c r="B104" s="259">
        <v>93745368</v>
      </c>
      <c r="C104" s="259">
        <v>93745368</v>
      </c>
      <c r="D104" s="259" t="s">
        <v>354</v>
      </c>
      <c r="E104" s="259" t="s">
        <v>282</v>
      </c>
      <c r="F104" s="259">
        <v>152.58000000000001</v>
      </c>
      <c r="G104" s="259"/>
      <c r="H104" s="259">
        <v>205.35</v>
      </c>
      <c r="I104" s="266">
        <v>205.35</v>
      </c>
    </row>
    <row r="105" spans="1:12" ht="15" x14ac:dyDescent="0.25">
      <c r="A105" s="262" t="s">
        <v>177</v>
      </c>
      <c r="B105" s="259">
        <v>94448984</v>
      </c>
      <c r="C105" s="259">
        <v>94448984</v>
      </c>
      <c r="D105" s="259" t="s">
        <v>316</v>
      </c>
      <c r="E105" s="259" t="s">
        <v>282</v>
      </c>
      <c r="F105" s="259">
        <v>3.71</v>
      </c>
      <c r="G105" s="259"/>
      <c r="H105" s="259">
        <v>5.35</v>
      </c>
      <c r="I105" s="266">
        <v>5.35</v>
      </c>
    </row>
    <row r="106" spans="1:12" ht="15" x14ac:dyDescent="0.25">
      <c r="A106" s="262" t="s">
        <v>172</v>
      </c>
      <c r="B106" s="259">
        <v>94456741</v>
      </c>
      <c r="C106" s="259">
        <v>94456741</v>
      </c>
      <c r="D106" s="259" t="s">
        <v>336</v>
      </c>
      <c r="E106" s="259" t="s">
        <v>282</v>
      </c>
      <c r="F106" s="259">
        <v>3.05</v>
      </c>
      <c r="G106" s="259"/>
      <c r="H106" s="259">
        <v>4.4000000000000004</v>
      </c>
      <c r="I106" s="266">
        <v>4.4000000000000004</v>
      </c>
    </row>
    <row r="107" spans="1:12" ht="15" x14ac:dyDescent="0.25">
      <c r="A107" s="262" t="s">
        <v>10</v>
      </c>
      <c r="B107" s="259">
        <v>94580182</v>
      </c>
      <c r="C107" s="259">
        <v>94580182</v>
      </c>
      <c r="D107" s="259" t="s">
        <v>337</v>
      </c>
      <c r="E107" s="259" t="s">
        <v>282</v>
      </c>
      <c r="F107" s="259">
        <v>7.49</v>
      </c>
      <c r="G107" s="259"/>
      <c r="H107" s="259">
        <v>10.8</v>
      </c>
      <c r="I107" s="266">
        <v>10.8</v>
      </c>
    </row>
    <row r="108" spans="1:12" ht="15" x14ac:dyDescent="0.25">
      <c r="A108" s="262" t="s">
        <v>110</v>
      </c>
      <c r="B108" s="259">
        <v>94632619</v>
      </c>
      <c r="C108" s="259">
        <v>94632619</v>
      </c>
      <c r="D108" s="259" t="s">
        <v>336</v>
      </c>
      <c r="E108" s="259" t="s">
        <v>282</v>
      </c>
      <c r="F108" s="259">
        <v>3.03</v>
      </c>
      <c r="G108" s="259"/>
      <c r="H108" s="259">
        <v>4.3600000000000003</v>
      </c>
      <c r="I108" s="266">
        <v>4.3600000000000003</v>
      </c>
    </row>
    <row r="109" spans="1:12" s="254" customFormat="1" ht="15" x14ac:dyDescent="0.25">
      <c r="A109" s="256" t="s">
        <v>181</v>
      </c>
      <c r="B109" s="257">
        <v>94760356</v>
      </c>
      <c r="C109" s="257">
        <v>94760356</v>
      </c>
      <c r="D109" s="257" t="s">
        <v>284</v>
      </c>
      <c r="E109" s="257" t="s">
        <v>282</v>
      </c>
      <c r="F109" s="255">
        <v>1228.1400000000001</v>
      </c>
      <c r="G109" s="257"/>
      <c r="H109" s="255">
        <v>1812.94</v>
      </c>
      <c r="I109" s="258">
        <f>+H109/208</f>
        <v>8.7160576923076931</v>
      </c>
      <c r="K109" s="257" t="s">
        <v>395</v>
      </c>
      <c r="L109" s="257">
        <v>208</v>
      </c>
    </row>
    <row r="110" spans="1:12" ht="15" x14ac:dyDescent="0.25">
      <c r="A110" s="262" t="s">
        <v>273</v>
      </c>
      <c r="B110" s="259">
        <v>94771044</v>
      </c>
      <c r="C110" s="259">
        <v>94771044</v>
      </c>
      <c r="D110" s="259" t="s">
        <v>316</v>
      </c>
      <c r="E110" s="259" t="s">
        <v>282</v>
      </c>
      <c r="F110" s="259">
        <v>27.09</v>
      </c>
      <c r="G110" s="259"/>
      <c r="H110" s="259">
        <v>41.19</v>
      </c>
      <c r="I110" s="266">
        <v>41.19</v>
      </c>
    </row>
    <row r="111" spans="1:12" ht="15" x14ac:dyDescent="0.25">
      <c r="A111" s="262" t="s">
        <v>118</v>
      </c>
      <c r="B111" s="259">
        <v>95608735</v>
      </c>
      <c r="C111" s="259">
        <v>95608735</v>
      </c>
      <c r="D111" s="259" t="s">
        <v>355</v>
      </c>
      <c r="E111" s="259" t="s">
        <v>282</v>
      </c>
      <c r="F111" s="259">
        <v>3.05</v>
      </c>
      <c r="G111" s="259"/>
      <c r="H111" s="259">
        <v>4.3899999999999997</v>
      </c>
      <c r="I111" s="266">
        <v>4.3899999999999997</v>
      </c>
    </row>
    <row r="112" spans="1:12" ht="15" x14ac:dyDescent="0.25">
      <c r="A112" s="262" t="s">
        <v>204</v>
      </c>
      <c r="B112" s="259">
        <v>95620280</v>
      </c>
      <c r="C112" s="259">
        <v>95620280</v>
      </c>
      <c r="D112" s="259" t="s">
        <v>331</v>
      </c>
      <c r="E112" s="259" t="s">
        <v>282</v>
      </c>
      <c r="F112" s="259">
        <v>3.05</v>
      </c>
      <c r="G112" s="259"/>
      <c r="H112" s="259">
        <v>4.3899999999999997</v>
      </c>
      <c r="I112" s="266">
        <v>4.3899999999999997</v>
      </c>
    </row>
    <row r="113" spans="1:9" ht="15" x14ac:dyDescent="0.25">
      <c r="A113" s="262" t="s">
        <v>132</v>
      </c>
      <c r="B113" s="259">
        <v>95620989</v>
      </c>
      <c r="C113" s="259">
        <v>95620989</v>
      </c>
      <c r="D113" s="259" t="s">
        <v>331</v>
      </c>
      <c r="E113" s="259" t="s">
        <v>282</v>
      </c>
      <c r="F113" s="259">
        <v>3.05</v>
      </c>
      <c r="G113" s="259"/>
      <c r="H113" s="259">
        <v>4.4000000000000004</v>
      </c>
      <c r="I113" s="266">
        <v>4.4000000000000004</v>
      </c>
    </row>
    <row r="114" spans="1:9" ht="15" x14ac:dyDescent="0.25">
      <c r="A114" s="262" t="s">
        <v>144</v>
      </c>
      <c r="B114" s="259">
        <v>95621989</v>
      </c>
      <c r="C114" s="259">
        <v>95621989</v>
      </c>
      <c r="D114" s="259" t="s">
        <v>336</v>
      </c>
      <c r="E114" s="259" t="s">
        <v>282</v>
      </c>
      <c r="F114" s="259">
        <v>3.05</v>
      </c>
      <c r="G114" s="259"/>
      <c r="H114" s="259">
        <v>4.4000000000000004</v>
      </c>
      <c r="I114" s="266">
        <v>4.4000000000000004</v>
      </c>
    </row>
    <row r="115" spans="1:9" ht="15" x14ac:dyDescent="0.25">
      <c r="A115" s="262" t="s">
        <v>118</v>
      </c>
      <c r="B115" s="259">
        <v>95622337</v>
      </c>
      <c r="C115" s="259">
        <v>95622337</v>
      </c>
      <c r="D115" s="259" t="s">
        <v>356</v>
      </c>
      <c r="E115" s="259" t="s">
        <v>282</v>
      </c>
      <c r="F115" s="259">
        <v>5.9</v>
      </c>
      <c r="G115" s="259"/>
      <c r="H115" s="259">
        <v>8.5</v>
      </c>
      <c r="I115" s="266">
        <v>8.5</v>
      </c>
    </row>
    <row r="116" spans="1:9" ht="15" x14ac:dyDescent="0.25">
      <c r="A116" s="262" t="s">
        <v>132</v>
      </c>
      <c r="B116" s="259">
        <v>95622340</v>
      </c>
      <c r="C116" s="259">
        <v>95622340</v>
      </c>
      <c r="D116" s="259" t="s">
        <v>357</v>
      </c>
      <c r="E116" s="259" t="s">
        <v>282</v>
      </c>
      <c r="F116" s="259">
        <v>7.7</v>
      </c>
      <c r="G116" s="259"/>
      <c r="H116" s="259">
        <v>11.1</v>
      </c>
      <c r="I116" s="266">
        <v>11.1</v>
      </c>
    </row>
    <row r="117" spans="1:9" ht="15" x14ac:dyDescent="0.25">
      <c r="A117" s="262" t="s">
        <v>110</v>
      </c>
      <c r="B117" s="259">
        <v>95627133</v>
      </c>
      <c r="C117" s="259">
        <v>95627133</v>
      </c>
      <c r="D117" s="259" t="s">
        <v>318</v>
      </c>
      <c r="E117" s="259" t="s">
        <v>282</v>
      </c>
      <c r="F117" s="259">
        <v>2.95</v>
      </c>
      <c r="G117" s="259"/>
      <c r="H117" s="259">
        <v>4.25</v>
      </c>
      <c r="I117" s="266">
        <v>4.25</v>
      </c>
    </row>
    <row r="118" spans="1:9" ht="15" x14ac:dyDescent="0.25">
      <c r="A118" s="262" t="s">
        <v>97</v>
      </c>
      <c r="B118" s="259">
        <v>95627134</v>
      </c>
      <c r="C118" s="259">
        <v>95627134</v>
      </c>
      <c r="D118" s="259" t="s">
        <v>318</v>
      </c>
      <c r="E118" s="259" t="s">
        <v>282</v>
      </c>
      <c r="F118" s="259">
        <v>4.18</v>
      </c>
      <c r="G118" s="259"/>
      <c r="H118" s="259">
        <v>6.02</v>
      </c>
      <c r="I118" s="266">
        <v>6.02</v>
      </c>
    </row>
    <row r="119" spans="1:9" ht="15" x14ac:dyDescent="0.25">
      <c r="A119" s="262" t="s">
        <v>114</v>
      </c>
      <c r="B119" s="259">
        <v>95627135</v>
      </c>
      <c r="C119" s="259">
        <v>95627135</v>
      </c>
      <c r="D119" s="259" t="s">
        <v>318</v>
      </c>
      <c r="E119" s="259" t="s">
        <v>282</v>
      </c>
      <c r="F119" s="259">
        <v>4.91</v>
      </c>
      <c r="G119" s="259"/>
      <c r="H119" s="259">
        <v>7.08</v>
      </c>
      <c r="I119" s="266">
        <v>7.08</v>
      </c>
    </row>
    <row r="120" spans="1:9" ht="15" x14ac:dyDescent="0.25">
      <c r="A120" s="262" t="s">
        <v>177</v>
      </c>
      <c r="B120" s="259">
        <v>95627137</v>
      </c>
      <c r="C120" s="259">
        <v>95627137</v>
      </c>
      <c r="D120" s="259" t="s">
        <v>318</v>
      </c>
      <c r="E120" s="259" t="s">
        <v>282</v>
      </c>
      <c r="F120" s="259">
        <v>6.35</v>
      </c>
      <c r="G120" s="259"/>
      <c r="H120" s="259">
        <v>9.15</v>
      </c>
      <c r="I120" s="266">
        <v>9.15</v>
      </c>
    </row>
    <row r="121" spans="1:9" ht="15" x14ac:dyDescent="0.25">
      <c r="A121" s="262" t="s">
        <v>166</v>
      </c>
      <c r="B121" s="259">
        <v>95627138</v>
      </c>
      <c r="C121" s="259">
        <v>95627138</v>
      </c>
      <c r="D121" s="259" t="s">
        <v>318</v>
      </c>
      <c r="E121" s="259" t="s">
        <v>282</v>
      </c>
      <c r="F121" s="259">
        <v>6.51</v>
      </c>
      <c r="G121" s="259"/>
      <c r="H121" s="259">
        <v>9.3800000000000008</v>
      </c>
      <c r="I121" s="266">
        <v>9.3800000000000008</v>
      </c>
    </row>
    <row r="122" spans="1:9" ht="15" x14ac:dyDescent="0.25">
      <c r="A122" s="262" t="s">
        <v>204</v>
      </c>
      <c r="B122" s="259">
        <v>95628143</v>
      </c>
      <c r="C122" s="259">
        <v>95628143</v>
      </c>
      <c r="D122" s="259" t="s">
        <v>318</v>
      </c>
      <c r="E122" s="259" t="s">
        <v>282</v>
      </c>
      <c r="F122" s="259">
        <v>4.46</v>
      </c>
      <c r="G122" s="259"/>
      <c r="H122" s="259">
        <v>6.43</v>
      </c>
      <c r="I122" s="266">
        <v>6.43</v>
      </c>
    </row>
    <row r="123" spans="1:9" ht="15" x14ac:dyDescent="0.25">
      <c r="A123" s="262" t="s">
        <v>97</v>
      </c>
      <c r="B123" s="259">
        <v>95628746</v>
      </c>
      <c r="C123" s="259">
        <v>95628746</v>
      </c>
      <c r="D123" s="259" t="s">
        <v>57</v>
      </c>
      <c r="E123" s="259" t="s">
        <v>282</v>
      </c>
      <c r="F123" s="259">
        <v>3.79</v>
      </c>
      <c r="G123" s="259"/>
      <c r="H123" s="259">
        <v>5.46</v>
      </c>
      <c r="I123" s="266">
        <v>5.46</v>
      </c>
    </row>
    <row r="124" spans="1:9" ht="15" x14ac:dyDescent="0.25">
      <c r="A124" s="262" t="s">
        <v>10</v>
      </c>
      <c r="B124" s="259">
        <v>95628748</v>
      </c>
      <c r="C124" s="259">
        <v>95628748</v>
      </c>
      <c r="D124" s="259" t="s">
        <v>57</v>
      </c>
      <c r="E124" s="259" t="s">
        <v>282</v>
      </c>
      <c r="F124" s="259">
        <v>3.8</v>
      </c>
      <c r="G124" s="259"/>
      <c r="H124" s="259">
        <v>5.48</v>
      </c>
      <c r="I124" s="266">
        <v>5.48</v>
      </c>
    </row>
    <row r="125" spans="1:9" ht="15" x14ac:dyDescent="0.25">
      <c r="A125" s="262" t="s">
        <v>10</v>
      </c>
      <c r="B125" s="259">
        <v>95628749</v>
      </c>
      <c r="C125" s="259">
        <v>95628749</v>
      </c>
      <c r="D125" s="259" t="s">
        <v>321</v>
      </c>
      <c r="E125" s="259" t="s">
        <v>282</v>
      </c>
      <c r="F125" s="259">
        <v>3.47</v>
      </c>
      <c r="G125" s="259"/>
      <c r="H125" s="259">
        <v>5</v>
      </c>
      <c r="I125" s="266">
        <v>5</v>
      </c>
    </row>
    <row r="126" spans="1:9" ht="15" x14ac:dyDescent="0.25">
      <c r="A126" s="262" t="s">
        <v>114</v>
      </c>
      <c r="B126" s="259">
        <v>95629072</v>
      </c>
      <c r="C126" s="259">
        <v>95629072</v>
      </c>
      <c r="D126" s="259" t="s">
        <v>358</v>
      </c>
      <c r="E126" s="259" t="s">
        <v>282</v>
      </c>
      <c r="F126" s="259">
        <v>15.22</v>
      </c>
      <c r="G126" s="259"/>
      <c r="H126" s="259">
        <v>21.93</v>
      </c>
      <c r="I126" s="266">
        <v>21.93</v>
      </c>
    </row>
    <row r="127" spans="1:9" ht="15" x14ac:dyDescent="0.25">
      <c r="A127" s="262" t="s">
        <v>97</v>
      </c>
      <c r="B127" s="259">
        <v>95629562</v>
      </c>
      <c r="C127" s="259">
        <v>95629562</v>
      </c>
      <c r="D127" s="259" t="s">
        <v>359</v>
      </c>
      <c r="E127" s="259" t="s">
        <v>282</v>
      </c>
      <c r="F127" s="259">
        <v>12.16</v>
      </c>
      <c r="G127" s="259"/>
      <c r="H127" s="259">
        <v>17.52</v>
      </c>
      <c r="I127" s="266">
        <v>17.52</v>
      </c>
    </row>
    <row r="128" spans="1:9" ht="15" x14ac:dyDescent="0.25">
      <c r="A128" s="262" t="s">
        <v>87</v>
      </c>
      <c r="B128" s="259">
        <v>95947238</v>
      </c>
      <c r="C128" s="259">
        <v>95947238</v>
      </c>
      <c r="D128" s="259" t="s">
        <v>359</v>
      </c>
      <c r="E128" s="259" t="s">
        <v>282</v>
      </c>
      <c r="F128" s="259">
        <v>17.03</v>
      </c>
      <c r="G128" s="259"/>
      <c r="H128" s="259">
        <v>24.54</v>
      </c>
      <c r="I128" s="266">
        <v>24.54</v>
      </c>
    </row>
    <row r="129" spans="1:9" ht="15" x14ac:dyDescent="0.25">
      <c r="A129" s="262" t="s">
        <v>99</v>
      </c>
      <c r="B129" s="259">
        <v>96143939</v>
      </c>
      <c r="C129" s="259">
        <v>96143939</v>
      </c>
      <c r="D129" s="259" t="s">
        <v>360</v>
      </c>
      <c r="E129" s="259" t="s">
        <v>282</v>
      </c>
      <c r="F129" s="259">
        <v>5.7</v>
      </c>
      <c r="G129" s="259"/>
      <c r="H129" s="259">
        <v>8.2100000000000009</v>
      </c>
      <c r="I129" s="266">
        <v>8.2100000000000009</v>
      </c>
    </row>
    <row r="130" spans="1:9" ht="15" x14ac:dyDescent="0.25">
      <c r="A130" s="262" t="s">
        <v>117</v>
      </c>
      <c r="B130" s="259">
        <v>96263897</v>
      </c>
      <c r="C130" s="259">
        <v>96263897</v>
      </c>
      <c r="D130" s="259" t="s">
        <v>58</v>
      </c>
      <c r="E130" s="259" t="s">
        <v>282</v>
      </c>
      <c r="F130" s="259">
        <v>8.2100000000000009</v>
      </c>
      <c r="G130" s="259"/>
      <c r="H130" s="259">
        <v>11.83</v>
      </c>
      <c r="I130" s="266">
        <v>11.83</v>
      </c>
    </row>
    <row r="131" spans="1:9" ht="15" x14ac:dyDescent="0.25">
      <c r="A131" s="262" t="s">
        <v>97</v>
      </c>
      <c r="B131" s="259">
        <v>96282726</v>
      </c>
      <c r="C131" s="259">
        <v>96282726</v>
      </c>
      <c r="D131" s="259" t="s">
        <v>361</v>
      </c>
      <c r="E131" s="259" t="s">
        <v>282</v>
      </c>
      <c r="F131" s="259">
        <v>13.57</v>
      </c>
      <c r="G131" s="259"/>
      <c r="H131" s="259">
        <v>19.55</v>
      </c>
      <c r="I131" s="266">
        <v>19.55</v>
      </c>
    </row>
    <row r="132" spans="1:9" ht="15" x14ac:dyDescent="0.25">
      <c r="A132" s="262" t="s">
        <v>114</v>
      </c>
      <c r="B132" s="259">
        <v>96307729</v>
      </c>
      <c r="C132" s="259">
        <v>96307729</v>
      </c>
      <c r="D132" s="259" t="s">
        <v>347</v>
      </c>
      <c r="E132" s="259" t="s">
        <v>282</v>
      </c>
      <c r="F132" s="259">
        <v>7.8</v>
      </c>
      <c r="G132" s="259"/>
      <c r="H132" s="259">
        <v>11.24</v>
      </c>
      <c r="I132" s="266">
        <v>11.24</v>
      </c>
    </row>
    <row r="133" spans="1:9" ht="15" x14ac:dyDescent="0.25">
      <c r="A133" s="262" t="s">
        <v>114</v>
      </c>
      <c r="B133" s="259">
        <v>96414627</v>
      </c>
      <c r="C133" s="259">
        <v>96414627</v>
      </c>
      <c r="D133" s="259" t="s">
        <v>362</v>
      </c>
      <c r="E133" s="259" t="s">
        <v>282</v>
      </c>
      <c r="F133" s="259">
        <v>54.91</v>
      </c>
      <c r="G133" s="259"/>
      <c r="H133" s="259">
        <v>79.13</v>
      </c>
      <c r="I133" s="266">
        <v>79.13</v>
      </c>
    </row>
    <row r="134" spans="1:9" ht="15" x14ac:dyDescent="0.25">
      <c r="A134" s="268" t="s">
        <v>87</v>
      </c>
      <c r="B134" s="259">
        <v>96416335</v>
      </c>
      <c r="C134" s="259">
        <v>25182776</v>
      </c>
      <c r="D134" s="259" t="s">
        <v>363</v>
      </c>
      <c r="E134" s="259" t="s">
        <v>282</v>
      </c>
      <c r="F134" s="259">
        <v>7.52</v>
      </c>
      <c r="G134" s="259"/>
      <c r="H134" s="259">
        <v>10.84</v>
      </c>
      <c r="I134" s="266">
        <v>10.84</v>
      </c>
    </row>
    <row r="135" spans="1:9" ht="15" x14ac:dyDescent="0.25">
      <c r="A135" s="262" t="s">
        <v>10</v>
      </c>
      <c r="B135" s="259">
        <v>96425700</v>
      </c>
      <c r="C135" s="259">
        <v>96425700</v>
      </c>
      <c r="D135" s="259" t="s">
        <v>364</v>
      </c>
      <c r="E135" s="259" t="s">
        <v>282</v>
      </c>
      <c r="F135" s="259">
        <v>11.3</v>
      </c>
      <c r="G135" s="259"/>
      <c r="H135" s="259">
        <v>16.28</v>
      </c>
      <c r="I135" s="266">
        <v>16.28</v>
      </c>
    </row>
    <row r="136" spans="1:9" ht="15" x14ac:dyDescent="0.25">
      <c r="A136" s="262" t="s">
        <v>189</v>
      </c>
      <c r="B136" s="259">
        <v>96440878</v>
      </c>
      <c r="C136" s="259">
        <v>96440878</v>
      </c>
      <c r="D136" s="259" t="s">
        <v>365</v>
      </c>
      <c r="E136" s="259" t="s">
        <v>282</v>
      </c>
      <c r="F136" s="259">
        <v>31.71</v>
      </c>
      <c r="G136" s="259"/>
      <c r="H136" s="259">
        <v>45.7</v>
      </c>
      <c r="I136" s="266">
        <v>45.7</v>
      </c>
    </row>
    <row r="137" spans="1:9" ht="15" x14ac:dyDescent="0.25">
      <c r="A137" s="262" t="s">
        <v>117</v>
      </c>
      <c r="B137" s="259">
        <v>96460002</v>
      </c>
      <c r="C137" s="259">
        <v>96460002</v>
      </c>
      <c r="D137" s="259" t="s">
        <v>366</v>
      </c>
      <c r="E137" s="259" t="s">
        <v>282</v>
      </c>
      <c r="F137" s="259">
        <v>12.4</v>
      </c>
      <c r="G137" s="259"/>
      <c r="H137" s="259">
        <v>17.87</v>
      </c>
      <c r="I137" s="266">
        <v>17.87</v>
      </c>
    </row>
    <row r="138" spans="1:9" ht="15" x14ac:dyDescent="0.25">
      <c r="A138" s="262" t="s">
        <v>87</v>
      </c>
      <c r="B138" s="259">
        <v>96464000</v>
      </c>
      <c r="C138" s="259">
        <v>96464000</v>
      </c>
      <c r="D138" s="259" t="s">
        <v>291</v>
      </c>
      <c r="E138" s="259" t="s">
        <v>282</v>
      </c>
      <c r="F138" s="259">
        <v>3.47</v>
      </c>
      <c r="G138" s="259"/>
      <c r="H138" s="259">
        <v>5</v>
      </c>
      <c r="I138" s="266">
        <v>5</v>
      </c>
    </row>
    <row r="139" spans="1:9" ht="15" x14ac:dyDescent="0.25">
      <c r="A139" s="262" t="s">
        <v>10</v>
      </c>
      <c r="B139" s="259">
        <v>96570765</v>
      </c>
      <c r="C139" s="259">
        <v>96570765</v>
      </c>
      <c r="D139" s="259" t="s">
        <v>336</v>
      </c>
      <c r="E139" s="259" t="s">
        <v>282</v>
      </c>
      <c r="F139" s="259">
        <v>3.23</v>
      </c>
      <c r="G139" s="259"/>
      <c r="H139" s="259">
        <v>4.6500000000000004</v>
      </c>
      <c r="I139" s="266">
        <v>4.6500000000000004</v>
      </c>
    </row>
    <row r="140" spans="1:9" ht="15" x14ac:dyDescent="0.25">
      <c r="A140" s="262" t="s">
        <v>189</v>
      </c>
      <c r="B140" s="259">
        <v>96628779</v>
      </c>
      <c r="C140" s="259">
        <v>96628779</v>
      </c>
      <c r="D140" s="259" t="s">
        <v>367</v>
      </c>
      <c r="E140" s="259" t="s">
        <v>282</v>
      </c>
      <c r="F140" s="259">
        <v>50.31</v>
      </c>
      <c r="G140" s="259"/>
      <c r="H140" s="259">
        <v>72.510000000000005</v>
      </c>
      <c r="I140" s="266">
        <v>72.510000000000005</v>
      </c>
    </row>
    <row r="141" spans="1:9" ht="15" x14ac:dyDescent="0.25">
      <c r="A141" s="262" t="s">
        <v>189</v>
      </c>
      <c r="B141" s="259">
        <v>96628890</v>
      </c>
      <c r="C141" s="259">
        <v>96628890</v>
      </c>
      <c r="D141" s="259" t="s">
        <v>58</v>
      </c>
      <c r="E141" s="259" t="s">
        <v>282</v>
      </c>
      <c r="F141" s="259">
        <v>14.35</v>
      </c>
      <c r="G141" s="259"/>
      <c r="H141" s="259">
        <v>20.68</v>
      </c>
      <c r="I141" s="266">
        <v>20.68</v>
      </c>
    </row>
    <row r="142" spans="1:9" ht="15" x14ac:dyDescent="0.25">
      <c r="A142" s="262" t="s">
        <v>190</v>
      </c>
      <c r="B142" s="259">
        <v>96815102</v>
      </c>
      <c r="C142" s="259">
        <v>96815102</v>
      </c>
      <c r="D142" s="259" t="s">
        <v>319</v>
      </c>
      <c r="E142" s="259" t="s">
        <v>282</v>
      </c>
      <c r="F142" s="259">
        <v>23.4</v>
      </c>
      <c r="G142" s="259"/>
      <c r="H142" s="259">
        <v>33.72</v>
      </c>
      <c r="I142" s="266">
        <v>33.72</v>
      </c>
    </row>
    <row r="143" spans="1:9" ht="15" x14ac:dyDescent="0.25">
      <c r="A143" s="262" t="s">
        <v>87</v>
      </c>
      <c r="B143" s="259">
        <v>96827723</v>
      </c>
      <c r="C143" s="259">
        <v>96827723</v>
      </c>
      <c r="D143" s="259" t="s">
        <v>368</v>
      </c>
      <c r="E143" s="259" t="s">
        <v>282</v>
      </c>
      <c r="F143" s="259">
        <v>8.91</v>
      </c>
      <c r="G143" s="259"/>
      <c r="H143" s="259">
        <v>12.85</v>
      </c>
      <c r="I143" s="266">
        <v>12.85</v>
      </c>
    </row>
    <row r="144" spans="1:9" ht="15" x14ac:dyDescent="0.25">
      <c r="A144" s="262" t="s">
        <v>97</v>
      </c>
      <c r="B144" s="259">
        <v>96879797</v>
      </c>
      <c r="C144" s="259">
        <v>96879797</v>
      </c>
      <c r="D144" s="259" t="s">
        <v>302</v>
      </c>
      <c r="E144" s="259" t="s">
        <v>282</v>
      </c>
      <c r="F144" s="259">
        <v>3.23</v>
      </c>
      <c r="G144" s="259"/>
      <c r="H144" s="259">
        <v>4.6500000000000004</v>
      </c>
      <c r="I144" s="266">
        <v>4.6500000000000004</v>
      </c>
    </row>
    <row r="145" spans="1:9" ht="15" x14ac:dyDescent="0.25">
      <c r="A145" s="262" t="s">
        <v>194</v>
      </c>
      <c r="B145" s="259">
        <v>96984104</v>
      </c>
      <c r="C145" s="259">
        <v>96984104</v>
      </c>
      <c r="D145" s="259" t="s">
        <v>60</v>
      </c>
      <c r="E145" s="259" t="s">
        <v>282</v>
      </c>
      <c r="F145" s="259">
        <v>66.05</v>
      </c>
      <c r="G145" s="259"/>
      <c r="H145" s="259">
        <v>95.2</v>
      </c>
      <c r="I145" s="266">
        <v>95.2</v>
      </c>
    </row>
    <row r="146" spans="1:9" ht="15" x14ac:dyDescent="0.25">
      <c r="A146" s="262" t="s">
        <v>87</v>
      </c>
      <c r="B146" s="259">
        <v>96988257</v>
      </c>
      <c r="C146" s="259">
        <v>96988257</v>
      </c>
      <c r="D146" s="259" t="s">
        <v>60</v>
      </c>
      <c r="E146" s="259" t="s">
        <v>282</v>
      </c>
      <c r="F146" s="259">
        <v>38.4</v>
      </c>
      <c r="G146" s="259"/>
      <c r="H146" s="259">
        <v>55.34</v>
      </c>
      <c r="I146" s="266">
        <v>55.34</v>
      </c>
    </row>
    <row r="147" spans="1:9" ht="15" x14ac:dyDescent="0.25">
      <c r="A147" s="262" t="s">
        <v>177</v>
      </c>
      <c r="B147" s="259">
        <v>97309927</v>
      </c>
      <c r="C147" s="259">
        <v>97309927</v>
      </c>
      <c r="D147" s="259" t="s">
        <v>296</v>
      </c>
      <c r="E147" s="259" t="s">
        <v>282</v>
      </c>
      <c r="F147" s="259">
        <v>3.62</v>
      </c>
      <c r="G147" s="259"/>
      <c r="H147" s="259">
        <v>5.22</v>
      </c>
      <c r="I147" s="266">
        <v>5.22</v>
      </c>
    </row>
    <row r="148" spans="1:9" ht="15" x14ac:dyDescent="0.25">
      <c r="A148" s="268" t="s">
        <v>180</v>
      </c>
      <c r="B148" s="259">
        <v>5876100110</v>
      </c>
      <c r="C148" s="259">
        <v>94448984</v>
      </c>
      <c r="D148" s="259" t="s">
        <v>369</v>
      </c>
      <c r="E148" s="259" t="s">
        <v>282</v>
      </c>
      <c r="F148" s="259">
        <v>6.22</v>
      </c>
      <c r="G148" s="259"/>
      <c r="H148" s="259">
        <v>8.9700000000000006</v>
      </c>
      <c r="I148" s="266">
        <v>8.9700000000000006</v>
      </c>
    </row>
    <row r="149" spans="1:9" ht="15" x14ac:dyDescent="0.25">
      <c r="A149" s="262" t="s">
        <v>166</v>
      </c>
      <c r="B149" s="259">
        <v>8091580030</v>
      </c>
      <c r="C149" s="259">
        <v>8091580030</v>
      </c>
      <c r="D149" s="259" t="s">
        <v>370</v>
      </c>
      <c r="E149" s="259" t="s">
        <v>282</v>
      </c>
      <c r="F149" s="259">
        <v>159.76</v>
      </c>
      <c r="G149" s="259"/>
      <c r="H149" s="259">
        <v>230.23</v>
      </c>
      <c r="I149" s="266">
        <v>230.23</v>
      </c>
    </row>
    <row r="150" spans="1:9" ht="15" x14ac:dyDescent="0.25">
      <c r="A150" s="262" t="s">
        <v>166</v>
      </c>
      <c r="B150" s="259">
        <v>8920636940</v>
      </c>
      <c r="C150" s="259">
        <v>8920636940</v>
      </c>
      <c r="D150" s="259" t="s">
        <v>371</v>
      </c>
      <c r="E150" s="259" t="s">
        <v>282</v>
      </c>
      <c r="F150" s="259">
        <v>10.58</v>
      </c>
      <c r="G150" s="259"/>
      <c r="H150" s="259">
        <v>15.25</v>
      </c>
      <c r="I150" s="266">
        <v>15.25</v>
      </c>
    </row>
    <row r="151" spans="1:9" ht="15" x14ac:dyDescent="0.25">
      <c r="A151" s="262" t="s">
        <v>166</v>
      </c>
      <c r="B151" s="259">
        <v>8920636960</v>
      </c>
      <c r="C151" s="259">
        <v>8920636960</v>
      </c>
      <c r="D151" s="259" t="s">
        <v>372</v>
      </c>
      <c r="E151" s="259" t="s">
        <v>282</v>
      </c>
      <c r="F151" s="259">
        <v>43.2</v>
      </c>
      <c r="G151" s="259"/>
      <c r="H151" s="259">
        <v>62.26</v>
      </c>
      <c r="I151" s="266">
        <v>62.26</v>
      </c>
    </row>
    <row r="152" spans="1:9" ht="15" x14ac:dyDescent="0.25">
      <c r="A152" s="262" t="s">
        <v>166</v>
      </c>
      <c r="B152" s="259">
        <v>8920659770</v>
      </c>
      <c r="C152" s="259">
        <v>8920659770</v>
      </c>
      <c r="D152" s="259" t="s">
        <v>342</v>
      </c>
      <c r="E152" s="259" t="s">
        <v>282</v>
      </c>
      <c r="F152" s="259">
        <v>70.010000000000005</v>
      </c>
      <c r="G152" s="259"/>
      <c r="H152" s="259">
        <v>100.89</v>
      </c>
      <c r="I152" s="266">
        <v>100.89</v>
      </c>
    </row>
    <row r="153" spans="1:9" ht="15" x14ac:dyDescent="0.25">
      <c r="A153" s="262" t="s">
        <v>166</v>
      </c>
      <c r="B153" s="259">
        <v>8920678210</v>
      </c>
      <c r="C153" s="259">
        <v>8920678210</v>
      </c>
      <c r="D153" s="259" t="s">
        <v>350</v>
      </c>
      <c r="E153" s="259" t="s">
        <v>282</v>
      </c>
      <c r="F153" s="259">
        <v>85.56</v>
      </c>
      <c r="G153" s="259"/>
      <c r="H153" s="259">
        <v>123.3</v>
      </c>
      <c r="I153" s="266">
        <v>123.3</v>
      </c>
    </row>
    <row r="154" spans="1:9" ht="15" x14ac:dyDescent="0.25">
      <c r="A154" s="268" t="s">
        <v>177</v>
      </c>
      <c r="B154" s="259">
        <v>8944489841</v>
      </c>
      <c r="C154" s="259">
        <v>94448984</v>
      </c>
      <c r="D154" s="259" t="s">
        <v>57</v>
      </c>
      <c r="E154" s="259" t="s">
        <v>282</v>
      </c>
      <c r="F154" s="259">
        <v>6.27</v>
      </c>
      <c r="G154" s="259"/>
      <c r="H154" s="259">
        <v>9.0299999999999994</v>
      </c>
      <c r="I154" s="266">
        <v>9.0299999999999994</v>
      </c>
    </row>
    <row r="155" spans="1:9" ht="15" x14ac:dyDescent="0.25">
      <c r="A155" s="262" t="s">
        <v>172</v>
      </c>
      <c r="B155" s="259">
        <v>8971259690</v>
      </c>
      <c r="C155" s="259">
        <v>8971259690</v>
      </c>
      <c r="D155" s="259" t="s">
        <v>373</v>
      </c>
      <c r="E155" s="259" t="s">
        <v>282</v>
      </c>
      <c r="F155" s="259">
        <v>4.3499999999999996</v>
      </c>
      <c r="G155" s="259"/>
      <c r="H155" s="259">
        <v>6.27</v>
      </c>
      <c r="I155" s="266">
        <v>6.27</v>
      </c>
    </row>
    <row r="156" spans="1:9" ht="15" x14ac:dyDescent="0.25">
      <c r="A156" s="262" t="s">
        <v>172</v>
      </c>
      <c r="B156" s="259">
        <v>8971305600</v>
      </c>
      <c r="C156" s="259">
        <v>8971305600</v>
      </c>
      <c r="D156" s="259" t="s">
        <v>374</v>
      </c>
      <c r="E156" s="259" t="s">
        <v>282</v>
      </c>
      <c r="F156" s="259">
        <v>13.39</v>
      </c>
      <c r="G156" s="259"/>
      <c r="H156" s="259">
        <v>19.3</v>
      </c>
      <c r="I156" s="266">
        <v>19.3</v>
      </c>
    </row>
    <row r="157" spans="1:9" ht="15" x14ac:dyDescent="0.25">
      <c r="A157" s="262" t="s">
        <v>172</v>
      </c>
      <c r="B157" s="259">
        <v>8971362561</v>
      </c>
      <c r="C157" s="259">
        <v>8971362561</v>
      </c>
      <c r="D157" s="259" t="s">
        <v>375</v>
      </c>
      <c r="E157" s="259" t="s">
        <v>282</v>
      </c>
      <c r="F157" s="259">
        <v>135.28</v>
      </c>
      <c r="G157" s="259"/>
      <c r="H157" s="259">
        <v>194.95</v>
      </c>
      <c r="I157" s="266">
        <v>194.95</v>
      </c>
    </row>
    <row r="158" spans="1:9" ht="15" x14ac:dyDescent="0.25">
      <c r="A158" s="262" t="s">
        <v>172</v>
      </c>
      <c r="B158" s="259">
        <v>8971910361</v>
      </c>
      <c r="C158" s="259">
        <v>8971910361</v>
      </c>
      <c r="D158" s="259" t="s">
        <v>376</v>
      </c>
      <c r="E158" s="259" t="s">
        <v>282</v>
      </c>
      <c r="F158" s="259">
        <v>48.9</v>
      </c>
      <c r="G158" s="259"/>
      <c r="H158" s="259">
        <v>70.47</v>
      </c>
      <c r="I158" s="266">
        <v>70.47</v>
      </c>
    </row>
    <row r="159" spans="1:9" ht="15" x14ac:dyDescent="0.25">
      <c r="A159" s="262" t="s">
        <v>177</v>
      </c>
      <c r="B159" s="259">
        <v>8973617700</v>
      </c>
      <c r="C159" s="259">
        <v>8973617700</v>
      </c>
      <c r="D159" s="259" t="s">
        <v>60</v>
      </c>
      <c r="E159" s="259" t="s">
        <v>282</v>
      </c>
      <c r="F159" s="259">
        <v>14.26</v>
      </c>
      <c r="G159" s="259"/>
      <c r="H159" s="259">
        <v>20.55</v>
      </c>
      <c r="I159" s="266">
        <v>20.55</v>
      </c>
    </row>
    <row r="160" spans="1:9" ht="15" x14ac:dyDescent="0.25">
      <c r="A160" s="262" t="s">
        <v>172</v>
      </c>
      <c r="B160" s="259">
        <v>8973628940</v>
      </c>
      <c r="C160" s="259">
        <v>8973628940</v>
      </c>
      <c r="D160" s="259" t="s">
        <v>60</v>
      </c>
      <c r="E160" s="259" t="s">
        <v>282</v>
      </c>
      <c r="F160" s="259">
        <v>14.59</v>
      </c>
      <c r="G160" s="259"/>
      <c r="H160" s="259">
        <v>21.03</v>
      </c>
      <c r="I160" s="266">
        <v>21.03</v>
      </c>
    </row>
    <row r="161" spans="1:9" ht="15" x14ac:dyDescent="0.25">
      <c r="A161" s="262" t="s">
        <v>172</v>
      </c>
      <c r="B161" s="259">
        <v>8973692930</v>
      </c>
      <c r="C161" s="259">
        <v>8973692930</v>
      </c>
      <c r="D161" s="259" t="s">
        <v>321</v>
      </c>
      <c r="E161" s="259" t="s">
        <v>282</v>
      </c>
      <c r="F161" s="259">
        <v>30.61</v>
      </c>
      <c r="G161" s="259"/>
      <c r="H161" s="259">
        <v>44.11</v>
      </c>
      <c r="I161" s="266">
        <v>44.11</v>
      </c>
    </row>
    <row r="162" spans="1:9" ht="15" x14ac:dyDescent="0.25">
      <c r="A162" s="268" t="s">
        <v>177</v>
      </c>
      <c r="B162" s="259">
        <v>8979102190</v>
      </c>
      <c r="C162" s="259">
        <v>8979125940</v>
      </c>
      <c r="D162" s="259" t="s">
        <v>377</v>
      </c>
      <c r="E162" s="259" t="s">
        <v>282</v>
      </c>
      <c r="F162" s="259">
        <v>16.329999999999998</v>
      </c>
      <c r="G162" s="259"/>
      <c r="H162" s="259">
        <v>23.53</v>
      </c>
      <c r="I162" s="266">
        <v>23.53</v>
      </c>
    </row>
    <row r="163" spans="1:9" ht="15" x14ac:dyDescent="0.25">
      <c r="A163" s="262" t="s">
        <v>177</v>
      </c>
      <c r="B163" s="259">
        <v>8979125940</v>
      </c>
      <c r="C163" s="259">
        <v>8979125940</v>
      </c>
      <c r="D163" s="259" t="s">
        <v>266</v>
      </c>
      <c r="E163" s="259" t="s">
        <v>282</v>
      </c>
      <c r="F163" s="259">
        <v>20.21</v>
      </c>
      <c r="G163" s="259"/>
      <c r="H163" s="259">
        <v>29.12</v>
      </c>
      <c r="I163" s="266">
        <v>29.12</v>
      </c>
    </row>
    <row r="164" spans="1:9" ht="15" x14ac:dyDescent="0.25">
      <c r="A164" s="262" t="s">
        <v>166</v>
      </c>
      <c r="B164" s="259">
        <v>8979422681</v>
      </c>
      <c r="C164" s="259">
        <v>8979422681</v>
      </c>
      <c r="D164" s="259" t="s">
        <v>378</v>
      </c>
      <c r="E164" s="259" t="s">
        <v>282</v>
      </c>
      <c r="F164" s="259">
        <v>15.66</v>
      </c>
      <c r="G164" s="259"/>
      <c r="H164" s="259">
        <v>22.56</v>
      </c>
      <c r="I164" s="266">
        <v>22.56</v>
      </c>
    </row>
    <row r="165" spans="1:9" ht="15" x14ac:dyDescent="0.25">
      <c r="A165" s="262" t="s">
        <v>180</v>
      </c>
      <c r="B165" s="259">
        <v>8979430220</v>
      </c>
      <c r="C165" s="259">
        <v>8979430220</v>
      </c>
      <c r="D165" s="259" t="s">
        <v>377</v>
      </c>
      <c r="E165" s="259" t="s">
        <v>282</v>
      </c>
      <c r="F165" s="259">
        <v>15.33</v>
      </c>
      <c r="G165" s="259"/>
      <c r="H165" s="259">
        <v>22.09</v>
      </c>
      <c r="I165" s="266">
        <v>22.09</v>
      </c>
    </row>
    <row r="166" spans="1:9" ht="15" x14ac:dyDescent="0.25">
      <c r="A166" s="262" t="s">
        <v>10</v>
      </c>
      <c r="B166" s="260" t="s">
        <v>244</v>
      </c>
      <c r="C166" s="259" t="s">
        <v>244</v>
      </c>
      <c r="D166" s="259" t="s">
        <v>245</v>
      </c>
      <c r="E166" s="259" t="s">
        <v>282</v>
      </c>
      <c r="F166" s="259">
        <v>2.4</v>
      </c>
      <c r="G166" s="259"/>
      <c r="H166" s="259">
        <v>2.4</v>
      </c>
      <c r="I166" s="266">
        <v>2.4</v>
      </c>
    </row>
    <row r="167" spans="1:9" ht="15" x14ac:dyDescent="0.25">
      <c r="A167" s="262" t="s">
        <v>158</v>
      </c>
      <c r="B167" s="259" t="s">
        <v>162</v>
      </c>
      <c r="C167" s="259" t="s">
        <v>162</v>
      </c>
      <c r="D167" s="259" t="s">
        <v>379</v>
      </c>
      <c r="E167" s="259" t="s">
        <v>282</v>
      </c>
      <c r="F167" s="259">
        <v>5.29</v>
      </c>
      <c r="G167" s="259"/>
      <c r="H167" s="259">
        <v>7.62</v>
      </c>
      <c r="I167" s="266">
        <v>7.62</v>
      </c>
    </row>
    <row r="168" spans="1:9" ht="15" x14ac:dyDescent="0.25">
      <c r="A168" s="262" t="s">
        <v>118</v>
      </c>
      <c r="B168" s="259" t="s">
        <v>124</v>
      </c>
      <c r="C168" s="259" t="s">
        <v>124</v>
      </c>
      <c r="D168" s="259" t="s">
        <v>380</v>
      </c>
      <c r="E168" s="259" t="s">
        <v>282</v>
      </c>
      <c r="F168" s="259">
        <v>27.68</v>
      </c>
      <c r="G168" s="259"/>
      <c r="H168" s="259">
        <v>39.89</v>
      </c>
      <c r="I168" s="266">
        <v>39.89</v>
      </c>
    </row>
    <row r="169" spans="1:9" ht="15" x14ac:dyDescent="0.25">
      <c r="A169" s="262" t="s">
        <v>204</v>
      </c>
      <c r="B169" s="259" t="s">
        <v>206</v>
      </c>
      <c r="C169" s="259" t="s">
        <v>206</v>
      </c>
      <c r="D169" s="259" t="s">
        <v>309</v>
      </c>
      <c r="E169" s="259" t="s">
        <v>282</v>
      </c>
      <c r="F169" s="259">
        <v>17.98</v>
      </c>
      <c r="G169" s="259"/>
      <c r="H169" s="259">
        <v>25.91</v>
      </c>
      <c r="I169" s="266">
        <v>25.91</v>
      </c>
    </row>
    <row r="170" spans="1:9" ht="15" x14ac:dyDescent="0.25">
      <c r="A170" s="262" t="s">
        <v>204</v>
      </c>
      <c r="B170" s="259" t="s">
        <v>207</v>
      </c>
      <c r="C170" s="259" t="s">
        <v>207</v>
      </c>
      <c r="D170" s="259" t="s">
        <v>297</v>
      </c>
      <c r="E170" s="259" t="s">
        <v>282</v>
      </c>
      <c r="F170" s="259">
        <v>28.47</v>
      </c>
      <c r="G170" s="259"/>
      <c r="H170" s="259">
        <v>41.03</v>
      </c>
      <c r="I170" s="266">
        <v>41.03</v>
      </c>
    </row>
    <row r="171" spans="1:9" ht="15" x14ac:dyDescent="0.25">
      <c r="A171" s="262" t="s">
        <v>118</v>
      </c>
      <c r="B171" s="259" t="s">
        <v>125</v>
      </c>
      <c r="C171" s="259" t="s">
        <v>125</v>
      </c>
      <c r="D171" s="259" t="s">
        <v>381</v>
      </c>
      <c r="E171" s="259" t="s">
        <v>282</v>
      </c>
      <c r="F171" s="259">
        <v>31.59</v>
      </c>
      <c r="G171" s="259"/>
      <c r="H171" s="259">
        <v>45.52</v>
      </c>
      <c r="I171" s="266">
        <v>45.52</v>
      </c>
    </row>
    <row r="172" spans="1:9" ht="15" x14ac:dyDescent="0.25">
      <c r="A172" s="262" t="s">
        <v>151</v>
      </c>
      <c r="B172" s="259" t="s">
        <v>152</v>
      </c>
      <c r="C172" s="259" t="s">
        <v>152</v>
      </c>
      <c r="D172" s="259" t="s">
        <v>318</v>
      </c>
      <c r="E172" s="259" t="s">
        <v>282</v>
      </c>
      <c r="F172" s="259">
        <v>12.08</v>
      </c>
      <c r="G172" s="259"/>
      <c r="H172" s="259">
        <v>17.41</v>
      </c>
      <c r="I172" s="266">
        <v>17.41</v>
      </c>
    </row>
    <row r="173" spans="1:9" ht="15" x14ac:dyDescent="0.25">
      <c r="A173" s="262" t="s">
        <v>158</v>
      </c>
      <c r="B173" s="259" t="s">
        <v>159</v>
      </c>
      <c r="C173" s="259" t="s">
        <v>159</v>
      </c>
      <c r="D173" s="259" t="s">
        <v>382</v>
      </c>
      <c r="E173" s="259" t="s">
        <v>282</v>
      </c>
      <c r="F173" s="259">
        <v>21.53</v>
      </c>
      <c r="G173" s="259"/>
      <c r="H173" s="259">
        <v>31.03</v>
      </c>
      <c r="I173" s="266">
        <v>31.03</v>
      </c>
    </row>
    <row r="174" spans="1:9" ht="15" x14ac:dyDescent="0.25">
      <c r="A174" s="262" t="s">
        <v>148</v>
      </c>
      <c r="B174" s="259" t="s">
        <v>149</v>
      </c>
      <c r="C174" s="259" t="s">
        <v>149</v>
      </c>
      <c r="D174" s="259" t="s">
        <v>383</v>
      </c>
      <c r="E174" s="259" t="s">
        <v>282</v>
      </c>
      <c r="F174" s="259">
        <v>19.05</v>
      </c>
      <c r="G174" s="259"/>
      <c r="H174" s="259">
        <v>27.45</v>
      </c>
      <c r="I174" s="266">
        <v>27.45</v>
      </c>
    </row>
    <row r="175" spans="1:9" ht="15" x14ac:dyDescent="0.25">
      <c r="A175" s="262" t="s">
        <v>118</v>
      </c>
      <c r="B175" s="259" t="s">
        <v>123</v>
      </c>
      <c r="C175" s="259" t="s">
        <v>123</v>
      </c>
      <c r="D175" s="259" t="s">
        <v>316</v>
      </c>
      <c r="E175" s="259" t="s">
        <v>282</v>
      </c>
      <c r="F175" s="259">
        <v>19.05</v>
      </c>
      <c r="G175" s="259"/>
      <c r="H175" s="259">
        <v>27.45</v>
      </c>
      <c r="I175" s="266">
        <v>27.45</v>
      </c>
    </row>
    <row r="176" spans="1:9" ht="15" x14ac:dyDescent="0.25">
      <c r="A176" s="262" t="s">
        <v>204</v>
      </c>
      <c r="B176" s="259" t="s">
        <v>205</v>
      </c>
      <c r="C176" s="259" t="s">
        <v>205</v>
      </c>
      <c r="D176" s="259" t="s">
        <v>316</v>
      </c>
      <c r="E176" s="259" t="s">
        <v>282</v>
      </c>
      <c r="F176" s="259">
        <v>4.42</v>
      </c>
      <c r="G176" s="259"/>
      <c r="H176" s="259">
        <v>6.37</v>
      </c>
      <c r="I176" s="266">
        <v>6.37</v>
      </c>
    </row>
    <row r="177" spans="1:9" ht="15" x14ac:dyDescent="0.25">
      <c r="A177" s="262" t="s">
        <v>137</v>
      </c>
      <c r="B177" s="259" t="s">
        <v>140</v>
      </c>
      <c r="C177" s="259" t="s">
        <v>140</v>
      </c>
      <c r="D177" s="259" t="s">
        <v>314</v>
      </c>
      <c r="E177" s="259" t="s">
        <v>282</v>
      </c>
      <c r="F177" s="259">
        <v>13.85</v>
      </c>
      <c r="G177" s="259"/>
      <c r="H177" s="259">
        <v>19.96</v>
      </c>
      <c r="I177" s="266">
        <v>19.96</v>
      </c>
    </row>
    <row r="178" spans="1:9" ht="15" x14ac:dyDescent="0.25">
      <c r="A178" s="262" t="e">
        <v>#N/A</v>
      </c>
      <c r="B178" s="259" t="s">
        <v>267</v>
      </c>
      <c r="C178" s="259" t="s">
        <v>267</v>
      </c>
      <c r="D178" s="259" t="s">
        <v>384</v>
      </c>
      <c r="E178" s="259" t="s">
        <v>282</v>
      </c>
      <c r="F178" s="259">
        <v>46.78</v>
      </c>
      <c r="G178" s="259"/>
      <c r="H178" s="259">
        <v>71.12</v>
      </c>
      <c r="I178" s="266">
        <v>71.12</v>
      </c>
    </row>
    <row r="179" spans="1:9" ht="15" x14ac:dyDescent="0.25">
      <c r="A179" s="262" t="s">
        <v>151</v>
      </c>
      <c r="B179" s="259" t="s">
        <v>153</v>
      </c>
      <c r="C179" s="259" t="s">
        <v>153</v>
      </c>
      <c r="D179" s="259" t="s">
        <v>385</v>
      </c>
      <c r="E179" s="259" t="s">
        <v>282</v>
      </c>
      <c r="F179" s="259">
        <v>6.25</v>
      </c>
      <c r="G179" s="259"/>
      <c r="H179" s="259">
        <v>9.01</v>
      </c>
      <c r="I179" s="266">
        <v>9.01</v>
      </c>
    </row>
    <row r="180" spans="1:9" ht="15" x14ac:dyDescent="0.25">
      <c r="A180" s="262" t="s">
        <v>204</v>
      </c>
      <c r="B180" s="259" t="s">
        <v>209</v>
      </c>
      <c r="C180" s="259" t="s">
        <v>209</v>
      </c>
      <c r="D180" s="259" t="s">
        <v>386</v>
      </c>
      <c r="E180" s="259" t="s">
        <v>282</v>
      </c>
      <c r="F180" s="259">
        <v>5.9</v>
      </c>
      <c r="G180" s="259"/>
      <c r="H180" s="259">
        <v>8.5</v>
      </c>
      <c r="I180" s="266">
        <v>8.5</v>
      </c>
    </row>
    <row r="181" spans="1:9" ht="15" x14ac:dyDescent="0.25">
      <c r="A181" s="262" t="s">
        <v>137</v>
      </c>
      <c r="B181" s="259" t="s">
        <v>139</v>
      </c>
      <c r="C181" s="259" t="s">
        <v>139</v>
      </c>
      <c r="D181" s="259" t="s">
        <v>387</v>
      </c>
      <c r="E181" s="259" t="s">
        <v>282</v>
      </c>
      <c r="F181" s="259">
        <v>37.82</v>
      </c>
      <c r="G181" s="259"/>
      <c r="H181" s="259">
        <v>54.5</v>
      </c>
      <c r="I181" s="266">
        <v>54.5</v>
      </c>
    </row>
    <row r="182" spans="1:9" ht="15" x14ac:dyDescent="0.25">
      <c r="A182" s="262" t="s">
        <v>144</v>
      </c>
      <c r="B182" s="259" t="s">
        <v>146</v>
      </c>
      <c r="C182" s="259" t="s">
        <v>146</v>
      </c>
      <c r="D182" s="259" t="s">
        <v>387</v>
      </c>
      <c r="E182" s="259" t="s">
        <v>282</v>
      </c>
      <c r="F182" s="259">
        <v>17.75</v>
      </c>
      <c r="G182" s="259"/>
      <c r="H182" s="259">
        <v>25.58</v>
      </c>
      <c r="I182" s="266">
        <v>25.58</v>
      </c>
    </row>
    <row r="183" spans="1:9" ht="15" x14ac:dyDescent="0.25">
      <c r="A183" s="262" t="s">
        <v>118</v>
      </c>
      <c r="B183" s="259" t="s">
        <v>127</v>
      </c>
      <c r="C183" s="259" t="s">
        <v>127</v>
      </c>
      <c r="D183" s="259" t="s">
        <v>388</v>
      </c>
      <c r="E183" s="259" t="s">
        <v>282</v>
      </c>
      <c r="F183" s="259">
        <v>10.94</v>
      </c>
      <c r="G183" s="259"/>
      <c r="H183" s="259">
        <v>15.77</v>
      </c>
      <c r="I183" s="266">
        <v>15.77</v>
      </c>
    </row>
    <row r="184" spans="1:9" ht="15" x14ac:dyDescent="0.25">
      <c r="A184" s="262" t="s">
        <v>118</v>
      </c>
      <c r="B184" s="259" t="s">
        <v>126</v>
      </c>
      <c r="C184" s="259" t="s">
        <v>126</v>
      </c>
      <c r="D184" s="259" t="s">
        <v>350</v>
      </c>
      <c r="E184" s="259" t="s">
        <v>282</v>
      </c>
      <c r="F184" s="259">
        <v>14.83</v>
      </c>
      <c r="G184" s="259"/>
      <c r="H184" s="259">
        <v>21.37</v>
      </c>
      <c r="I184" s="266">
        <v>21.37</v>
      </c>
    </row>
    <row r="185" spans="1:9" ht="15" x14ac:dyDescent="0.25">
      <c r="A185" s="262" t="s">
        <v>204</v>
      </c>
      <c r="B185" s="259" t="s">
        <v>208</v>
      </c>
      <c r="C185" s="259" t="s">
        <v>208</v>
      </c>
      <c r="D185" s="259" t="s">
        <v>350</v>
      </c>
      <c r="E185" s="259" t="s">
        <v>282</v>
      </c>
      <c r="F185" s="259">
        <v>13.42</v>
      </c>
      <c r="G185" s="259"/>
      <c r="H185" s="259">
        <v>19.34</v>
      </c>
      <c r="I185" s="266">
        <v>19.34</v>
      </c>
    </row>
    <row r="186" spans="1:9" ht="15" x14ac:dyDescent="0.25">
      <c r="A186" s="262" t="s">
        <v>158</v>
      </c>
      <c r="B186" s="259" t="s">
        <v>160</v>
      </c>
      <c r="C186" s="259" t="s">
        <v>160</v>
      </c>
      <c r="D186" s="259" t="s">
        <v>60</v>
      </c>
      <c r="E186" s="259" t="s">
        <v>282</v>
      </c>
      <c r="F186" s="259">
        <v>19.77</v>
      </c>
      <c r="G186" s="259"/>
      <c r="H186" s="259">
        <v>28.49</v>
      </c>
      <c r="I186" s="266">
        <v>28.49</v>
      </c>
    </row>
    <row r="187" spans="1:9" ht="15" x14ac:dyDescent="0.25">
      <c r="A187" s="262" t="s">
        <v>137</v>
      </c>
      <c r="B187" s="259" t="s">
        <v>138</v>
      </c>
      <c r="C187" s="259" t="s">
        <v>138</v>
      </c>
      <c r="D187" s="259" t="s">
        <v>389</v>
      </c>
      <c r="E187" s="259" t="s">
        <v>282</v>
      </c>
      <c r="F187" s="259">
        <v>15.45</v>
      </c>
      <c r="G187" s="259"/>
      <c r="H187" s="259">
        <v>22.26</v>
      </c>
      <c r="I187" s="266">
        <v>22.26</v>
      </c>
    </row>
    <row r="188" spans="1:9" ht="15" x14ac:dyDescent="0.25">
      <c r="A188" s="262" t="s">
        <v>132</v>
      </c>
      <c r="B188" s="259" t="s">
        <v>135</v>
      </c>
      <c r="C188" s="259" t="s">
        <v>135</v>
      </c>
      <c r="D188" s="259" t="s">
        <v>390</v>
      </c>
      <c r="E188" s="259" t="s">
        <v>282</v>
      </c>
      <c r="F188" s="259">
        <v>15.45</v>
      </c>
      <c r="G188" s="259"/>
      <c r="H188" s="259">
        <v>22.26</v>
      </c>
      <c r="I188" s="266">
        <v>22.26</v>
      </c>
    </row>
    <row r="189" spans="1:9" ht="15" x14ac:dyDescent="0.25">
      <c r="A189" s="262" t="s">
        <v>144</v>
      </c>
      <c r="B189" s="259" t="s">
        <v>145</v>
      </c>
      <c r="C189" s="259" t="s">
        <v>145</v>
      </c>
      <c r="D189" s="259" t="s">
        <v>391</v>
      </c>
      <c r="E189" s="259" t="s">
        <v>282</v>
      </c>
      <c r="F189" s="259">
        <v>16.84</v>
      </c>
      <c r="G189" s="259">
        <v>13.24</v>
      </c>
      <c r="H189" s="259">
        <v>24.27</v>
      </c>
      <c r="I189" s="266">
        <v>24.27</v>
      </c>
    </row>
    <row r="190" spans="1:9" ht="15" x14ac:dyDescent="0.25">
      <c r="A190" s="262" t="s">
        <v>118</v>
      </c>
      <c r="B190" s="259" t="s">
        <v>128</v>
      </c>
      <c r="C190" s="259" t="s">
        <v>128</v>
      </c>
      <c r="D190" s="259" t="s">
        <v>392</v>
      </c>
      <c r="E190" s="259" t="s">
        <v>282</v>
      </c>
      <c r="F190" s="259">
        <v>16.05</v>
      </c>
      <c r="G190" s="259"/>
      <c r="H190" s="259">
        <v>23.13</v>
      </c>
      <c r="I190" s="266">
        <v>23.13</v>
      </c>
    </row>
    <row r="191" spans="1:9" ht="15" x14ac:dyDescent="0.25">
      <c r="A191" s="262" t="s">
        <v>132</v>
      </c>
      <c r="B191" s="259" t="s">
        <v>134</v>
      </c>
      <c r="C191" s="259" t="s">
        <v>134</v>
      </c>
      <c r="D191" s="259" t="s">
        <v>316</v>
      </c>
      <c r="E191" s="259" t="s">
        <v>282</v>
      </c>
      <c r="F191" s="259">
        <v>5.64</v>
      </c>
      <c r="G191" s="259"/>
      <c r="H191" s="259">
        <v>8.1300000000000008</v>
      </c>
      <c r="I191" s="266">
        <v>8.1300000000000008</v>
      </c>
    </row>
    <row r="192" spans="1:9" ht="15" x14ac:dyDescent="0.25">
      <c r="A192" s="262" t="s">
        <v>132</v>
      </c>
      <c r="B192" s="259" t="s">
        <v>136</v>
      </c>
      <c r="C192" s="259" t="s">
        <v>136</v>
      </c>
      <c r="D192" s="259" t="s">
        <v>393</v>
      </c>
      <c r="E192" s="259" t="s">
        <v>282</v>
      </c>
      <c r="F192" s="259">
        <v>17.329999999999998</v>
      </c>
      <c r="G192" s="259"/>
      <c r="H192" s="259">
        <v>24.98</v>
      </c>
      <c r="I192" s="266">
        <v>24.98</v>
      </c>
    </row>
    <row r="193" spans="1:9" ht="15" x14ac:dyDescent="0.25">
      <c r="A193" s="262" t="s">
        <v>155</v>
      </c>
      <c r="B193" s="259" t="s">
        <v>154</v>
      </c>
      <c r="C193" s="259" t="s">
        <v>394</v>
      </c>
      <c r="D193" s="259" t="s">
        <v>320</v>
      </c>
      <c r="E193" s="259" t="s">
        <v>282</v>
      </c>
      <c r="F193" s="259">
        <v>23.3</v>
      </c>
      <c r="G193" s="259"/>
      <c r="H193" s="259">
        <v>33.58</v>
      </c>
      <c r="I193" s="266">
        <v>33.58</v>
      </c>
    </row>
    <row r="194" spans="1:9" ht="15" x14ac:dyDescent="0.25">
      <c r="A194" s="259"/>
      <c r="B194" s="259"/>
      <c r="C194" s="259"/>
      <c r="D194" s="259"/>
      <c r="E194" s="259"/>
      <c r="F194" s="259"/>
      <c r="G194" s="259"/>
      <c r="H194" s="259"/>
      <c r="I194" s="25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C22" sqref="C22:D22"/>
    </sheetView>
  </sheetViews>
  <sheetFormatPr baseColWidth="10" defaultColWidth="9.140625" defaultRowHeight="15" x14ac:dyDescent="0.25"/>
  <cols>
    <col min="1" max="1" width="18.140625" style="338" customWidth="1"/>
    <col min="2" max="2" width="35.5703125" style="338" bestFit="1" customWidth="1"/>
    <col min="3" max="3" width="14.140625" style="338" customWidth="1"/>
    <col min="4" max="4" width="21.5703125" style="338" customWidth="1"/>
    <col min="5" max="13" width="9.140625" style="338"/>
    <col min="14" max="14" width="33.42578125" style="338" bestFit="1" customWidth="1"/>
    <col min="15" max="16384" width="9.140625" style="338"/>
  </cols>
  <sheetData>
    <row r="1" spans="1:4" ht="15.75" thickBot="1" x14ac:dyDescent="0.3">
      <c r="A1" s="341" t="s">
        <v>479</v>
      </c>
      <c r="B1" s="342" t="s">
        <v>474</v>
      </c>
      <c r="C1" s="340" t="s">
        <v>232</v>
      </c>
      <c r="D1" s="340" t="s">
        <v>475</v>
      </c>
    </row>
    <row r="2" spans="1:4" x14ac:dyDescent="0.25">
      <c r="A2" s="339" t="s">
        <v>442</v>
      </c>
      <c r="B2" s="338" t="s">
        <v>476</v>
      </c>
      <c r="C2" s="338">
        <v>115.42</v>
      </c>
      <c r="D2" s="338">
        <v>175.48</v>
      </c>
    </row>
    <row r="3" spans="1:4" x14ac:dyDescent="0.25">
      <c r="A3" s="339" t="s">
        <v>440</v>
      </c>
      <c r="B3" s="338" t="s">
        <v>309</v>
      </c>
      <c r="C3" s="338">
        <v>53.89</v>
      </c>
      <c r="D3" s="338">
        <v>81.93</v>
      </c>
    </row>
    <row r="4" spans="1:4" x14ac:dyDescent="0.25">
      <c r="A4" s="339" t="s">
        <v>441</v>
      </c>
      <c r="B4" s="338" t="s">
        <v>297</v>
      </c>
      <c r="C4" s="338">
        <v>42.66</v>
      </c>
      <c r="D4" s="338">
        <v>64.86</v>
      </c>
    </row>
    <row r="5" spans="1:4" x14ac:dyDescent="0.25">
      <c r="A5" s="339" t="s">
        <v>435</v>
      </c>
      <c r="B5" s="338" t="s">
        <v>313</v>
      </c>
      <c r="C5" s="338">
        <v>41.96</v>
      </c>
      <c r="D5" s="338">
        <v>63.79</v>
      </c>
    </row>
    <row r="6" spans="1:4" x14ac:dyDescent="0.25">
      <c r="A6" s="339" t="s">
        <v>436</v>
      </c>
      <c r="B6" s="338" t="s">
        <v>296</v>
      </c>
      <c r="C6" s="338">
        <v>11.95</v>
      </c>
      <c r="D6" s="338">
        <v>18.170000000000002</v>
      </c>
    </row>
    <row r="7" spans="1:4" x14ac:dyDescent="0.25">
      <c r="A7" s="339" t="s">
        <v>439</v>
      </c>
      <c r="B7" s="338" t="s">
        <v>294</v>
      </c>
      <c r="C7" s="338">
        <v>19.95</v>
      </c>
      <c r="D7" s="338">
        <v>30.33</v>
      </c>
    </row>
    <row r="8" spans="1:4" x14ac:dyDescent="0.25">
      <c r="A8" s="339" t="s">
        <v>438</v>
      </c>
      <c r="B8" s="338" t="s">
        <v>319</v>
      </c>
      <c r="C8" s="338">
        <v>45.36</v>
      </c>
      <c r="D8" s="338">
        <v>68.959999999999994</v>
      </c>
    </row>
    <row r="9" spans="1:4" x14ac:dyDescent="0.25">
      <c r="A9" s="339" t="s">
        <v>432</v>
      </c>
      <c r="B9" s="338" t="s">
        <v>242</v>
      </c>
      <c r="C9" s="338">
        <v>6.18</v>
      </c>
      <c r="D9" s="338">
        <v>6.18</v>
      </c>
    </row>
    <row r="10" spans="1:4" x14ac:dyDescent="0.25">
      <c r="A10" s="339" t="s">
        <v>433</v>
      </c>
      <c r="B10" s="338" t="s">
        <v>243</v>
      </c>
      <c r="C10" s="338">
        <v>5.71</v>
      </c>
      <c r="D10" s="338">
        <v>5.71</v>
      </c>
    </row>
    <row r="11" spans="1:4" x14ac:dyDescent="0.25">
      <c r="A11" s="339" t="s">
        <v>434</v>
      </c>
      <c r="B11" s="338" t="s">
        <v>296</v>
      </c>
      <c r="C11" s="338">
        <v>10.73</v>
      </c>
      <c r="D11" s="338">
        <v>16.309999999999999</v>
      </c>
    </row>
    <row r="12" spans="1:4" x14ac:dyDescent="0.25">
      <c r="A12" s="339" t="s">
        <v>426</v>
      </c>
      <c r="B12" s="338" t="s">
        <v>346</v>
      </c>
      <c r="C12" s="338">
        <v>26.92</v>
      </c>
      <c r="D12" s="338">
        <v>38.79</v>
      </c>
    </row>
    <row r="13" spans="1:4" x14ac:dyDescent="0.25">
      <c r="A13" s="339" t="s">
        <v>430</v>
      </c>
      <c r="B13" s="338" t="s">
        <v>354</v>
      </c>
      <c r="C13" s="338">
        <v>153.11000000000001</v>
      </c>
      <c r="D13" s="338">
        <v>206.06</v>
      </c>
    </row>
    <row r="14" spans="1:4" x14ac:dyDescent="0.25">
      <c r="A14" s="339" t="s">
        <v>437</v>
      </c>
      <c r="B14" s="338" t="s">
        <v>316</v>
      </c>
      <c r="C14" s="338">
        <v>27.09</v>
      </c>
      <c r="D14" s="338">
        <v>41.19</v>
      </c>
    </row>
    <row r="15" spans="1:4" x14ac:dyDescent="0.25">
      <c r="A15" s="339" t="s">
        <v>421</v>
      </c>
      <c r="B15" s="338" t="s">
        <v>266</v>
      </c>
      <c r="C15" s="338">
        <v>15.14</v>
      </c>
      <c r="D15" s="338">
        <v>21.82</v>
      </c>
    </row>
    <row r="16" spans="1:4" x14ac:dyDescent="0.25">
      <c r="A16" s="339" t="s">
        <v>422</v>
      </c>
      <c r="B16" s="338" t="s">
        <v>377</v>
      </c>
      <c r="C16" s="338">
        <v>12.78</v>
      </c>
      <c r="D16" s="338">
        <v>18.420000000000002</v>
      </c>
    </row>
    <row r="17" spans="1:17" x14ac:dyDescent="0.25">
      <c r="A17" s="339" t="s">
        <v>451</v>
      </c>
      <c r="B17" s="338" t="s">
        <v>477</v>
      </c>
      <c r="C17" s="338">
        <v>14.16</v>
      </c>
      <c r="D17" s="338">
        <v>21.53</v>
      </c>
    </row>
    <row r="18" spans="1:17" x14ac:dyDescent="0.25">
      <c r="A18" s="339" t="s">
        <v>449</v>
      </c>
      <c r="B18" s="338" t="s">
        <v>60</v>
      </c>
      <c r="C18" s="338">
        <v>14.94</v>
      </c>
      <c r="D18" s="338">
        <v>22.71</v>
      </c>
    </row>
    <row r="19" spans="1:17" x14ac:dyDescent="0.25">
      <c r="A19" s="339" t="s">
        <v>450</v>
      </c>
      <c r="B19" s="338" t="s">
        <v>478</v>
      </c>
      <c r="C19" s="338">
        <v>15.48</v>
      </c>
      <c r="D19" s="338">
        <v>23.54</v>
      </c>
    </row>
    <row r="20" spans="1:17" x14ac:dyDescent="0.25">
      <c r="A20" s="339" t="s">
        <v>244</v>
      </c>
      <c r="B20" s="338" t="s">
        <v>245</v>
      </c>
      <c r="C20" s="338">
        <v>2.4</v>
      </c>
      <c r="D20" s="338">
        <v>2.4</v>
      </c>
    </row>
    <row r="21" spans="1:17" x14ac:dyDescent="0.25">
      <c r="A21" s="345" t="s">
        <v>445</v>
      </c>
      <c r="B21" s="343" t="e">
        <f>VLOOKUP($A21,#REF!,2,FALSE)</f>
        <v>#REF!</v>
      </c>
      <c r="C21" s="343">
        <v>100</v>
      </c>
      <c r="D21" s="338">
        <f>VLOOKUP($A21,$M$21:$Q$39,5,FALSE)</f>
        <v>152.04</v>
      </c>
      <c r="F21" s="338" t="s">
        <v>480</v>
      </c>
      <c r="M21" s="339" t="s">
        <v>445</v>
      </c>
      <c r="N21" s="338" t="s">
        <v>481</v>
      </c>
      <c r="O21" s="338" t="s">
        <v>282</v>
      </c>
      <c r="P21" s="338">
        <v>100</v>
      </c>
      <c r="Q21" s="338">
        <v>152.04</v>
      </c>
    </row>
    <row r="22" spans="1:17" x14ac:dyDescent="0.25">
      <c r="A22" s="347" t="s">
        <v>443</v>
      </c>
      <c r="B22" s="348" t="e">
        <f>VLOOKUP($A22,#REF!,2,FALSE)</f>
        <v>#REF!</v>
      </c>
      <c r="C22" s="348">
        <v>80.849999999999994</v>
      </c>
      <c r="D22" s="349">
        <f t="shared" ref="D22:D41" si="0">VLOOKUP($A22,$M$21:$Q$39,5,FALSE)</f>
        <v>122.92</v>
      </c>
      <c r="F22" s="338" t="s">
        <v>480</v>
      </c>
      <c r="M22" s="339" t="s">
        <v>443</v>
      </c>
      <c r="N22" s="338" t="s">
        <v>284</v>
      </c>
      <c r="O22" s="338" t="s">
        <v>282</v>
      </c>
      <c r="P22" s="338">
        <v>80.849999999999994</v>
      </c>
      <c r="Q22" s="338">
        <v>122.92</v>
      </c>
    </row>
    <row r="23" spans="1:17" x14ac:dyDescent="0.25">
      <c r="A23" s="345" t="s">
        <v>452</v>
      </c>
      <c r="B23" s="343" t="e">
        <f>VLOOKUP($A23,#REF!,2,FALSE)</f>
        <v>#REF!</v>
      </c>
      <c r="C23" s="343">
        <v>804.6</v>
      </c>
      <c r="D23" s="338">
        <f t="shared" si="0"/>
        <v>1149.43</v>
      </c>
      <c r="F23" s="338" t="s">
        <v>480</v>
      </c>
      <c r="M23" s="339" t="s">
        <v>452</v>
      </c>
      <c r="N23" s="338" t="s">
        <v>482</v>
      </c>
      <c r="O23" s="338" t="s">
        <v>282</v>
      </c>
      <c r="P23" s="338">
        <v>804.6</v>
      </c>
      <c r="Q23" s="346">
        <v>1149.43</v>
      </c>
    </row>
    <row r="24" spans="1:17" x14ac:dyDescent="0.25">
      <c r="A24" s="345" t="s">
        <v>444</v>
      </c>
      <c r="B24" s="343" t="e">
        <f>VLOOKUP($A24,#REF!,2,FALSE)</f>
        <v>#REF!</v>
      </c>
      <c r="C24" s="344"/>
      <c r="F24" s="338" t="s">
        <v>480</v>
      </c>
      <c r="M24" s="339" t="s">
        <v>423</v>
      </c>
      <c r="N24" s="338" t="s">
        <v>339</v>
      </c>
      <c r="O24" s="338" t="s">
        <v>282</v>
      </c>
      <c r="P24" s="338">
        <v>1.77</v>
      </c>
      <c r="Q24" s="338">
        <v>2.58</v>
      </c>
    </row>
    <row r="25" spans="1:17" x14ac:dyDescent="0.25">
      <c r="A25" s="345" t="s">
        <v>423</v>
      </c>
      <c r="B25" s="343" t="e">
        <f>VLOOKUP($A25,#REF!,2,FALSE)</f>
        <v>#REF!</v>
      </c>
      <c r="C25" s="343">
        <v>1.77</v>
      </c>
      <c r="D25" s="338">
        <f t="shared" si="0"/>
        <v>2.58</v>
      </c>
      <c r="F25" s="338" t="s">
        <v>480</v>
      </c>
      <c r="M25" s="339" t="s">
        <v>424</v>
      </c>
      <c r="N25" s="338" t="s">
        <v>340</v>
      </c>
      <c r="O25" s="338" t="s">
        <v>282</v>
      </c>
      <c r="P25" s="338">
        <v>1.9</v>
      </c>
      <c r="Q25" s="338">
        <v>2.74</v>
      </c>
    </row>
    <row r="26" spans="1:17" x14ac:dyDescent="0.25">
      <c r="A26" s="345" t="s">
        <v>424</v>
      </c>
      <c r="B26" s="343" t="e">
        <f>VLOOKUP($A26,#REF!,2,FALSE)</f>
        <v>#REF!</v>
      </c>
      <c r="C26" s="343">
        <v>1.9</v>
      </c>
      <c r="D26" s="338">
        <f t="shared" si="0"/>
        <v>2.74</v>
      </c>
      <c r="F26" s="338" t="s">
        <v>480</v>
      </c>
      <c r="M26" s="339" t="s">
        <v>425</v>
      </c>
      <c r="N26" s="338" t="s">
        <v>318</v>
      </c>
      <c r="O26" s="338" t="s">
        <v>282</v>
      </c>
      <c r="P26" s="338">
        <v>6.92</v>
      </c>
      <c r="Q26" s="338">
        <v>9.9700000000000006</v>
      </c>
    </row>
    <row r="27" spans="1:17" x14ac:dyDescent="0.25">
      <c r="A27" s="345" t="s">
        <v>425</v>
      </c>
      <c r="B27" s="343" t="e">
        <f>VLOOKUP($A27,#REF!,2,FALSE)</f>
        <v>#REF!</v>
      </c>
      <c r="C27" s="343">
        <v>6.92</v>
      </c>
      <c r="D27" s="338">
        <f t="shared" si="0"/>
        <v>9.9700000000000006</v>
      </c>
      <c r="F27" s="338" t="s">
        <v>480</v>
      </c>
      <c r="M27" s="339" t="s">
        <v>427</v>
      </c>
      <c r="N27" s="338" t="s">
        <v>350</v>
      </c>
      <c r="O27" s="338" t="s">
        <v>282</v>
      </c>
      <c r="P27" s="338">
        <v>85.56</v>
      </c>
      <c r="Q27" s="338">
        <v>123.3</v>
      </c>
    </row>
    <row r="28" spans="1:17" x14ac:dyDescent="0.25">
      <c r="A28" s="345" t="s">
        <v>427</v>
      </c>
      <c r="B28" s="343" t="e">
        <f>VLOOKUP($A28,#REF!,2,FALSE)</f>
        <v>#REF!</v>
      </c>
      <c r="C28" s="343">
        <v>85.56</v>
      </c>
      <c r="D28" s="338">
        <f t="shared" si="0"/>
        <v>123.3</v>
      </c>
      <c r="F28" s="338" t="s">
        <v>480</v>
      </c>
      <c r="M28" s="339" t="s">
        <v>453</v>
      </c>
      <c r="N28" s="338" t="s">
        <v>483</v>
      </c>
      <c r="O28" s="338" t="s">
        <v>282</v>
      </c>
      <c r="P28" s="338">
        <v>13.13</v>
      </c>
      <c r="Q28" s="338">
        <v>19.96</v>
      </c>
    </row>
    <row r="29" spans="1:17" x14ac:dyDescent="0.25">
      <c r="A29" s="345" t="s">
        <v>453</v>
      </c>
      <c r="B29" s="343" t="e">
        <f>VLOOKUP($A29,#REF!,2,FALSE)</f>
        <v>#REF!</v>
      </c>
      <c r="C29" s="343">
        <v>13.13</v>
      </c>
      <c r="D29" s="338">
        <f t="shared" si="0"/>
        <v>19.96</v>
      </c>
      <c r="F29" s="338" t="s">
        <v>480</v>
      </c>
      <c r="M29" s="339" t="s">
        <v>428</v>
      </c>
      <c r="N29" s="338" t="s">
        <v>60</v>
      </c>
      <c r="O29" s="338" t="s">
        <v>282</v>
      </c>
      <c r="P29" s="338">
        <v>14.92</v>
      </c>
      <c r="Q29" s="338">
        <v>21.5</v>
      </c>
    </row>
    <row r="30" spans="1:17" x14ac:dyDescent="0.25">
      <c r="A30" s="345" t="s">
        <v>428</v>
      </c>
      <c r="B30" s="343" t="e">
        <f>VLOOKUP($A30,#REF!,2,FALSE)</f>
        <v>#REF!</v>
      </c>
      <c r="C30" s="343">
        <v>14.94</v>
      </c>
      <c r="D30" s="338">
        <f t="shared" si="0"/>
        <v>21.5</v>
      </c>
      <c r="F30" s="338" t="s">
        <v>480</v>
      </c>
      <c r="M30" s="339" t="s">
        <v>429</v>
      </c>
      <c r="N30" s="338" t="s">
        <v>60</v>
      </c>
      <c r="O30" s="338" t="s">
        <v>282</v>
      </c>
      <c r="P30" s="338">
        <v>14.59</v>
      </c>
      <c r="Q30" s="338">
        <v>21.03</v>
      </c>
    </row>
    <row r="31" spans="1:17" x14ac:dyDescent="0.25">
      <c r="A31" s="345" t="s">
        <v>428</v>
      </c>
      <c r="B31" s="343" t="e">
        <f>VLOOKUP($A31,#REF!,2,FALSE)</f>
        <v>#REF!</v>
      </c>
      <c r="C31" s="343">
        <v>14.94</v>
      </c>
      <c r="D31" s="338">
        <f t="shared" si="0"/>
        <v>21.5</v>
      </c>
      <c r="F31" s="338" t="s">
        <v>480</v>
      </c>
      <c r="M31" s="339" t="s">
        <v>431</v>
      </c>
      <c r="N31" s="338" t="s">
        <v>378</v>
      </c>
      <c r="O31" s="338" t="s">
        <v>282</v>
      </c>
      <c r="P31" s="338">
        <v>11.74</v>
      </c>
      <c r="Q31" s="338">
        <v>16.91</v>
      </c>
    </row>
    <row r="32" spans="1:17" x14ac:dyDescent="0.25">
      <c r="A32" s="345" t="s">
        <v>429</v>
      </c>
      <c r="B32" s="343" t="e">
        <f>VLOOKUP($A32,#REF!,2,FALSE)</f>
        <v>#REF!</v>
      </c>
      <c r="C32" s="343">
        <v>14.59</v>
      </c>
      <c r="D32" s="338">
        <f t="shared" si="0"/>
        <v>21.03</v>
      </c>
      <c r="F32" s="338" t="s">
        <v>480</v>
      </c>
      <c r="M32" s="339" t="s">
        <v>447</v>
      </c>
      <c r="N32" s="338" t="s">
        <v>57</v>
      </c>
      <c r="O32" s="338" t="s">
        <v>282</v>
      </c>
      <c r="P32" s="338">
        <v>69.8</v>
      </c>
      <c r="Q32" s="338">
        <v>106.12</v>
      </c>
    </row>
    <row r="33" spans="1:17" x14ac:dyDescent="0.25">
      <c r="A33" s="345" t="s">
        <v>431</v>
      </c>
      <c r="B33" s="343" t="e">
        <f>VLOOKUP($A33,#REF!,2,FALSE)</f>
        <v>#REF!</v>
      </c>
      <c r="C33" s="343">
        <v>11.74</v>
      </c>
      <c r="D33" s="338">
        <f t="shared" si="0"/>
        <v>16.91</v>
      </c>
      <c r="F33" s="338" t="s">
        <v>480</v>
      </c>
      <c r="M33" s="339" t="s">
        <v>448</v>
      </c>
      <c r="N33" s="338" t="s">
        <v>484</v>
      </c>
      <c r="O33" s="338" t="s">
        <v>282</v>
      </c>
      <c r="P33" s="338">
        <v>16.71</v>
      </c>
      <c r="Q33" s="338">
        <v>19.66</v>
      </c>
    </row>
    <row r="34" spans="1:17" x14ac:dyDescent="0.25">
      <c r="A34" s="345" t="s">
        <v>447</v>
      </c>
      <c r="B34" s="343" t="e">
        <f>VLOOKUP($A34,#REF!,2,FALSE)</f>
        <v>#REF!</v>
      </c>
      <c r="C34" s="343">
        <v>69.8</v>
      </c>
      <c r="D34" s="338">
        <f t="shared" si="0"/>
        <v>106.12</v>
      </c>
      <c r="F34" s="338" t="s">
        <v>480</v>
      </c>
      <c r="M34" s="339" t="s">
        <v>472</v>
      </c>
      <c r="N34" s="338" t="s">
        <v>407</v>
      </c>
      <c r="O34" s="338" t="s">
        <v>282</v>
      </c>
      <c r="P34" s="338">
        <v>19.96</v>
      </c>
      <c r="Q34" s="338">
        <v>23.48</v>
      </c>
    </row>
    <row r="35" spans="1:17" x14ac:dyDescent="0.25">
      <c r="A35" s="345" t="s">
        <v>448</v>
      </c>
      <c r="B35" s="343" t="e">
        <f>VLOOKUP($A35,#REF!,2,FALSE)</f>
        <v>#REF!</v>
      </c>
      <c r="C35" s="343">
        <v>16.71</v>
      </c>
      <c r="D35" s="338">
        <f t="shared" si="0"/>
        <v>19.66</v>
      </c>
      <c r="F35" s="338" t="s">
        <v>480</v>
      </c>
      <c r="M35" s="339" t="s">
        <v>446</v>
      </c>
      <c r="N35" s="338" t="s">
        <v>336</v>
      </c>
      <c r="O35" s="338" t="s">
        <v>282</v>
      </c>
      <c r="P35" s="338">
        <v>10.79</v>
      </c>
      <c r="Q35" s="338">
        <v>12.69</v>
      </c>
    </row>
    <row r="36" spans="1:17" x14ac:dyDescent="0.25">
      <c r="A36" s="345" t="s">
        <v>472</v>
      </c>
      <c r="B36" s="343" t="e">
        <f>VLOOKUP($A36,#REF!,2,FALSE)</f>
        <v>#REF!</v>
      </c>
      <c r="C36" s="343">
        <v>19.95</v>
      </c>
      <c r="D36" s="338">
        <f t="shared" si="0"/>
        <v>23.48</v>
      </c>
      <c r="F36" s="338" t="s">
        <v>480</v>
      </c>
      <c r="M36" s="339" t="s">
        <v>459</v>
      </c>
      <c r="N36" s="338" t="s">
        <v>316</v>
      </c>
      <c r="O36" s="338" t="s">
        <v>282</v>
      </c>
      <c r="P36" s="338">
        <v>19.96</v>
      </c>
      <c r="Q36" s="338">
        <v>23.48</v>
      </c>
    </row>
    <row r="37" spans="1:17" x14ac:dyDescent="0.25">
      <c r="A37" s="345" t="s">
        <v>446</v>
      </c>
      <c r="B37" s="343" t="e">
        <f>VLOOKUP($A37,#REF!,2,FALSE)</f>
        <v>#REF!</v>
      </c>
      <c r="C37" s="343">
        <v>10.79</v>
      </c>
      <c r="D37" s="338">
        <f t="shared" si="0"/>
        <v>12.69</v>
      </c>
      <c r="F37" s="338" t="s">
        <v>480</v>
      </c>
      <c r="M37" s="339" t="s">
        <v>138</v>
      </c>
      <c r="N37" s="338" t="s">
        <v>389</v>
      </c>
      <c r="O37" s="338" t="s">
        <v>282</v>
      </c>
      <c r="P37" s="338">
        <v>15.45</v>
      </c>
      <c r="Q37" s="338">
        <v>22.26</v>
      </c>
    </row>
    <row r="38" spans="1:17" x14ac:dyDescent="0.25">
      <c r="A38" s="345" t="s">
        <v>459</v>
      </c>
      <c r="B38" s="343" t="e">
        <f>VLOOKUP($A38,#REF!,2,FALSE)</f>
        <v>#REF!</v>
      </c>
      <c r="C38" s="343">
        <v>19.95</v>
      </c>
      <c r="D38" s="338">
        <f t="shared" si="0"/>
        <v>23.48</v>
      </c>
      <c r="F38" s="338" t="s">
        <v>480</v>
      </c>
      <c r="M38" s="339" t="s">
        <v>145</v>
      </c>
      <c r="N38" s="338" t="s">
        <v>391</v>
      </c>
      <c r="O38" s="338" t="s">
        <v>282</v>
      </c>
      <c r="P38" s="338">
        <v>16.84</v>
      </c>
      <c r="Q38" s="338">
        <v>24.27</v>
      </c>
    </row>
    <row r="39" spans="1:17" x14ac:dyDescent="0.25">
      <c r="A39" s="345" t="s">
        <v>138</v>
      </c>
      <c r="B39" s="343" t="e">
        <f>VLOOKUP($A39,#REF!,2,FALSE)</f>
        <v>#REF!</v>
      </c>
      <c r="C39" s="343">
        <v>15.45</v>
      </c>
      <c r="D39" s="338">
        <f t="shared" si="0"/>
        <v>22.26</v>
      </c>
      <c r="F39" s="338" t="s">
        <v>480</v>
      </c>
      <c r="M39" s="339" t="s">
        <v>394</v>
      </c>
      <c r="N39" s="338" t="s">
        <v>320</v>
      </c>
      <c r="O39" s="338" t="s">
        <v>282</v>
      </c>
      <c r="P39" s="338">
        <v>23.3</v>
      </c>
      <c r="Q39" s="338">
        <v>35.42</v>
      </c>
    </row>
    <row r="40" spans="1:17" x14ac:dyDescent="0.25">
      <c r="A40" s="345" t="s">
        <v>145</v>
      </c>
      <c r="B40" s="343" t="e">
        <f>VLOOKUP($A40,#REF!,2,FALSE)</f>
        <v>#REF!</v>
      </c>
      <c r="C40" s="343">
        <v>16.84</v>
      </c>
      <c r="D40" s="338">
        <f t="shared" si="0"/>
        <v>24.27</v>
      </c>
      <c r="F40" s="338" t="s">
        <v>480</v>
      </c>
    </row>
    <row r="41" spans="1:17" x14ac:dyDescent="0.25">
      <c r="A41" s="345" t="s">
        <v>394</v>
      </c>
      <c r="B41" s="343" t="e">
        <f>VLOOKUP($A41,#REF!,2,FALSE)</f>
        <v>#REF!</v>
      </c>
      <c r="C41" s="343">
        <v>23.3</v>
      </c>
      <c r="D41" s="338">
        <f t="shared" si="0"/>
        <v>35.42</v>
      </c>
      <c r="F41" s="338" t="s">
        <v>480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304"/>
  <sheetViews>
    <sheetView showGridLines="0" zoomScale="115" zoomScaleNormal="115" workbookViewId="0">
      <pane ySplit="2" topLeftCell="A165" activePane="bottomLeft" state="frozen"/>
      <selection sqref="A1:T2 A16:T17 A43:T44 A78:T78 A103:T103 A111:T111 A137:T139 A142:T142 A144:T144 A152:T152 A1:T300 A190:T191 A196:T197 A199:T206 A209:T209 A221:T230 A233:T233 A235:T235 A237:T237 A239:T239 A245:T246 A248:T248 A252:T300"/>
      <selection pane="bottomLeft" activeCell="C175" sqref="C175"/>
    </sheetView>
  </sheetViews>
  <sheetFormatPr baseColWidth="10" defaultColWidth="13.42578125" defaultRowHeight="15.75" x14ac:dyDescent="0.25"/>
  <cols>
    <col min="1" max="1" width="6.42578125" style="281" customWidth="1"/>
    <col min="2" max="2" width="20.42578125" style="281" bestFit="1" customWidth="1"/>
    <col min="3" max="3" width="70.5703125" style="281" bestFit="1" customWidth="1"/>
    <col min="4" max="5" width="11.5703125" style="300" bestFit="1" customWidth="1"/>
    <col min="6" max="6" width="15.5703125" style="300" bestFit="1" customWidth="1"/>
    <col min="7" max="7" width="38.7109375" style="287" bestFit="1" customWidth="1"/>
    <col min="8" max="8" width="74.42578125" style="281" bestFit="1" customWidth="1"/>
    <col min="9" max="10" width="13.42578125" style="281"/>
    <col min="11" max="11" width="37.140625" style="281" bestFit="1" customWidth="1"/>
    <col min="12" max="12" width="10" style="281" bestFit="1" customWidth="1"/>
    <col min="13" max="13" width="7.140625" style="281" bestFit="1" customWidth="1"/>
    <col min="14" max="16384" width="13.42578125" style="281"/>
  </cols>
  <sheetData>
    <row r="1" spans="1:15" s="305" customFormat="1" x14ac:dyDescent="0.25">
      <c r="A1" s="301" t="s">
        <v>396</v>
      </c>
      <c r="B1" s="301"/>
      <c r="C1" s="301"/>
      <c r="D1" s="302"/>
      <c r="E1" s="302"/>
      <c r="F1" s="270"/>
      <c r="G1" s="303"/>
      <c r="H1" s="304"/>
    </row>
    <row r="2" spans="1:15" s="308" customFormat="1" ht="32.25" thickBot="1" x14ac:dyDescent="0.25">
      <c r="A2" s="306" t="s">
        <v>229</v>
      </c>
      <c r="B2" s="306" t="s">
        <v>230</v>
      </c>
      <c r="C2" s="306" t="s">
        <v>231</v>
      </c>
      <c r="D2" s="307" t="s">
        <v>232</v>
      </c>
      <c r="E2" s="307" t="s">
        <v>7</v>
      </c>
      <c r="F2" s="307" t="s">
        <v>233</v>
      </c>
      <c r="G2" s="304" t="s">
        <v>2</v>
      </c>
      <c r="H2" s="304" t="s">
        <v>414</v>
      </c>
      <c r="K2" s="308" t="s">
        <v>232</v>
      </c>
      <c r="L2" s="308" t="s">
        <v>415</v>
      </c>
      <c r="M2" s="308" t="s">
        <v>416</v>
      </c>
      <c r="O2" s="310" t="s">
        <v>420</v>
      </c>
    </row>
    <row r="3" spans="1:15" s="287" customFormat="1" x14ac:dyDescent="0.25">
      <c r="A3" s="282">
        <v>1</v>
      </c>
      <c r="B3" s="283">
        <v>12576446</v>
      </c>
      <c r="C3" s="284" t="s">
        <v>63</v>
      </c>
      <c r="D3" s="285">
        <f>VLOOKUP($B3,'[1]DN Y PVP PARTES PLAN MANT SEPT '!$B$2:$G$206,3,FALSE)</f>
        <v>15.68</v>
      </c>
      <c r="E3" s="285">
        <f>VLOOKUP($B3,'[1]DN Y PVP PARTES PLAN MANT SEPT '!$B$2:$G$206,5,FALSE)</f>
        <v>22.6</v>
      </c>
      <c r="F3" s="285">
        <f>VLOOKUP($B3,'[1]DN Y PVP PARTES PLAN MANT SEPT '!$B$2:$G$206,6,FALSE)</f>
        <v>22.6</v>
      </c>
      <c r="G3" s="284" t="str">
        <f>VLOOKUP($B3,'[2]PARTES PLAN DE MANT'!$D$3:$J$724,7,FALSE)</f>
        <v>TRAILBLAZER V8</v>
      </c>
      <c r="H3" s="286"/>
      <c r="K3" s="287">
        <f>VLOOKUP($B3,'[1]DN Y PVP PARTES PLAN MANT SEPT '!$B$2:$G$254,3,FALSE)</f>
        <v>15.68</v>
      </c>
      <c r="L3" s="287">
        <f>VLOOKUP($B3,'[1]DN Y PVP PARTES PLAN MANT SEPT '!$B$2:$G$254,6,FALSE)</f>
        <v>22.6</v>
      </c>
      <c r="M3" s="288">
        <f>+L3-F3</f>
        <v>0</v>
      </c>
    </row>
    <row r="4" spans="1:15" s="287" customFormat="1" x14ac:dyDescent="0.25">
      <c r="A4" s="289">
        <v>2</v>
      </c>
      <c r="B4" s="287">
        <v>12637200</v>
      </c>
      <c r="C4" s="287" t="s">
        <v>63</v>
      </c>
      <c r="D4" s="290">
        <f>VLOOKUP($B4,'[1]DN Y PVP PARTES PLAN MANT SEPT '!$B$2:$G$206,3,FALSE)</f>
        <v>80.61</v>
      </c>
      <c r="E4" s="290">
        <f>VLOOKUP($B4,'[1]DN Y PVP PARTES PLAN MANT SEPT '!$B$2:$G$206,5,FALSE)</f>
        <v>116.17</v>
      </c>
      <c r="F4" s="290">
        <f>VLOOKUP($B4,'[1]DN Y PVP PARTES PLAN MANT SEPT '!$B$2:$G$206,6,FALSE)</f>
        <v>116.17</v>
      </c>
      <c r="G4" s="287" t="str">
        <f>VLOOKUP($B4,'[2]PARTES PLAN DE MANT'!$D$3:$J$724,7,FALSE)</f>
        <v>TAHOE HIBRIDA</v>
      </c>
      <c r="H4" s="273"/>
      <c r="K4" s="290">
        <f>VLOOKUP($B4,'[1]DN Y PVP PARTES PLAN MANT SEPT '!$B$2:$G$254,3,FALSE)</f>
        <v>80.61</v>
      </c>
      <c r="L4" s="290">
        <f>VLOOKUP($B4,'[1]DN Y PVP PARTES PLAN MANT SEPT '!$B$2:$G$254,6,FALSE)</f>
        <v>116.17</v>
      </c>
      <c r="M4" s="290">
        <f t="shared" ref="M4:M67" si="0">+L4-F4</f>
        <v>0</v>
      </c>
    </row>
    <row r="5" spans="1:15" s="287" customFormat="1" x14ac:dyDescent="0.25">
      <c r="A5" s="289">
        <v>3</v>
      </c>
      <c r="B5" s="287">
        <v>12637204</v>
      </c>
      <c r="C5" s="287" t="s">
        <v>63</v>
      </c>
      <c r="D5" s="290">
        <f>VLOOKUP($B5,'[1]DN Y PVP PARTES PLAN MANT SEPT '!$B$2:$G$206,3,FALSE)</f>
        <v>50.14</v>
      </c>
      <c r="E5" s="290">
        <f>VLOOKUP($B5,'[1]DN Y PVP PARTES PLAN MANT SEPT '!$B$2:$G$206,5,FALSE)</f>
        <v>72.27</v>
      </c>
      <c r="F5" s="290">
        <f>VLOOKUP($B5,'[1]DN Y PVP PARTES PLAN MANT SEPT '!$B$2:$G$206,6,FALSE)</f>
        <v>72.27</v>
      </c>
      <c r="G5" s="287" t="str">
        <f>VLOOKUP($B5,'[2]PARTES PLAN DE MANT'!$D$3:$J$724,7,FALSE)</f>
        <v>SILVERADO</v>
      </c>
      <c r="H5" s="273"/>
      <c r="K5" s="290">
        <f>VLOOKUP($B5,'[1]DN Y PVP PARTES PLAN MANT SEPT '!$B$2:$G$254,3,FALSE)</f>
        <v>50.14</v>
      </c>
      <c r="L5" s="290">
        <f>VLOOKUP($B5,'[1]DN Y PVP PARTES PLAN MANT SEPT '!$B$2:$G$254,6,FALSE)</f>
        <v>72.27</v>
      </c>
      <c r="M5" s="290">
        <f t="shared" si="0"/>
        <v>0</v>
      </c>
    </row>
    <row r="6" spans="1:15" s="287" customFormat="1" x14ac:dyDescent="0.25">
      <c r="A6" s="289">
        <v>4</v>
      </c>
      <c r="B6" s="291">
        <v>12584310</v>
      </c>
      <c r="C6" s="287" t="s">
        <v>63</v>
      </c>
      <c r="D6" s="290">
        <f>VLOOKUP($B6,'[1]DN Y PVP PARTES PLAN MANT SEPT '!$B$2:$G$206,3,FALSE)</f>
        <v>15.84</v>
      </c>
      <c r="E6" s="290">
        <f>VLOOKUP($B6,'[1]DN Y PVP PARTES PLAN MANT SEPT '!$B$2:$G$206,5,FALSE)</f>
        <v>22.82</v>
      </c>
      <c r="F6" s="290">
        <f>VLOOKUP($B6,'[1]DN Y PVP PARTES PLAN MANT SEPT '!$B$2:$G$206,6,FALSE)</f>
        <v>22.82</v>
      </c>
      <c r="G6" s="287" t="str">
        <f>VLOOKUP($B6,'[2]PARTES PLAN DE MANT'!$D$3:$J$724,7,FALSE)</f>
        <v>CAPTIVA SPORT 2.4 FWD</v>
      </c>
      <c r="H6" s="273"/>
      <c r="K6" s="290">
        <f>VLOOKUP($B6,'[1]DN Y PVP PARTES PLAN MANT SEPT '!$B$2:$G$254,3,FALSE)</f>
        <v>15.84</v>
      </c>
      <c r="L6" s="290">
        <f>VLOOKUP($B6,'[1]DN Y PVP PARTES PLAN MANT SEPT '!$B$2:$G$254,6,FALSE)</f>
        <v>22.82</v>
      </c>
      <c r="M6" s="290">
        <f t="shared" si="0"/>
        <v>0</v>
      </c>
    </row>
    <row r="7" spans="1:15" s="287" customFormat="1" x14ac:dyDescent="0.25">
      <c r="A7" s="289">
        <v>5</v>
      </c>
      <c r="B7" s="291">
        <v>12593774</v>
      </c>
      <c r="C7" s="287" t="s">
        <v>63</v>
      </c>
      <c r="D7" s="290">
        <f>VLOOKUP($B7,'[1]DN Y PVP PARTES PLAN MANT SEPT '!$B$2:$G$206,3,FALSE)</f>
        <v>39.299999999999997</v>
      </c>
      <c r="E7" s="290">
        <f>VLOOKUP($B7,'[1]DN Y PVP PARTES PLAN MANT SEPT '!$B$2:$G$206,5,FALSE)</f>
        <v>56.63</v>
      </c>
      <c r="F7" s="290">
        <f>VLOOKUP($B7,'[1]DN Y PVP PARTES PLAN MANT SEPT '!$B$2:$G$206,6,FALSE)</f>
        <v>56.63</v>
      </c>
      <c r="G7" s="287" t="str">
        <f>VLOOKUP($B7,'[2]PARTES PLAN DE MANT'!$D$3:$J$724,7,FALSE)</f>
        <v>TRAILBLAZER 6L</v>
      </c>
      <c r="H7" s="273"/>
      <c r="K7" s="290">
        <f>VLOOKUP($B7,'[1]DN Y PVP PARTES PLAN MANT SEPT '!$B$2:$G$254,3,FALSE)</f>
        <v>39.299999999999997</v>
      </c>
      <c r="L7" s="290">
        <f>VLOOKUP($B7,'[1]DN Y PVP PARTES PLAN MANT SEPT '!$B$2:$G$254,6,FALSE)</f>
        <v>56.63</v>
      </c>
      <c r="M7" s="290">
        <f t="shared" si="0"/>
        <v>0</v>
      </c>
    </row>
    <row r="8" spans="1:15" s="287" customFormat="1" x14ac:dyDescent="0.25">
      <c r="A8" s="289">
        <v>6</v>
      </c>
      <c r="B8" s="291">
        <v>12626222</v>
      </c>
      <c r="C8" s="287" t="s">
        <v>63</v>
      </c>
      <c r="D8" s="290">
        <f>VLOOKUP($B8,'[1]DN Y PVP PARTES PLAN MANT SEPT '!$B$2:$G$206,3,FALSE)</f>
        <v>32.869999999999997</v>
      </c>
      <c r="E8" s="290">
        <f>VLOOKUP($B8,'[1]DN Y PVP PARTES PLAN MANT SEPT '!$B$2:$G$206,5,FALSE)</f>
        <v>47.37</v>
      </c>
      <c r="F8" s="290">
        <f>VLOOKUP($B8,'[1]DN Y PVP PARTES PLAN MANT SEPT '!$B$2:$G$206,6,FALSE)</f>
        <v>47.37</v>
      </c>
      <c r="G8" s="287" t="str">
        <f>VLOOKUP($B8,'[2]PARTES PLAN DE MANT'!$D$3:$J$724,7,FALSE)</f>
        <v>TAHOE</v>
      </c>
      <c r="H8" s="273"/>
      <c r="K8" s="290">
        <f>VLOOKUP($B8,'[1]DN Y PVP PARTES PLAN MANT SEPT '!$B$2:$G$254,3,FALSE)</f>
        <v>32.869999999999997</v>
      </c>
      <c r="L8" s="290">
        <f>VLOOKUP($B8,'[1]DN Y PVP PARTES PLAN MANT SEPT '!$B$2:$G$254,6,FALSE)</f>
        <v>47.37</v>
      </c>
      <c r="M8" s="290">
        <f t="shared" si="0"/>
        <v>0</v>
      </c>
    </row>
    <row r="9" spans="1:15" s="287" customFormat="1" x14ac:dyDescent="0.25">
      <c r="A9" s="289">
        <v>7</v>
      </c>
      <c r="B9" s="272">
        <v>55580052</v>
      </c>
      <c r="C9" s="287" t="s">
        <v>63</v>
      </c>
      <c r="D9" s="290">
        <f>VLOOKUP($B9,'[1]DN Y PVP PARTES PLAN MANT SEPT '!$B$2:$G$206,3,FALSE)</f>
        <v>22.54</v>
      </c>
      <c r="E9" s="290">
        <f>VLOOKUP($B9,'[1]DN Y PVP PARTES PLAN MANT SEPT '!$B$2:$G$206,5,FALSE)</f>
        <v>34.270000000000003</v>
      </c>
      <c r="F9" s="290">
        <f>VLOOKUP($B9,'[1]DN Y PVP PARTES PLAN MANT SEPT '!$B$2:$G$206,6,FALSE)</f>
        <v>34.270000000000003</v>
      </c>
      <c r="G9" s="287" t="str">
        <f>VLOOKUP($B9,'[2]PARTES PLAN DE MANT'!$D$3:$J$724,7,FALSE)</f>
        <v>CRUZE AT</v>
      </c>
      <c r="H9" s="273"/>
      <c r="K9" s="290">
        <f>VLOOKUP($B9,'[1]DN Y PVP PARTES PLAN MANT SEPT '!$B$2:$G$254,3,FALSE)</f>
        <v>22.54</v>
      </c>
      <c r="L9" s="290">
        <f>VLOOKUP($B9,'[1]DN Y PVP PARTES PLAN MANT SEPT '!$B$2:$G$254,6,FALSE)</f>
        <v>34.270000000000003</v>
      </c>
      <c r="M9" s="290">
        <f t="shared" si="0"/>
        <v>0</v>
      </c>
    </row>
    <row r="10" spans="1:15" s="287" customFormat="1" x14ac:dyDescent="0.25">
      <c r="A10" s="289">
        <v>8</v>
      </c>
      <c r="B10" s="291">
        <v>92226300</v>
      </c>
      <c r="C10" s="287" t="s">
        <v>63</v>
      </c>
      <c r="D10" s="290">
        <f>VLOOKUP($B10,'[1]DN Y PVP PARTES PLAN MANT SEPT '!$B$2:$G$206,3,FALSE)</f>
        <v>59.27</v>
      </c>
      <c r="E10" s="290">
        <f>VLOOKUP($B10,'[1]DN Y PVP PARTES PLAN MANT SEPT '!$B$2:$G$206,5,FALSE)</f>
        <v>85.42</v>
      </c>
      <c r="F10" s="290">
        <f>VLOOKUP($B10,'[1]DN Y PVP PARTES PLAN MANT SEPT '!$B$2:$G$206,6,FALSE)</f>
        <v>85.42</v>
      </c>
      <c r="G10" s="287" t="str">
        <f>VLOOKUP($B10,'[2]PARTES PLAN DE MANT'!$D$3:$J$724,7,FALSE)</f>
        <v>CAMARO</v>
      </c>
      <c r="H10" s="273"/>
      <c r="K10" s="290">
        <f>VLOOKUP($B10,'[1]DN Y PVP PARTES PLAN MANT SEPT '!$B$2:$G$254,3,FALSE)</f>
        <v>59.27</v>
      </c>
      <c r="L10" s="290">
        <f>VLOOKUP($B10,'[1]DN Y PVP PARTES PLAN MANT SEPT '!$B$2:$G$254,6,FALSE)</f>
        <v>85.42</v>
      </c>
      <c r="M10" s="290">
        <f t="shared" si="0"/>
        <v>0</v>
      </c>
    </row>
    <row r="11" spans="1:15" s="287" customFormat="1" x14ac:dyDescent="0.25">
      <c r="A11" s="330">
        <v>9</v>
      </c>
      <c r="B11" s="331">
        <v>93363910</v>
      </c>
      <c r="C11" s="332" t="s">
        <v>63</v>
      </c>
      <c r="D11" s="299">
        <v>20.13</v>
      </c>
      <c r="E11" s="299">
        <f>+D11/(1-0.31)</f>
        <v>29.173913043478262</v>
      </c>
      <c r="F11" s="299">
        <f>VLOOKUP($B11,'[1]DN Y PVP PARTES PLAN MANT SEPT '!$B$2:$G$206,6,FALSE)</f>
        <v>27.26</v>
      </c>
      <c r="G11" s="332" t="str">
        <f>VLOOKUP($B11,'[2]PARTES PLAN DE MANT'!$D$3:$J$724,7,FALSE)</f>
        <v>CORSA EVOLUTION</v>
      </c>
      <c r="H11" s="333" t="s">
        <v>465</v>
      </c>
      <c r="I11" s="332" t="s">
        <v>464</v>
      </c>
      <c r="K11" s="290">
        <f>VLOOKUP($B11,'[1]DN Y PVP PARTES PLAN MANT SEPT '!$B$2:$G$254,3,FALSE)</f>
        <v>18.920000000000002</v>
      </c>
      <c r="L11" s="290">
        <f>VLOOKUP($B11,'[1]DN Y PVP PARTES PLAN MANT SEPT '!$B$2:$G$254,6,FALSE)</f>
        <v>27.26</v>
      </c>
      <c r="M11" s="290">
        <f t="shared" si="0"/>
        <v>0</v>
      </c>
    </row>
    <row r="12" spans="1:15" s="287" customFormat="1" x14ac:dyDescent="0.25">
      <c r="A12" s="289">
        <v>10</v>
      </c>
      <c r="B12" s="287">
        <v>25183022</v>
      </c>
      <c r="C12" s="287" t="s">
        <v>63</v>
      </c>
      <c r="D12" s="290">
        <f>VLOOKUP($B12,'[1]DN Y PVP PARTES PLAN MANT SEPT '!$B$2:$G$206,3,FALSE)</f>
        <v>25.12</v>
      </c>
      <c r="E12" s="290">
        <f>VLOOKUP($B12,'[1]DN Y PVP PARTES PLAN MANT SEPT '!$B$2:$G$206,5,FALSE)</f>
        <v>36.200000000000003</v>
      </c>
      <c r="F12" s="290">
        <f>VLOOKUP($B12,'[1]DN Y PVP PARTES PLAN MANT SEPT '!$B$2:$G$206,6,FALSE)</f>
        <v>36.200000000000003</v>
      </c>
      <c r="G12" s="287" t="str">
        <f>VLOOKUP($B12,'[2]PARTES PLAN DE MANT'!$D$3:$J$724,7,FALSE)</f>
        <v>VIVANT 2.0</v>
      </c>
      <c r="H12" s="273"/>
      <c r="K12" s="290">
        <f>VLOOKUP($B12,'[1]DN Y PVP PARTES PLAN MANT SEPT '!$B$2:$G$254,3,FALSE)</f>
        <v>25.12</v>
      </c>
      <c r="L12" s="290">
        <f>VLOOKUP($B12,'[1]DN Y PVP PARTES PLAN MANT SEPT '!$B$2:$G$254,6,FALSE)</f>
        <v>36.200000000000003</v>
      </c>
      <c r="M12" s="290">
        <f t="shared" si="0"/>
        <v>0</v>
      </c>
    </row>
    <row r="13" spans="1:15" s="287" customFormat="1" x14ac:dyDescent="0.25">
      <c r="A13" s="289">
        <v>11</v>
      </c>
      <c r="B13" s="291">
        <v>96628779</v>
      </c>
      <c r="C13" s="287" t="s">
        <v>63</v>
      </c>
      <c r="D13" s="290">
        <f>VLOOKUP($B13,'[1]DN Y PVP PARTES PLAN MANT SEPT '!$B$2:$G$206,3,FALSE)</f>
        <v>50.31</v>
      </c>
      <c r="E13" s="290">
        <f>VLOOKUP($B13,'[1]DN Y PVP PARTES PLAN MANT SEPT '!$B$2:$G$206,5,FALSE)</f>
        <v>72.510000000000005</v>
      </c>
      <c r="F13" s="290">
        <f>VLOOKUP($B13,'[1]DN Y PVP PARTES PLAN MANT SEPT '!$B$2:$G$206,6,FALSE)</f>
        <v>72.510000000000005</v>
      </c>
      <c r="G13" s="287" t="str">
        <f>VLOOKUP($B13,'[2]PARTES PLAN DE MANT'!$D$3:$J$724,7,FALSE)</f>
        <v>CAPTIVA C100 3.2</v>
      </c>
      <c r="H13" s="273"/>
      <c r="K13" s="290">
        <f>VLOOKUP($B13,'[1]DN Y PVP PARTES PLAN MANT SEPT '!$B$2:$G$254,3,FALSE)</f>
        <v>50.31</v>
      </c>
      <c r="L13" s="290">
        <f>VLOOKUP($B13,'[1]DN Y PVP PARTES PLAN MANT SEPT '!$B$2:$G$254,6,FALSE)</f>
        <v>72.510000000000005</v>
      </c>
      <c r="M13" s="290">
        <f t="shared" si="0"/>
        <v>0</v>
      </c>
    </row>
    <row r="14" spans="1:15" s="287" customFormat="1" x14ac:dyDescent="0.25">
      <c r="A14" s="289">
        <v>12</v>
      </c>
      <c r="B14" s="287">
        <v>25183021</v>
      </c>
      <c r="C14" s="287" t="s">
        <v>63</v>
      </c>
      <c r="D14" s="290">
        <f>VLOOKUP($B14,'[1]DN Y PVP PARTES PLAN MANT SEPT '!$B$2:$G$206,3,FALSE)</f>
        <v>17.54</v>
      </c>
      <c r="E14" s="290">
        <f>VLOOKUP($B14,'[1]DN Y PVP PARTES PLAN MANT SEPT '!$B$2:$G$206,5,FALSE)</f>
        <v>25.28</v>
      </c>
      <c r="F14" s="290">
        <f>VLOOKUP($B14,'[1]DN Y PVP PARTES PLAN MANT SEPT '!$B$2:$G$206,6,FALSE)</f>
        <v>25.28</v>
      </c>
      <c r="G14" s="287" t="str">
        <f>VLOOKUP($B14,'[2]PARTES PLAN DE MANT'!$D$3:$J$724,7,FALSE)</f>
        <v>AVEO 1.6 y 1.4</v>
      </c>
      <c r="H14" s="273"/>
      <c r="K14" s="290">
        <f>VLOOKUP($B14,'[1]DN Y PVP PARTES PLAN MANT SEPT '!$B$2:$G$254,3,FALSE)</f>
        <v>17.54</v>
      </c>
      <c r="L14" s="290">
        <f>VLOOKUP($B14,'[1]DN Y PVP PARTES PLAN MANT SEPT '!$B$2:$G$254,6,FALSE)</f>
        <v>25.28</v>
      </c>
      <c r="M14" s="290">
        <f t="shared" si="0"/>
        <v>0</v>
      </c>
    </row>
    <row r="15" spans="1:15" s="287" customFormat="1" x14ac:dyDescent="0.25">
      <c r="A15" s="289">
        <v>13</v>
      </c>
      <c r="B15" s="291">
        <v>8971305600</v>
      </c>
      <c r="C15" s="287" t="s">
        <v>63</v>
      </c>
      <c r="D15" s="290">
        <f>VLOOKUP($B15,'[1]DN Y PVP PARTES PLAN MANT SEPT '!$B$2:$G$206,3,FALSE)</f>
        <v>13.39</v>
      </c>
      <c r="E15" s="290">
        <f>VLOOKUP($B15,'[1]DN Y PVP PARTES PLAN MANT SEPT '!$B$2:$G$206,5,FALSE)</f>
        <v>19.3</v>
      </c>
      <c r="F15" s="290">
        <f>VLOOKUP($B15,'[1]DN Y PVP PARTES PLAN MANT SEPT '!$B$2:$G$206,6,FALSE)</f>
        <v>19.3</v>
      </c>
      <c r="G15" s="287" t="str">
        <f>VLOOKUP($B15,'[2]PARTES PLAN DE MANT'!$D$3:$J$724,7,FALSE)</f>
        <v>LUV D-MAX 3.5 4x4</v>
      </c>
      <c r="H15" s="273"/>
      <c r="K15" s="290">
        <f>VLOOKUP($B15,'[1]DN Y PVP PARTES PLAN MANT SEPT '!$B$2:$G$254,3,FALSE)</f>
        <v>13.39</v>
      </c>
      <c r="L15" s="290">
        <f>VLOOKUP($B15,'[1]DN Y PVP PARTES PLAN MANT SEPT '!$B$2:$G$254,6,FALSE)</f>
        <v>19.3</v>
      </c>
      <c r="M15" s="290">
        <f t="shared" si="0"/>
        <v>0</v>
      </c>
    </row>
    <row r="16" spans="1:15" s="287" customFormat="1" x14ac:dyDescent="0.25">
      <c r="A16" s="289">
        <v>14</v>
      </c>
      <c r="B16" s="287">
        <v>8979125940</v>
      </c>
      <c r="C16" s="287" t="s">
        <v>63</v>
      </c>
      <c r="D16" s="290">
        <f>VLOOKUP($B16,'[1]DN Y PVP PARTES PLAN MANT SEPT '!$B$2:$G$206,3,FALSE)</f>
        <v>15.14</v>
      </c>
      <c r="E16" s="290">
        <f>VLOOKUP($B16,'[1]DN Y PVP PARTES PLAN MANT SEPT '!$B$2:$G$206,5,FALSE)</f>
        <v>21.82</v>
      </c>
      <c r="F16" s="290">
        <f>VLOOKUP($B16,'[1]DN Y PVP PARTES PLAN MANT SEPT '!$B$2:$G$206,6,FALSE)</f>
        <v>21.82</v>
      </c>
      <c r="G16" s="287" t="str">
        <f>VLOOKUP($B16,'[2]PARTES PLAN DE MANT'!$D$3:$J$724,7,FALSE)</f>
        <v>LUV D-MAX 2.5</v>
      </c>
      <c r="H16" s="273"/>
      <c r="K16" s="290">
        <f>VLOOKUP($B16,'[1]DN Y PVP PARTES PLAN MANT SEPT '!$B$2:$G$254,3,FALSE)</f>
        <v>15.14</v>
      </c>
      <c r="L16" s="290">
        <f>VLOOKUP($B16,'[1]DN Y PVP PARTES PLAN MANT SEPT '!$B$2:$G$254,6,FALSE)</f>
        <v>21.82</v>
      </c>
      <c r="M16" s="290">
        <f t="shared" si="0"/>
        <v>0</v>
      </c>
    </row>
    <row r="17" spans="1:13" s="287" customFormat="1" x14ac:dyDescent="0.25">
      <c r="A17" s="289">
        <v>15</v>
      </c>
      <c r="B17" s="291">
        <v>8979430220</v>
      </c>
      <c r="C17" s="287" t="s">
        <v>63</v>
      </c>
      <c r="D17" s="290">
        <f>VLOOKUP($B17,'[1]DN Y PVP PARTES PLAN MANT SEPT '!$B$2:$G$206,3,FALSE)</f>
        <v>12.78</v>
      </c>
      <c r="E17" s="290">
        <f>VLOOKUP($B17,'[1]DN Y PVP PARTES PLAN MANT SEPT '!$B$2:$G$206,5,FALSE)</f>
        <v>18.420000000000002</v>
      </c>
      <c r="F17" s="290">
        <f>VLOOKUP($B17,'[1]DN Y PVP PARTES PLAN MANT SEPT '!$B$2:$G$206,6,FALSE)</f>
        <v>18.420000000000002</v>
      </c>
      <c r="G17" s="287" t="str">
        <f>VLOOKUP($B17,'[2]PARTES PLAN DE MANT'!$D$3:$J$724,7,FALSE)</f>
        <v>LUV D-MAX 3.0</v>
      </c>
      <c r="H17" s="273"/>
      <c r="K17" s="290">
        <f>VLOOKUP($B17,'[1]DN Y PVP PARTES PLAN MANT SEPT '!$B$2:$G$254,3,FALSE)</f>
        <v>12.78</v>
      </c>
      <c r="L17" s="290">
        <f>VLOOKUP($B17,'[1]DN Y PVP PARTES PLAN MANT SEPT '!$B$2:$G$254,6,FALSE)</f>
        <v>18.420000000000002</v>
      </c>
      <c r="M17" s="290">
        <f t="shared" si="0"/>
        <v>0</v>
      </c>
    </row>
    <row r="18" spans="1:13" s="287" customFormat="1" x14ac:dyDescent="0.25">
      <c r="A18" s="289">
        <v>16</v>
      </c>
      <c r="B18" s="291" t="s">
        <v>209</v>
      </c>
      <c r="C18" s="287" t="s">
        <v>63</v>
      </c>
      <c r="D18" s="290">
        <f>VLOOKUP($B18,'[1]DN Y PVP PARTES PLAN MANT SEPT '!$B$2:$G$206,3,FALSE)</f>
        <v>5.9</v>
      </c>
      <c r="E18" s="290">
        <f>VLOOKUP($B18,'[1]DN Y PVP PARTES PLAN MANT SEPT '!$B$2:$G$206,5,FALSE)</f>
        <v>8.5</v>
      </c>
      <c r="F18" s="290">
        <f>VLOOKUP($B18,'[1]DN Y PVP PARTES PLAN MANT SEPT '!$B$2:$G$206,6,FALSE)</f>
        <v>8.5</v>
      </c>
      <c r="G18" s="287" t="str">
        <f>VLOOKUP($B18,'[2]PARTES PLAN DE MANT'!$D$3:$J$724,7,FALSE)</f>
        <v>SUPER CARRY</v>
      </c>
      <c r="H18" s="273"/>
      <c r="K18" s="290">
        <f>VLOOKUP($B18,'[1]DN Y PVP PARTES PLAN MANT SEPT '!$B$2:$G$254,3,FALSE)</f>
        <v>5.9</v>
      </c>
      <c r="L18" s="290">
        <f>VLOOKUP($B18,'[1]DN Y PVP PARTES PLAN MANT SEPT '!$B$2:$G$254,6,FALSE)</f>
        <v>8.5</v>
      </c>
      <c r="M18" s="290">
        <f t="shared" si="0"/>
        <v>0</v>
      </c>
    </row>
    <row r="19" spans="1:13" s="287" customFormat="1" x14ac:dyDescent="0.25">
      <c r="A19" s="289">
        <v>17</v>
      </c>
      <c r="B19" s="291" t="s">
        <v>139</v>
      </c>
      <c r="C19" s="287" t="s">
        <v>63</v>
      </c>
      <c r="D19" s="290">
        <f>VLOOKUP($B19,'[1]DN Y PVP PARTES PLAN MANT SEPT '!$B$2:$G$206,3,FALSE)</f>
        <v>37.82</v>
      </c>
      <c r="E19" s="290">
        <f>VLOOKUP($B19,'[1]DN Y PVP PARTES PLAN MANT SEPT '!$B$2:$G$206,5,FALSE)</f>
        <v>54.5</v>
      </c>
      <c r="F19" s="290">
        <f>VLOOKUP($B19,'[1]DN Y PVP PARTES PLAN MANT SEPT '!$B$2:$G$206,6,FALSE)</f>
        <v>54.5</v>
      </c>
      <c r="G19" s="287" t="str">
        <f>VLOOKUP($B19,'[2]PARTES PLAN DE MANT'!$D$3:$J$724,7,FALSE)</f>
        <v>G. VITARA 5P 2.0 4x4</v>
      </c>
      <c r="H19" s="273"/>
      <c r="K19" s="290">
        <f>VLOOKUP($B19,'[1]DN Y PVP PARTES PLAN MANT SEPT '!$B$2:$G$254,3,FALSE)</f>
        <v>37.82</v>
      </c>
      <c r="L19" s="290">
        <f>VLOOKUP($B19,'[1]DN Y PVP PARTES PLAN MANT SEPT '!$B$2:$G$254,6,FALSE)</f>
        <v>54.5</v>
      </c>
      <c r="M19" s="290">
        <f t="shared" si="0"/>
        <v>0</v>
      </c>
    </row>
    <row r="20" spans="1:13" s="287" customFormat="1" x14ac:dyDescent="0.25">
      <c r="A20" s="289">
        <v>18</v>
      </c>
      <c r="B20" s="291" t="s">
        <v>146</v>
      </c>
      <c r="C20" s="287" t="s">
        <v>63</v>
      </c>
      <c r="D20" s="290">
        <f>VLOOKUP($B20,'[1]DN Y PVP PARTES PLAN MANT SEPT '!$B$2:$G$206,3,FALSE)</f>
        <v>17.75</v>
      </c>
      <c r="E20" s="290">
        <f>VLOOKUP($B20,'[1]DN Y PVP PARTES PLAN MANT SEPT '!$B$2:$G$206,5,FALSE)</f>
        <v>25.58</v>
      </c>
      <c r="F20" s="290">
        <f>VLOOKUP($B20,'[1]DN Y PVP PARTES PLAN MANT SEPT '!$B$2:$G$206,6,FALSE)</f>
        <v>25.58</v>
      </c>
      <c r="G20" s="287" t="str">
        <f>VLOOKUP($B20,'[2]PARTES PLAN DE MANT'!$D$3:$J$724,7,FALSE)</f>
        <v>G. VITARA 5P 2.5</v>
      </c>
      <c r="H20" s="273"/>
      <c r="K20" s="290">
        <f>VLOOKUP($B20,'[1]DN Y PVP PARTES PLAN MANT SEPT '!$B$2:$G$254,3,FALSE)</f>
        <v>17.75</v>
      </c>
      <c r="L20" s="290">
        <f>VLOOKUP($B20,'[1]DN Y PVP PARTES PLAN MANT SEPT '!$B$2:$G$254,6,FALSE)</f>
        <v>25.58</v>
      </c>
      <c r="M20" s="290">
        <f t="shared" si="0"/>
        <v>0</v>
      </c>
    </row>
    <row r="21" spans="1:13" s="287" customFormat="1" x14ac:dyDescent="0.25">
      <c r="A21" s="289">
        <v>19</v>
      </c>
      <c r="B21" s="291">
        <v>9051950</v>
      </c>
      <c r="C21" s="287" t="s">
        <v>91</v>
      </c>
      <c r="D21" s="290">
        <f>VLOOKUP($B21,'[1]DN Y PVP PARTES PLAN MANT SEPT '!$B$2:$G$206,3,FALSE)</f>
        <v>6.34</v>
      </c>
      <c r="E21" s="290">
        <f>VLOOKUP($B21,'[1]DN Y PVP PARTES PLAN MANT SEPT '!$B$2:$G$206,5,FALSE)</f>
        <v>9.14</v>
      </c>
      <c r="F21" s="290">
        <f>VLOOKUP($B21,'[1]DN Y PVP PARTES PLAN MANT SEPT '!$B$2:$G$206,6,FALSE)</f>
        <v>9.14</v>
      </c>
      <c r="G21" s="287" t="str">
        <f>VLOOKUP($B21,'[2]PARTES PLAN DE MANT'!$D$3:$J$724,7,FALSE)</f>
        <v>N200</v>
      </c>
      <c r="H21" s="273"/>
      <c r="K21" s="290">
        <f>VLOOKUP($B21,'[1]DN Y PVP PARTES PLAN MANT SEPT '!$B$2:$G$254,3,FALSE)</f>
        <v>6.34</v>
      </c>
      <c r="L21" s="290">
        <f>VLOOKUP($B21,'[1]DN Y PVP PARTES PLAN MANT SEPT '!$B$2:$G$254,6,FALSE)</f>
        <v>9.14</v>
      </c>
      <c r="M21" s="290">
        <f t="shared" si="0"/>
        <v>0</v>
      </c>
    </row>
    <row r="22" spans="1:13" s="287" customFormat="1" x14ac:dyDescent="0.25">
      <c r="A22" s="289">
        <v>20</v>
      </c>
      <c r="B22" s="274">
        <v>25182776</v>
      </c>
      <c r="C22" s="287" t="s">
        <v>91</v>
      </c>
      <c r="D22" s="290">
        <f>VLOOKUP($B22,'[1]DN Y PVP PARTES PLAN MANT SEPT '!$B$2:$G$206,3,FALSE)</f>
        <v>7.52</v>
      </c>
      <c r="E22" s="290">
        <f>VLOOKUP($B22,'[1]DN Y PVP PARTES PLAN MANT SEPT '!$B$2:$G$206,5,FALSE)</f>
        <v>11.43</v>
      </c>
      <c r="F22" s="290">
        <f>VLOOKUP($B22,'[1]DN Y PVP PARTES PLAN MANT SEPT '!$B$2:$G$206,6,FALSE)</f>
        <v>11.43</v>
      </c>
      <c r="G22" s="287" t="str">
        <f>VLOOKUP($B22,'[2]PARTES PLAN DE MANT'!$D$3:$J$724,7,FALSE)</f>
        <v>SPARK GT</v>
      </c>
      <c r="H22" s="273"/>
      <c r="K22" s="290">
        <f>VLOOKUP($B22,'[1]DN Y PVP PARTES PLAN MANT SEPT '!$B$2:$G$254,3,FALSE)</f>
        <v>7.52</v>
      </c>
      <c r="L22" s="290">
        <f>VLOOKUP($B22,'[1]DN Y PVP PARTES PLAN MANT SEPT '!$B$2:$G$254,6,FALSE)</f>
        <v>11.43</v>
      </c>
      <c r="M22" s="290">
        <f t="shared" si="0"/>
        <v>0</v>
      </c>
    </row>
    <row r="23" spans="1:13" s="287" customFormat="1" x14ac:dyDescent="0.25">
      <c r="A23" s="289">
        <v>21</v>
      </c>
      <c r="B23" s="291">
        <v>8920636940</v>
      </c>
      <c r="C23" s="287" t="s">
        <v>91</v>
      </c>
      <c r="D23" s="290">
        <f>VLOOKUP($B23,'[1]DN Y PVP PARTES PLAN MANT SEPT '!$B$2:$G$206,3,FALSE)</f>
        <v>10.58</v>
      </c>
      <c r="E23" s="290">
        <f>VLOOKUP($B23,'[1]DN Y PVP PARTES PLAN MANT SEPT '!$B$2:$G$206,5,FALSE)</f>
        <v>15.25</v>
      </c>
      <c r="F23" s="290">
        <f>VLOOKUP($B23,'[1]DN Y PVP PARTES PLAN MANT SEPT '!$B$2:$G$206,6,FALSE)</f>
        <v>15.25</v>
      </c>
      <c r="G23" s="287" t="str">
        <f>VLOOKUP($B23,'[2]PARTES PLAN DE MANT'!$D$3:$J$724,7,FALSE)</f>
        <v>LUV DMAX 2.4</v>
      </c>
      <c r="H23" s="273"/>
      <c r="K23" s="290">
        <f>VLOOKUP($B23,'[1]DN Y PVP PARTES PLAN MANT SEPT '!$B$2:$G$254,3,FALSE)</f>
        <v>10.58</v>
      </c>
      <c r="L23" s="290">
        <f>VLOOKUP($B23,'[1]DN Y PVP PARTES PLAN MANT SEPT '!$B$2:$G$254,6,FALSE)</f>
        <v>15.25</v>
      </c>
      <c r="M23" s="290">
        <f t="shared" si="0"/>
        <v>0</v>
      </c>
    </row>
    <row r="24" spans="1:13" s="287" customFormat="1" x14ac:dyDescent="0.25">
      <c r="A24" s="289">
        <v>22</v>
      </c>
      <c r="B24" s="291" t="s">
        <v>127</v>
      </c>
      <c r="C24" s="287" t="s">
        <v>91</v>
      </c>
      <c r="D24" s="290">
        <f>VLOOKUP($B24,'[1]DN Y PVP PARTES PLAN MANT SEPT '!$B$2:$G$206,3,FALSE)</f>
        <v>10.94</v>
      </c>
      <c r="E24" s="290">
        <f>VLOOKUP($B24,'[1]DN Y PVP PARTES PLAN MANT SEPT '!$B$2:$G$206,5,FALSE)</f>
        <v>15.77</v>
      </c>
      <c r="F24" s="290">
        <f>VLOOKUP($B24,'[1]DN Y PVP PARTES PLAN MANT SEPT '!$B$2:$G$206,6,FALSE)</f>
        <v>15.77</v>
      </c>
      <c r="G24" s="287" t="str">
        <f>VLOOKUP($B24,'[2]PARTES PLAN DE MANT'!$D$3:$J$724,7,FALSE)</f>
        <v>VITARA BASICO</v>
      </c>
      <c r="H24" s="273"/>
      <c r="K24" s="290">
        <f>VLOOKUP($B24,'[1]DN Y PVP PARTES PLAN MANT SEPT '!$B$2:$G$254,3,FALSE)</f>
        <v>10.94</v>
      </c>
      <c r="L24" s="290">
        <f>VLOOKUP($B24,'[1]DN Y PVP PARTES PLAN MANT SEPT '!$B$2:$G$254,6,FALSE)</f>
        <v>15.77</v>
      </c>
      <c r="M24" s="290">
        <f t="shared" si="0"/>
        <v>0</v>
      </c>
    </row>
    <row r="25" spans="1:13" s="287" customFormat="1" x14ac:dyDescent="0.25">
      <c r="A25" s="289">
        <v>23</v>
      </c>
      <c r="B25" s="291">
        <v>9051951</v>
      </c>
      <c r="C25" s="287" t="s">
        <v>92</v>
      </c>
      <c r="D25" s="290">
        <f>VLOOKUP($B25,'[1]DN Y PVP PARTES PLAN MANT SEPT '!$B$2:$G$206,3,FALSE)</f>
        <v>9.14</v>
      </c>
      <c r="E25" s="290">
        <f>VLOOKUP($B25,'[1]DN Y PVP PARTES PLAN MANT SEPT '!$B$2:$G$206,5,FALSE)</f>
        <v>13.17</v>
      </c>
      <c r="F25" s="290">
        <f>VLOOKUP($B25,'[1]DN Y PVP PARTES PLAN MANT SEPT '!$B$2:$G$206,6,FALSE)</f>
        <v>13.17</v>
      </c>
      <c r="G25" s="287" t="str">
        <f>VLOOKUP($B25,'[2]PARTES PLAN DE MANT'!$D$3:$J$724,7,FALSE)</f>
        <v>N200</v>
      </c>
      <c r="H25" s="273"/>
      <c r="K25" s="290">
        <f>VLOOKUP($B25,'[1]DN Y PVP PARTES PLAN MANT SEPT '!$B$2:$G$254,3,FALSE)</f>
        <v>9.14</v>
      </c>
      <c r="L25" s="290">
        <f>VLOOKUP($B25,'[1]DN Y PVP PARTES PLAN MANT SEPT '!$B$2:$G$254,6,FALSE)</f>
        <v>13.17</v>
      </c>
      <c r="M25" s="290">
        <f t="shared" si="0"/>
        <v>0</v>
      </c>
    </row>
    <row r="26" spans="1:13" s="287" customFormat="1" x14ac:dyDescent="0.25">
      <c r="A26" s="289">
        <v>24</v>
      </c>
      <c r="B26" s="275">
        <v>25182778</v>
      </c>
      <c r="C26" s="287" t="s">
        <v>92</v>
      </c>
      <c r="D26" s="290">
        <f>VLOOKUP($B26,'[1]DN Y PVP PARTES PLAN MANT SEPT '!$B$2:$G$206,3,FALSE)</f>
        <v>8.32</v>
      </c>
      <c r="E26" s="290">
        <f>VLOOKUP($B26,'[1]DN Y PVP PARTES PLAN MANT SEPT '!$B$2:$G$206,5,FALSE)</f>
        <v>12</v>
      </c>
      <c r="F26" s="290">
        <f>VLOOKUP($B26,'[1]DN Y PVP PARTES PLAN MANT SEPT '!$B$2:$G$206,6,FALSE)</f>
        <v>12</v>
      </c>
      <c r="G26" s="287" t="str">
        <f>VLOOKUP($B26,'[2]PARTES PLAN DE MANT'!$D$3:$J$724,7,FALSE)</f>
        <v>SPARK GT</v>
      </c>
      <c r="H26" s="273"/>
      <c r="K26" s="290">
        <f>VLOOKUP($B26,'[1]DN Y PVP PARTES PLAN MANT SEPT '!$B$2:$G$254,3,FALSE)</f>
        <v>8.32</v>
      </c>
      <c r="L26" s="290">
        <f>VLOOKUP($B26,'[1]DN Y PVP PARTES PLAN MANT SEPT '!$B$2:$G$254,6,FALSE)</f>
        <v>12</v>
      </c>
      <c r="M26" s="290">
        <f t="shared" si="0"/>
        <v>0</v>
      </c>
    </row>
    <row r="27" spans="1:13" s="287" customFormat="1" x14ac:dyDescent="0.25">
      <c r="A27" s="289">
        <v>25</v>
      </c>
      <c r="B27" s="291">
        <v>8920636960</v>
      </c>
      <c r="C27" s="287" t="s">
        <v>92</v>
      </c>
      <c r="D27" s="290">
        <f>VLOOKUP($B27,'[1]DN Y PVP PARTES PLAN MANT SEPT '!$B$2:$G$206,3,FALSE)</f>
        <v>43.2</v>
      </c>
      <c r="E27" s="290">
        <f>VLOOKUP($B27,'[1]DN Y PVP PARTES PLAN MANT SEPT '!$B$2:$G$206,5,FALSE)</f>
        <v>62.26</v>
      </c>
      <c r="F27" s="290">
        <f>VLOOKUP($B27,'[1]DN Y PVP PARTES PLAN MANT SEPT '!$B$2:$G$206,6,FALSE)</f>
        <v>62.26</v>
      </c>
      <c r="G27" s="287" t="str">
        <f>VLOOKUP($B27,'[2]PARTES PLAN DE MANT'!$D$3:$J$724,7,FALSE)</f>
        <v>LUV DMAX 2.4</v>
      </c>
      <c r="H27" s="273"/>
      <c r="K27" s="290">
        <f>VLOOKUP($B27,'[1]DN Y PVP PARTES PLAN MANT SEPT '!$B$2:$G$254,3,FALSE)</f>
        <v>43.2</v>
      </c>
      <c r="L27" s="290">
        <f>VLOOKUP($B27,'[1]DN Y PVP PARTES PLAN MANT SEPT '!$B$2:$G$254,6,FALSE)</f>
        <v>62.26</v>
      </c>
      <c r="M27" s="290">
        <f t="shared" si="0"/>
        <v>0</v>
      </c>
    </row>
    <row r="28" spans="1:13" s="287" customFormat="1" x14ac:dyDescent="0.25">
      <c r="A28" s="289">
        <v>26</v>
      </c>
      <c r="B28" s="291" t="s">
        <v>140</v>
      </c>
      <c r="C28" s="287" t="s">
        <v>92</v>
      </c>
      <c r="D28" s="290">
        <f>VLOOKUP($B28,'[1]DN Y PVP PARTES PLAN MANT SEPT '!$B$2:$G$206,3,FALSE)</f>
        <v>13.85</v>
      </c>
      <c r="E28" s="290">
        <f>VLOOKUP($B28,'[1]DN Y PVP PARTES PLAN MANT SEPT '!$B$2:$G$206,5,FALSE)</f>
        <v>19.96</v>
      </c>
      <c r="F28" s="290">
        <f>VLOOKUP($B28,'[1]DN Y PVP PARTES PLAN MANT SEPT '!$B$2:$G$206,6,FALSE)</f>
        <v>19.96</v>
      </c>
      <c r="G28" s="287" t="str">
        <f>VLOOKUP($B28,'[2]PARTES PLAN DE MANT'!$D$3:$J$724,7,FALSE)</f>
        <v>G. VITARA 5P 2.0 4x4</v>
      </c>
      <c r="H28" s="273"/>
      <c r="K28" s="290">
        <f>VLOOKUP($B28,'[1]DN Y PVP PARTES PLAN MANT SEPT '!$B$2:$G$254,3,FALSE)</f>
        <v>13.85</v>
      </c>
      <c r="L28" s="290">
        <f>VLOOKUP($B28,'[1]DN Y PVP PARTES PLAN MANT SEPT '!$B$2:$G$254,6,FALSE)</f>
        <v>19.96</v>
      </c>
      <c r="M28" s="290">
        <f t="shared" si="0"/>
        <v>0</v>
      </c>
    </row>
    <row r="29" spans="1:13" s="287" customFormat="1" x14ac:dyDescent="0.25">
      <c r="A29" s="289">
        <v>27</v>
      </c>
      <c r="B29" s="291" t="s">
        <v>153</v>
      </c>
      <c r="C29" s="287" t="s">
        <v>92</v>
      </c>
      <c r="D29" s="290">
        <f>VLOOKUP($B29,'[1]DN Y PVP PARTES PLAN MANT SEPT '!$B$2:$G$206,3,FALSE)</f>
        <v>6.25</v>
      </c>
      <c r="E29" s="290">
        <f>VLOOKUP($B29,'[1]DN Y PVP PARTES PLAN MANT SEPT '!$B$2:$G$206,5,FALSE)</f>
        <v>9.01</v>
      </c>
      <c r="F29" s="290">
        <f>VLOOKUP($B29,'[1]DN Y PVP PARTES PLAN MANT SEPT '!$B$2:$G$206,6,FALSE)</f>
        <v>9.01</v>
      </c>
      <c r="G29" s="287" t="str">
        <f>VLOOKUP($B29,'[2]PARTES PLAN DE MANT'!$D$3:$J$724,7,FALSE)</f>
        <v>G. VITARA 5P 2.0  SZ -  2WD  MT</v>
      </c>
      <c r="H29" s="273"/>
      <c r="K29" s="290">
        <f>VLOOKUP($B29,'[1]DN Y PVP PARTES PLAN MANT SEPT '!$B$2:$G$254,3,FALSE)</f>
        <v>6.25</v>
      </c>
      <c r="L29" s="290">
        <f>VLOOKUP($B29,'[1]DN Y PVP PARTES PLAN MANT SEPT '!$B$2:$G$254,6,FALSE)</f>
        <v>9.01</v>
      </c>
      <c r="M29" s="290">
        <f t="shared" si="0"/>
        <v>0</v>
      </c>
    </row>
    <row r="30" spans="1:13" s="287" customFormat="1" x14ac:dyDescent="0.25">
      <c r="A30" s="289">
        <v>28</v>
      </c>
      <c r="B30" s="291" t="s">
        <v>128</v>
      </c>
      <c r="C30" s="287" t="s">
        <v>92</v>
      </c>
      <c r="D30" s="290">
        <f>VLOOKUP($B30,'[1]DN Y PVP PARTES PLAN MANT SEPT '!$B$2:$G$206,3,FALSE)</f>
        <v>16.05</v>
      </c>
      <c r="E30" s="290">
        <f>VLOOKUP($B30,'[1]DN Y PVP PARTES PLAN MANT SEPT '!$B$2:$G$206,5,FALSE)</f>
        <v>23.13</v>
      </c>
      <c r="F30" s="290">
        <f>VLOOKUP($B30,'[1]DN Y PVP PARTES PLAN MANT SEPT '!$B$2:$G$206,6,FALSE)</f>
        <v>23.13</v>
      </c>
      <c r="G30" s="287" t="str">
        <f>VLOOKUP($B30,'[2]PARTES PLAN DE MANT'!$D$3:$J$724,7,FALSE)</f>
        <v>VITARA BASICO</v>
      </c>
      <c r="H30" s="273"/>
      <c r="K30" s="290">
        <f>VLOOKUP($B30,'[1]DN Y PVP PARTES PLAN MANT SEPT '!$B$2:$G$254,3,FALSE)</f>
        <v>16.05</v>
      </c>
      <c r="L30" s="290">
        <f>VLOOKUP($B30,'[1]DN Y PVP PARTES PLAN MANT SEPT '!$B$2:$G$254,6,FALSE)</f>
        <v>23.13</v>
      </c>
      <c r="M30" s="290">
        <f t="shared" si="0"/>
        <v>0</v>
      </c>
    </row>
    <row r="31" spans="1:13" s="287" customFormat="1" x14ac:dyDescent="0.25">
      <c r="A31" s="289">
        <v>29</v>
      </c>
      <c r="B31" s="287">
        <v>25183061</v>
      </c>
      <c r="C31" s="287" t="s">
        <v>63</v>
      </c>
      <c r="D31" s="290">
        <f>VLOOKUP($B31,'[1]DN Y PVP PARTES PLAN MANT SEPT '!$B$2:$G$206,3,FALSE)</f>
        <v>5.71</v>
      </c>
      <c r="E31" s="290">
        <f>VLOOKUP($B31,'[1]DN Y PVP PARTES PLAN MANT SEPT '!$B$2:$G$206,5,FALSE)</f>
        <v>8.23</v>
      </c>
      <c r="F31" s="290">
        <f>VLOOKUP($B31,'[1]DN Y PVP PARTES PLAN MANT SEPT '!$B$2:$G$206,6,FALSE)</f>
        <v>8.23</v>
      </c>
      <c r="G31" s="287" t="str">
        <f>VLOOKUP($B31,'[2]PARTES PLAN DE MANT'!$D$3:$J$724,7,FALSE)</f>
        <v>SPARK</v>
      </c>
      <c r="H31" s="273"/>
      <c r="K31" s="290">
        <f>VLOOKUP($B31,'[1]DN Y PVP PARTES PLAN MANT SEPT '!$B$2:$G$254,3,FALSE)</f>
        <v>5.71</v>
      </c>
      <c r="L31" s="290">
        <f>VLOOKUP($B31,'[1]DN Y PVP PARTES PLAN MANT SEPT '!$B$2:$G$254,6,FALSE)</f>
        <v>8.23</v>
      </c>
      <c r="M31" s="290">
        <f t="shared" si="0"/>
        <v>0</v>
      </c>
    </row>
    <row r="32" spans="1:13" s="287" customFormat="1" x14ac:dyDescent="0.25">
      <c r="A32" s="289">
        <v>30</v>
      </c>
      <c r="B32" s="291">
        <v>24422964</v>
      </c>
      <c r="C32" s="287" t="s">
        <v>111</v>
      </c>
      <c r="D32" s="290">
        <f>VLOOKUP($B32,'[1]DN Y PVP PARTES PLAN MANT SEPT '!$B$2:$G$206,3,FALSE)</f>
        <v>98.05</v>
      </c>
      <c r="E32" s="290">
        <f>VLOOKUP($B32,'[1]DN Y PVP PARTES PLAN MANT SEPT '!$B$2:$G$206,5,FALSE)</f>
        <v>146.31</v>
      </c>
      <c r="F32" s="290">
        <f>VLOOKUP($B32,'[1]DN Y PVP PARTES PLAN MANT SEPT '!$B$2:$G$206,6,FALSE)</f>
        <v>146.31</v>
      </c>
      <c r="G32" s="287" t="str">
        <f>VLOOKUP($B32,'[2]PARTES PLAN DE MANT'!$D$3:$J$724,7,FALSE)</f>
        <v>CRUZE AT</v>
      </c>
      <c r="H32" s="273"/>
      <c r="K32" s="290">
        <f>VLOOKUP($B32,'[1]DN Y PVP PARTES PLAN MANT SEPT '!$B$2:$G$254,3,FALSE)</f>
        <v>98.05</v>
      </c>
      <c r="L32" s="290">
        <f>VLOOKUP($B32,'[1]DN Y PVP PARTES PLAN MANT SEPT '!$B$2:$G$254,6,FALSE)</f>
        <v>146.31</v>
      </c>
      <c r="M32" s="290">
        <f t="shared" si="0"/>
        <v>0</v>
      </c>
    </row>
    <row r="33" spans="1:13" s="332" customFormat="1" x14ac:dyDescent="0.25">
      <c r="A33" s="330">
        <v>31</v>
      </c>
      <c r="B33" s="331">
        <v>90531677</v>
      </c>
      <c r="C33" s="332" t="s">
        <v>111</v>
      </c>
      <c r="D33" s="299">
        <v>28.72</v>
      </c>
      <c r="E33" s="299">
        <f>+D33/(1-0.31%)</f>
        <v>28.80930885745812</v>
      </c>
      <c r="F33" s="299">
        <f>VLOOKUP($B33,'[1]DN Y PVP PARTES PLAN MANT SEPT '!$B$2:$G$206,6,FALSE)</f>
        <v>38.909999999999997</v>
      </c>
      <c r="G33" s="332" t="str">
        <f>VLOOKUP($B33,'[2]PARTES PLAN DE MANT'!$D$3:$J$724,7,FALSE)</f>
        <v>CORSA EVOLUTION</v>
      </c>
      <c r="H33" s="333" t="s">
        <v>465</v>
      </c>
      <c r="I33" s="332" t="s">
        <v>464</v>
      </c>
      <c r="K33" s="299">
        <f>VLOOKUP($B33,'[1]DN Y PVP PARTES PLAN MANT SEPT '!$B$2:$G$254,3,FALSE)</f>
        <v>27</v>
      </c>
      <c r="L33" s="299">
        <f>VLOOKUP($B33,'[1]DN Y PVP PARTES PLAN MANT SEPT '!$B$2:$G$254,6,FALSE)</f>
        <v>38.909999999999997</v>
      </c>
      <c r="M33" s="299">
        <f t="shared" si="0"/>
        <v>0</v>
      </c>
    </row>
    <row r="34" spans="1:13" s="287" customFormat="1" x14ac:dyDescent="0.25">
      <c r="A34" s="289">
        <v>32</v>
      </c>
      <c r="B34" s="291">
        <v>92066312</v>
      </c>
      <c r="C34" s="287" t="s">
        <v>111</v>
      </c>
      <c r="D34" s="290">
        <f>VLOOKUP($B34,'[1]DN Y PVP PARTES PLAN MANT SEPT '!$B$2:$G$206,3,FALSE)</f>
        <v>87.09</v>
      </c>
      <c r="E34" s="290">
        <f>VLOOKUP($B34,'[1]DN Y PVP PARTES PLAN MANT SEPT '!$B$2:$G$206,5,FALSE)</f>
        <v>125.51</v>
      </c>
      <c r="F34" s="290">
        <f>VLOOKUP($B34,'[1]DN Y PVP PARTES PLAN MANT SEPT '!$B$2:$G$206,6,FALSE)</f>
        <v>125.51</v>
      </c>
      <c r="G34" s="287" t="str">
        <f>VLOOKUP($B34,'[2]PARTES PLAN DE MANT'!$D$3:$J$724,7,FALSE)</f>
        <v>VIVANT 2.0</v>
      </c>
      <c r="H34" s="273"/>
      <c r="K34" s="290">
        <f>VLOOKUP($B34,'[1]DN Y PVP PARTES PLAN MANT SEPT '!$B$2:$G$254,3,FALSE)</f>
        <v>87.09</v>
      </c>
      <c r="L34" s="290">
        <f>VLOOKUP($B34,'[1]DN Y PVP PARTES PLAN MANT SEPT '!$B$2:$G$254,6,FALSE)</f>
        <v>125.51</v>
      </c>
      <c r="M34" s="290">
        <f t="shared" si="0"/>
        <v>0</v>
      </c>
    </row>
    <row r="35" spans="1:13" s="287" customFormat="1" x14ac:dyDescent="0.25">
      <c r="A35" s="289">
        <v>33</v>
      </c>
      <c r="B35" s="291">
        <v>8920659770</v>
      </c>
      <c r="C35" s="287" t="s">
        <v>111</v>
      </c>
      <c r="D35" s="290">
        <f>VLOOKUP($B35,'[1]DN Y PVP PARTES PLAN MANT SEPT '!$B$2:$G$206,3,FALSE)</f>
        <v>52.97</v>
      </c>
      <c r="E35" s="290">
        <f>VLOOKUP($B35,'[1]DN Y PVP PARTES PLAN MANT SEPT '!$B$2:$G$206,5,FALSE)</f>
        <v>76.33</v>
      </c>
      <c r="F35" s="290">
        <f>VLOOKUP($B35,'[1]DN Y PVP PARTES PLAN MANT SEPT '!$B$2:$G$206,6,FALSE)</f>
        <v>76.33</v>
      </c>
      <c r="G35" s="287" t="str">
        <f>VLOOKUP($B35,'[2]PARTES PLAN DE MANT'!$D$3:$J$724,7,FALSE)</f>
        <v>LUV DMAX 2.4</v>
      </c>
      <c r="H35" s="273"/>
      <c r="K35" s="290">
        <f>VLOOKUP($B35,'[1]DN Y PVP PARTES PLAN MANT SEPT '!$B$2:$G$254,3,FALSE)</f>
        <v>52.97</v>
      </c>
      <c r="L35" s="290">
        <f>VLOOKUP($B35,'[1]DN Y PVP PARTES PLAN MANT SEPT '!$B$2:$G$254,6,FALSE)</f>
        <v>76.33</v>
      </c>
      <c r="M35" s="290">
        <f t="shared" si="0"/>
        <v>0</v>
      </c>
    </row>
    <row r="36" spans="1:13" s="287" customFormat="1" x14ac:dyDescent="0.25">
      <c r="A36" s="289">
        <v>34</v>
      </c>
      <c r="B36" s="287">
        <v>8971910361</v>
      </c>
      <c r="C36" s="287" t="s">
        <v>111</v>
      </c>
      <c r="D36" s="290">
        <f>VLOOKUP($B36,'[1]DN Y PVP PARTES PLAN MANT SEPT '!$B$2:$G$206,3,FALSE)</f>
        <v>48.9</v>
      </c>
      <c r="E36" s="290">
        <f>VLOOKUP($B36,'[1]DN Y PVP PARTES PLAN MANT SEPT '!$B$2:$G$206,5,FALSE)</f>
        <v>70.47</v>
      </c>
      <c r="F36" s="290">
        <f>VLOOKUP($B36,'[1]DN Y PVP PARTES PLAN MANT SEPT '!$B$2:$G$206,6,FALSE)</f>
        <v>70.47</v>
      </c>
      <c r="G36" s="287" t="str">
        <f>VLOOKUP($B36,'[2]PARTES PLAN DE MANT'!$D$3:$J$724,7,FALSE)</f>
        <v>LUV D-MAX 3.5 4x4</v>
      </c>
      <c r="H36" s="273"/>
      <c r="K36" s="290">
        <f>VLOOKUP($B36,'[1]DN Y PVP PARTES PLAN MANT SEPT '!$B$2:$G$254,3,FALSE)</f>
        <v>48.9</v>
      </c>
      <c r="L36" s="290">
        <f>VLOOKUP($B36,'[1]DN Y PVP PARTES PLAN MANT SEPT '!$B$2:$G$254,6,FALSE)</f>
        <v>70.47</v>
      </c>
      <c r="M36" s="290">
        <f t="shared" si="0"/>
        <v>0</v>
      </c>
    </row>
    <row r="37" spans="1:13" s="287" customFormat="1" x14ac:dyDescent="0.25">
      <c r="A37" s="289">
        <v>35</v>
      </c>
      <c r="B37" s="291" t="s">
        <v>124</v>
      </c>
      <c r="C37" s="287" t="s">
        <v>111</v>
      </c>
      <c r="D37" s="290">
        <f>VLOOKUP($B37,'[1]DN Y PVP PARTES PLAN MANT SEPT '!$B$2:$G$206,3,FALSE)</f>
        <v>27.68</v>
      </c>
      <c r="E37" s="290">
        <f>VLOOKUP($B37,'[1]DN Y PVP PARTES PLAN MANT SEPT '!$B$2:$G$206,5,FALSE)</f>
        <v>39.89</v>
      </c>
      <c r="F37" s="290">
        <f>VLOOKUP($B37,'[1]DN Y PVP PARTES PLAN MANT SEPT '!$B$2:$G$206,6,FALSE)</f>
        <v>39.89</v>
      </c>
      <c r="G37" s="287" t="str">
        <f>VLOOKUP($B37,'[2]PARTES PLAN DE MANT'!$D$3:$J$724,7,FALSE)</f>
        <v>VITARA BASICO</v>
      </c>
      <c r="H37" s="273"/>
      <c r="K37" s="290">
        <f>VLOOKUP($B37,'[1]DN Y PVP PARTES PLAN MANT SEPT '!$B$2:$G$254,3,FALSE)</f>
        <v>27.68</v>
      </c>
      <c r="L37" s="290">
        <f>VLOOKUP($B37,'[1]DN Y PVP PARTES PLAN MANT SEPT '!$B$2:$G$254,6,FALSE)</f>
        <v>39.89</v>
      </c>
      <c r="M37" s="290">
        <f t="shared" si="0"/>
        <v>0</v>
      </c>
    </row>
    <row r="38" spans="1:13" s="287" customFormat="1" x14ac:dyDescent="0.25">
      <c r="A38" s="289">
        <v>36</v>
      </c>
      <c r="B38" s="291" t="s">
        <v>206</v>
      </c>
      <c r="C38" s="287" t="s">
        <v>111</v>
      </c>
      <c r="D38" s="290">
        <f>VLOOKUP($B38,'[1]DN Y PVP PARTES PLAN MANT SEPT '!$B$2:$G$206,3,FALSE)</f>
        <v>17.98</v>
      </c>
      <c r="E38" s="290">
        <f>VLOOKUP($B38,'[1]DN Y PVP PARTES PLAN MANT SEPT '!$B$2:$G$206,5,FALSE)</f>
        <v>25.91</v>
      </c>
      <c r="F38" s="290">
        <f>VLOOKUP($B38,'[1]DN Y PVP PARTES PLAN MANT SEPT '!$B$2:$G$206,6,FALSE)</f>
        <v>25.91</v>
      </c>
      <c r="G38" s="287" t="str">
        <f>VLOOKUP($B38,'[2]PARTES PLAN DE MANT'!$D$3:$J$724,7,FALSE)</f>
        <v>SUPER CARRY</v>
      </c>
      <c r="H38" s="273"/>
      <c r="K38" s="290">
        <f>VLOOKUP($B38,'[1]DN Y PVP PARTES PLAN MANT SEPT '!$B$2:$G$254,3,FALSE)</f>
        <v>17.98</v>
      </c>
      <c r="L38" s="290">
        <f>VLOOKUP($B38,'[1]DN Y PVP PARTES PLAN MANT SEPT '!$B$2:$G$254,6,FALSE)</f>
        <v>25.91</v>
      </c>
      <c r="M38" s="290">
        <f t="shared" si="0"/>
        <v>0</v>
      </c>
    </row>
    <row r="39" spans="1:13" s="287" customFormat="1" x14ac:dyDescent="0.25">
      <c r="A39" s="289">
        <v>37</v>
      </c>
      <c r="B39" s="291">
        <v>9002811</v>
      </c>
      <c r="C39" s="287" t="s">
        <v>64</v>
      </c>
      <c r="D39" s="290">
        <f>VLOOKUP($B39,'[1]DN Y PVP PARTES PLAN MANT SEPT '!$B$2:$G$206,3,FALSE)</f>
        <v>4.22</v>
      </c>
      <c r="E39" s="290">
        <f>VLOOKUP($B39,'[1]DN Y PVP PARTES PLAN MANT SEPT '!$B$2:$G$206,5,FALSE)</f>
        <v>6.08</v>
      </c>
      <c r="F39" s="290">
        <f>VLOOKUP($B39,'[1]DN Y PVP PARTES PLAN MANT SEPT '!$B$2:$G$206,6,FALSE)</f>
        <v>6.08</v>
      </c>
      <c r="G39" s="287" t="str">
        <f>VLOOKUP($B39,'[2]PARTES PLAN DE MANT'!$D$3:$J$724,7,FALSE)</f>
        <v>N200</v>
      </c>
      <c r="H39" s="273"/>
      <c r="K39" s="290">
        <f>VLOOKUP($B39,'[1]DN Y PVP PARTES PLAN MANT SEPT '!$B$2:$G$254,3,FALSE)</f>
        <v>4.22</v>
      </c>
      <c r="L39" s="290">
        <f>VLOOKUP($B39,'[1]DN Y PVP PARTES PLAN MANT SEPT '!$B$2:$G$254,6,FALSE)</f>
        <v>6.08</v>
      </c>
      <c r="M39" s="290">
        <f t="shared" si="0"/>
        <v>0</v>
      </c>
    </row>
    <row r="40" spans="1:13" s="287" customFormat="1" x14ac:dyDescent="0.25">
      <c r="A40" s="289">
        <v>38</v>
      </c>
      <c r="B40" s="291">
        <v>12621258</v>
      </c>
      <c r="C40" s="287" t="s">
        <v>64</v>
      </c>
      <c r="D40" s="290">
        <f>VLOOKUP($B40,'[1]DN Y PVP PARTES PLAN MANT SEPT '!$B$2:$G$206,3,FALSE)</f>
        <v>6.92</v>
      </c>
      <c r="E40" s="290">
        <f>VLOOKUP($B40,'[1]DN Y PVP PARTES PLAN MANT SEPT '!$B$2:$G$206,5,FALSE)</f>
        <v>9.9700000000000006</v>
      </c>
      <c r="F40" s="290">
        <f>VLOOKUP($B40,'[1]DN Y PVP PARTES PLAN MANT SEPT '!$B$2:$G$206,6,FALSE)</f>
        <v>9.9700000000000006</v>
      </c>
      <c r="G40" s="287" t="str">
        <f>VLOOKUP($B40,'[2]PARTES PLAN DE MANT'!$D$3:$J$724,7,FALSE)</f>
        <v>TAHOE HIBRIDA</v>
      </c>
      <c r="H40" s="273"/>
      <c r="K40" s="290">
        <f>VLOOKUP($B40,'[1]DN Y PVP PARTES PLAN MANT SEPT '!$B$2:$G$254,3,FALSE)</f>
        <v>6.92</v>
      </c>
      <c r="L40" s="290">
        <f>VLOOKUP($B40,'[1]DN Y PVP PARTES PLAN MANT SEPT '!$B$2:$G$254,6,FALSE)</f>
        <v>9.9700000000000006</v>
      </c>
      <c r="M40" s="290">
        <f t="shared" si="0"/>
        <v>0</v>
      </c>
    </row>
    <row r="41" spans="1:13" s="287" customFormat="1" x14ac:dyDescent="0.25">
      <c r="A41" s="289">
        <v>39</v>
      </c>
      <c r="B41" s="291">
        <v>12622561</v>
      </c>
      <c r="C41" s="287" t="s">
        <v>64</v>
      </c>
      <c r="D41" s="290">
        <f>VLOOKUP($B41,'[1]DN Y PVP PARTES PLAN MANT SEPT '!$B$2:$G$206,3,FALSE)</f>
        <v>10.34</v>
      </c>
      <c r="E41" s="290">
        <f>VLOOKUP($B41,'[1]DN Y PVP PARTES PLAN MANT SEPT '!$B$2:$G$206,5,FALSE)</f>
        <v>14.9</v>
      </c>
      <c r="F41" s="290">
        <f>VLOOKUP($B41,'[1]DN Y PVP PARTES PLAN MANT SEPT '!$B$2:$G$206,6,FALSE)</f>
        <v>14.9</v>
      </c>
      <c r="G41" s="287" t="str">
        <f>VLOOKUP($B41,'[2]PARTES PLAN DE MANT'!$D$3:$J$724,7,FALSE)</f>
        <v>CAPTIVA SPORT 2.4 FWD</v>
      </c>
      <c r="H41" s="273"/>
      <c r="K41" s="290">
        <f>VLOOKUP($B41,'[1]DN Y PVP PARTES PLAN MANT SEPT '!$B$2:$G$254,3,FALSE)</f>
        <v>10.34</v>
      </c>
      <c r="L41" s="290">
        <f>VLOOKUP($B41,'[1]DN Y PVP PARTES PLAN MANT SEPT '!$B$2:$G$254,6,FALSE)</f>
        <v>14.9</v>
      </c>
      <c r="M41" s="290">
        <f t="shared" si="0"/>
        <v>0</v>
      </c>
    </row>
    <row r="42" spans="1:13" s="287" customFormat="1" x14ac:dyDescent="0.25">
      <c r="A42" s="289">
        <v>40</v>
      </c>
      <c r="B42" s="275">
        <v>92220447</v>
      </c>
      <c r="C42" s="287" t="s">
        <v>64</v>
      </c>
      <c r="D42" s="290">
        <f>VLOOKUP($B42,'[1]DN Y PVP PARTES PLAN MANT SEPT '!$B$2:$G$206,3,FALSE)</f>
        <v>15.71</v>
      </c>
      <c r="E42" s="290">
        <f>VLOOKUP($B42,'[1]DN Y PVP PARTES PLAN MANT SEPT '!$B$2:$G$206,5,FALSE)</f>
        <v>22.64</v>
      </c>
      <c r="F42" s="290">
        <f>VLOOKUP($B42,'[1]DN Y PVP PARTES PLAN MANT SEPT '!$B$2:$G$206,6,FALSE)</f>
        <v>22.64</v>
      </c>
      <c r="G42" s="287" t="str">
        <f>VLOOKUP($B42,'[2]PARTES PLAN DE MANT'!$D$3:$J$724,7,FALSE)</f>
        <v>CAPTIVA C100 3.2</v>
      </c>
      <c r="H42" s="273"/>
      <c r="K42" s="290">
        <f>VLOOKUP($B42,'[1]DN Y PVP PARTES PLAN MANT SEPT '!$B$2:$G$254,3,FALSE)</f>
        <v>15.71</v>
      </c>
      <c r="L42" s="290">
        <f>VLOOKUP($B42,'[1]DN Y PVP PARTES PLAN MANT SEPT '!$B$2:$G$254,6,FALSE)</f>
        <v>22.64</v>
      </c>
      <c r="M42" s="290">
        <f t="shared" si="0"/>
        <v>0</v>
      </c>
    </row>
    <row r="43" spans="1:13" s="287" customFormat="1" x14ac:dyDescent="0.25">
      <c r="A43" s="289">
        <v>41</v>
      </c>
      <c r="B43" s="287">
        <v>89063261</v>
      </c>
      <c r="C43" s="287" t="s">
        <v>64</v>
      </c>
      <c r="D43" s="290">
        <f>VLOOKUP($B43,'[1]DN Y PVP PARTES PLAN MANT SEPT '!$B$2:$G$206,3,FALSE)</f>
        <v>1.77</v>
      </c>
      <c r="E43" s="290">
        <f>VLOOKUP($B43,'[1]DN Y PVP PARTES PLAN MANT SEPT '!$B$2:$G$206,5,FALSE)</f>
        <v>2.58</v>
      </c>
      <c r="F43" s="290">
        <f>VLOOKUP($B43,'[1]DN Y PVP PARTES PLAN MANT SEPT '!$B$2:$G$206,6,FALSE)</f>
        <v>2.58</v>
      </c>
      <c r="G43" s="287" t="str">
        <f>VLOOKUP($B43,'[2]PARTES PLAN DE MANT'!$D$3:$J$724,7,FALSE)</f>
        <v>SPARK</v>
      </c>
      <c r="H43" s="273"/>
      <c r="K43" s="290" t="s">
        <v>473</v>
      </c>
      <c r="L43" s="290">
        <f>VLOOKUP($B43,'[1]DN Y PVP PARTES PLAN MANT SEPT '!$B$2:$G$254,6,FALSE)</f>
        <v>2.58</v>
      </c>
      <c r="M43" s="290">
        <f t="shared" si="0"/>
        <v>0</v>
      </c>
    </row>
    <row r="44" spans="1:13" s="287" customFormat="1" x14ac:dyDescent="0.25">
      <c r="A44" s="289">
        <v>42</v>
      </c>
      <c r="B44" s="287">
        <v>89063273</v>
      </c>
      <c r="C44" s="287" t="s">
        <v>64</v>
      </c>
      <c r="D44" s="290">
        <f>VLOOKUP($B44,'[1]DN Y PVP PARTES PLAN MANT SEPT '!$B$2:$G$206,3,FALSE)</f>
        <v>1.9</v>
      </c>
      <c r="E44" s="290">
        <f>VLOOKUP($B44,'[1]DN Y PVP PARTES PLAN MANT SEPT '!$B$2:$G$206,5,FALSE)</f>
        <v>2.74</v>
      </c>
      <c r="F44" s="290">
        <f>VLOOKUP($B44,'[1]DN Y PVP PARTES PLAN MANT SEPT '!$B$2:$G$206,6,FALSE)</f>
        <v>2.74</v>
      </c>
      <c r="G44" s="287" t="str">
        <f>VLOOKUP($B44,'[2]PARTES PLAN DE MANT'!$D$3:$J$724,7,FALSE)</f>
        <v>AVEO 1.6 y 1.4</v>
      </c>
      <c r="H44" s="273"/>
      <c r="K44" s="290" t="s">
        <v>473</v>
      </c>
      <c r="L44" s="290">
        <f>VLOOKUP($B44,'[1]DN Y PVP PARTES PLAN MANT SEPT '!$B$2:$G$254,6,FALSE)</f>
        <v>2.74</v>
      </c>
      <c r="M44" s="290">
        <f t="shared" si="0"/>
        <v>0</v>
      </c>
    </row>
    <row r="45" spans="1:13" s="287" customFormat="1" x14ac:dyDescent="0.25">
      <c r="A45" s="289">
        <v>43</v>
      </c>
      <c r="B45" s="291">
        <v>96307729</v>
      </c>
      <c r="C45" s="287" t="s">
        <v>64</v>
      </c>
      <c r="D45" s="290">
        <f>VLOOKUP($B45,'[1]DN Y PVP PARTES PLAN MANT SEPT '!$B$2:$G$206,3,FALSE)</f>
        <v>7.8</v>
      </c>
      <c r="E45" s="290">
        <f>VLOOKUP($B45,'[1]DN Y PVP PARTES PLAN MANT SEPT '!$B$2:$G$206,5,FALSE)</f>
        <v>11.24</v>
      </c>
      <c r="F45" s="290">
        <f>VLOOKUP($B45,'[1]DN Y PVP PARTES PLAN MANT SEPT '!$B$2:$G$206,6,FALSE)</f>
        <v>11.24</v>
      </c>
      <c r="G45" s="287" t="str">
        <f>VLOOKUP($B45,'[2]PARTES PLAN DE MANT'!$D$3:$J$724,7,FALSE)</f>
        <v>OPTRA 1.8</v>
      </c>
      <c r="H45" s="273"/>
      <c r="K45" s="290">
        <f>VLOOKUP($B45,'[1]DN Y PVP PARTES PLAN MANT SEPT '!$B$2:$G$254,3,FALSE)</f>
        <v>7.8</v>
      </c>
      <c r="L45" s="290">
        <f>VLOOKUP($B45,'[1]DN Y PVP PARTES PLAN MANT SEPT '!$B$2:$G$254,6,FALSE)</f>
        <v>11.24</v>
      </c>
      <c r="M45" s="290">
        <f t="shared" si="0"/>
        <v>0</v>
      </c>
    </row>
    <row r="46" spans="1:13" s="287" customFormat="1" x14ac:dyDescent="0.25">
      <c r="A46" s="289">
        <v>44</v>
      </c>
      <c r="B46" s="291">
        <v>96464000</v>
      </c>
      <c r="C46" s="287" t="s">
        <v>64</v>
      </c>
      <c r="D46" s="290">
        <f>VLOOKUP($B46,'[1]DN Y PVP PARTES PLAN MANT SEPT '!$B$2:$G$206,3,FALSE)</f>
        <v>3.47</v>
      </c>
      <c r="E46" s="290">
        <f>VLOOKUP($B46,'[1]DN Y PVP PARTES PLAN MANT SEPT '!$B$2:$G$206,5,FALSE)</f>
        <v>5</v>
      </c>
      <c r="F46" s="290">
        <f>VLOOKUP($B46,'[1]DN Y PVP PARTES PLAN MANT SEPT '!$B$2:$G$206,6,FALSE)</f>
        <v>5</v>
      </c>
      <c r="G46" s="287" t="str">
        <f>VLOOKUP($B46,'[2]PARTES PLAN DE MANT'!$D$3:$J$724,7,FALSE)</f>
        <v>SPARK GT</v>
      </c>
      <c r="H46" s="273"/>
      <c r="K46" s="290">
        <f>VLOOKUP($B46,'[1]DN Y PVP PARTES PLAN MANT SEPT '!$B$2:$G$254,3,FALSE)</f>
        <v>3.47</v>
      </c>
      <c r="L46" s="290">
        <f>VLOOKUP($B46,'[1]DN Y PVP PARTES PLAN MANT SEPT '!$B$2:$G$254,6,FALSE)</f>
        <v>5</v>
      </c>
      <c r="M46" s="290">
        <f t="shared" si="0"/>
        <v>0</v>
      </c>
    </row>
    <row r="47" spans="1:13" s="287" customFormat="1" x14ac:dyDescent="0.25">
      <c r="A47" s="289">
        <v>45</v>
      </c>
      <c r="B47" s="276">
        <v>25186682</v>
      </c>
      <c r="C47" s="287" t="s">
        <v>64</v>
      </c>
      <c r="D47" s="290">
        <f>VLOOKUP($B47,'[1]DN Y PVP PARTES PLAN MANT SEPT '!$B$2:$G$206,3,FALSE)</f>
        <v>4.3</v>
      </c>
      <c r="E47" s="290">
        <f>VLOOKUP($B47,'[1]DN Y PVP PARTES PLAN MANT SEPT '!$B$2:$G$206,5,FALSE)</f>
        <v>6.2</v>
      </c>
      <c r="F47" s="290">
        <f>VLOOKUP($B47,'[1]DN Y PVP PARTES PLAN MANT SEPT '!$B$2:$G$206,6,FALSE)</f>
        <v>6.2</v>
      </c>
      <c r="G47" s="287" t="str">
        <f>VLOOKUP($B47,'[2]PARTES PLAN DE MANT'!$D$3:$J$724,7,FALSE)</f>
        <v>CRUZE AT</v>
      </c>
      <c r="H47" s="273"/>
      <c r="K47" s="290">
        <f>VLOOKUP($B47,'[1]DN Y PVP PARTES PLAN MANT SEPT '!$B$2:$G$254,3,FALSE)</f>
        <v>4.3</v>
      </c>
      <c r="L47" s="290">
        <f>VLOOKUP($B47,'[1]DN Y PVP PARTES PLAN MANT SEPT '!$B$2:$G$254,6,FALSE)</f>
        <v>6.2</v>
      </c>
      <c r="M47" s="290">
        <f t="shared" si="0"/>
        <v>0</v>
      </c>
    </row>
    <row r="48" spans="1:13" s="287" customFormat="1" x14ac:dyDescent="0.25">
      <c r="A48" s="289">
        <v>46</v>
      </c>
      <c r="B48" s="291">
        <v>12625058</v>
      </c>
      <c r="C48" s="287" t="s">
        <v>147</v>
      </c>
      <c r="D48" s="290">
        <f>VLOOKUP($B48,'[1]DN Y PVP PARTES PLAN MANT SEPT '!$B$2:$G$206,3,FALSE)</f>
        <v>9.34</v>
      </c>
      <c r="E48" s="290">
        <f>VLOOKUP($B48,'[1]DN Y PVP PARTES PLAN MANT SEPT '!$B$2:$G$206,5,FALSE)</f>
        <v>13.46</v>
      </c>
      <c r="F48" s="290">
        <f>VLOOKUP($B48,'[1]DN Y PVP PARTES PLAN MANT SEPT '!$B$2:$G$206,6,FALSE)</f>
        <v>13.46</v>
      </c>
      <c r="G48" s="287" t="str">
        <f>VLOOKUP($B48,'[2]PARTES PLAN DE MANT'!$D$3:$J$724,7,FALSE)</f>
        <v>TRAILBLAZER 6L</v>
      </c>
      <c r="H48" s="273"/>
      <c r="K48" s="290">
        <f>VLOOKUP($B48,'[1]DN Y PVP PARTES PLAN MANT SEPT '!$B$2:$G$254,3,FALSE)</f>
        <v>9.34</v>
      </c>
      <c r="L48" s="290">
        <f>VLOOKUP($B48,'[1]DN Y PVP PARTES PLAN MANT SEPT '!$B$2:$G$254,6,FALSE)</f>
        <v>13.46</v>
      </c>
      <c r="M48" s="290">
        <f t="shared" si="0"/>
        <v>0</v>
      </c>
    </row>
    <row r="49" spans="1:13" s="332" customFormat="1" x14ac:dyDescent="0.25">
      <c r="A49" s="330">
        <v>47</v>
      </c>
      <c r="B49" s="331">
        <v>9052781</v>
      </c>
      <c r="C49" s="332" t="s">
        <v>54</v>
      </c>
      <c r="D49" s="299">
        <v>4.67</v>
      </c>
      <c r="E49" s="299">
        <f>+D49/(1-0.306)</f>
        <v>6.7291066282420751</v>
      </c>
      <c r="F49" s="299">
        <f>VLOOKUP($B49,'[1]DN Y PVP PARTES PLAN MANT SEPT '!$B$2:$G$206,6,FALSE)</f>
        <v>5</v>
      </c>
      <c r="G49" s="332" t="str">
        <f>VLOOKUP($B49,'[2]PARTES PLAN DE MANT'!$D$3:$J$724,7,FALSE)</f>
        <v>N200</v>
      </c>
      <c r="H49" s="333" t="s">
        <v>465</v>
      </c>
      <c r="I49" s="332" t="s">
        <v>464</v>
      </c>
      <c r="K49" s="299">
        <f>VLOOKUP($B49,'[1]DN Y PVP PARTES PLAN MANT SEPT '!$B$2:$G$254,3,FALSE)</f>
        <v>3.47</v>
      </c>
      <c r="L49" s="299">
        <f>VLOOKUP($B49,'[1]DN Y PVP PARTES PLAN MANT SEPT '!$B$2:$G$254,6,FALSE)</f>
        <v>5</v>
      </c>
      <c r="M49" s="299">
        <f t="shared" si="0"/>
        <v>0</v>
      </c>
    </row>
    <row r="50" spans="1:13" s="287" customFormat="1" x14ac:dyDescent="0.25">
      <c r="A50" s="289">
        <v>48</v>
      </c>
      <c r="B50" s="287">
        <v>25014377</v>
      </c>
      <c r="C50" s="287" t="s">
        <v>54</v>
      </c>
      <c r="D50" s="290">
        <f>VLOOKUP($B50,'[1]DN Y PVP PARTES PLAN MANT SEPT '!$B$2:$G$206,3,FALSE)</f>
        <v>2.66</v>
      </c>
      <c r="E50" s="290">
        <f>VLOOKUP($B50,'[1]DN Y PVP PARTES PLAN MANT SEPT '!$B$2:$G$206,5,FALSE)</f>
        <v>3.83</v>
      </c>
      <c r="F50" s="290">
        <f>VLOOKUP($B50,'[1]DN Y PVP PARTES PLAN MANT SEPT '!$B$2:$G$206,6,FALSE)</f>
        <v>3.83</v>
      </c>
      <c r="G50" s="287" t="str">
        <f>VLOOKUP($B50,'[2]PARTES PLAN DE MANT'!$D$3:$J$724,7,FALSE)</f>
        <v>TRAILBLAZER 6L</v>
      </c>
      <c r="H50" s="273"/>
      <c r="K50" s="290">
        <f>VLOOKUP($B50,'[1]DN Y PVP PARTES PLAN MANT SEPT '!$B$2:$G$254,3,FALSE)</f>
        <v>2.66</v>
      </c>
      <c r="L50" s="290">
        <f>VLOOKUP($B50,'[1]DN Y PVP PARTES PLAN MANT SEPT '!$B$2:$G$254,6,FALSE)</f>
        <v>3.83</v>
      </c>
      <c r="M50" s="290">
        <f t="shared" si="0"/>
        <v>0</v>
      </c>
    </row>
    <row r="51" spans="1:13" s="287" customFormat="1" x14ac:dyDescent="0.25">
      <c r="A51" s="289">
        <v>49</v>
      </c>
      <c r="B51" s="291">
        <v>25014748</v>
      </c>
      <c r="C51" s="287" t="s">
        <v>54</v>
      </c>
      <c r="D51" s="290">
        <f>VLOOKUP($B51,'[1]DN Y PVP PARTES PLAN MANT SEPT '!$B$2:$G$206,3,FALSE)</f>
        <v>2.66</v>
      </c>
      <c r="E51" s="290">
        <f>VLOOKUP($B51,'[1]DN Y PVP PARTES PLAN MANT SEPT '!$B$2:$G$206,5,FALSE)</f>
        <v>3.83</v>
      </c>
      <c r="F51" s="290">
        <f>VLOOKUP($B51,'[1]DN Y PVP PARTES PLAN MANT SEPT '!$B$2:$G$206,6,FALSE)</f>
        <v>3.83</v>
      </c>
      <c r="G51" s="287" t="str">
        <f>VLOOKUP($B51,'[2]PARTES PLAN DE MANT'!$D$3:$J$724,7,FALSE)</f>
        <v>SILVERADO</v>
      </c>
      <c r="H51" s="273"/>
      <c r="K51" s="290">
        <f>VLOOKUP($B51,'[1]DN Y PVP PARTES PLAN MANT SEPT '!$B$2:$G$254,3,FALSE)</f>
        <v>2.66</v>
      </c>
      <c r="L51" s="290">
        <f>VLOOKUP($B51,'[1]DN Y PVP PARTES PLAN MANT SEPT '!$B$2:$G$254,6,FALSE)</f>
        <v>3.83</v>
      </c>
      <c r="M51" s="290">
        <f t="shared" si="0"/>
        <v>0</v>
      </c>
    </row>
    <row r="52" spans="1:13" s="287" customFormat="1" x14ac:dyDescent="0.25">
      <c r="A52" s="289">
        <v>50</v>
      </c>
      <c r="B52" s="291">
        <v>25177917</v>
      </c>
      <c r="C52" s="287" t="s">
        <v>54</v>
      </c>
      <c r="D52" s="290">
        <f>VLOOKUP($B52,'[1]DN Y PVP PARTES PLAN MANT SEPT '!$B$2:$G$206,3,FALSE)</f>
        <v>8.56</v>
      </c>
      <c r="E52" s="290">
        <f>VLOOKUP($B52,'[1]DN Y PVP PARTES PLAN MANT SEPT '!$B$2:$G$206,5,FALSE)</f>
        <v>12.34</v>
      </c>
      <c r="F52" s="290">
        <f>VLOOKUP($B52,'[1]DN Y PVP PARTES PLAN MANT SEPT '!$B$2:$G$206,6,FALSE)</f>
        <v>12.34</v>
      </c>
      <c r="G52" s="287" t="str">
        <f>VLOOKUP($B52,'[2]PARTES PLAN DE MANT'!$D$3:$J$724,7,FALSE)</f>
        <v>CAMARO</v>
      </c>
      <c r="H52" s="273"/>
      <c r="K52" s="290">
        <f>VLOOKUP($B52,'[1]DN Y PVP PARTES PLAN MANT SEPT '!$B$2:$G$254,3,FALSE)</f>
        <v>8.56</v>
      </c>
      <c r="L52" s="290">
        <f>VLOOKUP($B52,'[1]DN Y PVP PARTES PLAN MANT SEPT '!$B$2:$G$254,6,FALSE)</f>
        <v>12.34</v>
      </c>
      <c r="M52" s="290">
        <f t="shared" si="0"/>
        <v>0</v>
      </c>
    </row>
    <row r="53" spans="1:13" s="287" customFormat="1" x14ac:dyDescent="0.25">
      <c r="A53" s="289">
        <v>51</v>
      </c>
      <c r="B53" s="292">
        <v>96985730</v>
      </c>
      <c r="C53" s="287" t="s">
        <v>54</v>
      </c>
      <c r="D53" s="290">
        <f>VLOOKUP($B53,'[1]DN Y PVP PARTES PLAN MANT SEPT '!$B$2:$G$206,3,FALSE)</f>
        <v>4.96</v>
      </c>
      <c r="E53" s="290">
        <f>VLOOKUP($B53,'[1]DN Y PVP PARTES PLAN MANT SEPT '!$B$2:$G$206,5,FALSE)</f>
        <v>7.54</v>
      </c>
      <c r="F53" s="290">
        <f>VLOOKUP($B53,'[1]DN Y PVP PARTES PLAN MANT SEPT '!$B$2:$G$206,6,FALSE)</f>
        <v>7.54</v>
      </c>
      <c r="G53" s="287" t="str">
        <f>VLOOKUP($B53,'[2]PARTES PLAN DE MANT'!$D$3:$J$724,7,FALSE)</f>
        <v>SPARK GT</v>
      </c>
      <c r="H53" s="273"/>
      <c r="K53" s="290">
        <f>VLOOKUP($B53,'[1]DN Y PVP PARTES PLAN MANT SEPT '!$B$2:$G$254,3,FALSE)</f>
        <v>4.96</v>
      </c>
      <c r="L53" s="290">
        <f>VLOOKUP($B53,'[1]DN Y PVP PARTES PLAN MANT SEPT '!$B$2:$G$254,6,FALSE)</f>
        <v>7.54</v>
      </c>
      <c r="M53" s="290">
        <f t="shared" si="0"/>
        <v>0</v>
      </c>
    </row>
    <row r="54" spans="1:13" s="287" customFormat="1" x14ac:dyDescent="0.25">
      <c r="A54" s="289">
        <v>52</v>
      </c>
      <c r="B54" s="291">
        <v>89017524</v>
      </c>
      <c r="C54" s="287" t="s">
        <v>54</v>
      </c>
      <c r="D54" s="290">
        <f>VLOOKUP($B54,'[1]DN Y PVP PARTES PLAN MANT SEPT '!$B$2:$G$206,3,FALSE)</f>
        <v>12.54</v>
      </c>
      <c r="E54" s="290">
        <f>VLOOKUP($B54,'[1]DN Y PVP PARTES PLAN MANT SEPT '!$B$2:$G$206,5,FALSE)</f>
        <v>18.07</v>
      </c>
      <c r="F54" s="290">
        <f>VLOOKUP($B54,'[1]DN Y PVP PARTES PLAN MANT SEPT '!$B$2:$G$206,6,FALSE)</f>
        <v>18.07</v>
      </c>
      <c r="G54" s="287" t="str">
        <f>VLOOKUP($B54,'[2]PARTES PLAN DE MANT'!$D$3:$J$724,7,FALSE)</f>
        <v>TRAILBLAZER V8</v>
      </c>
      <c r="H54" s="273"/>
      <c r="K54" s="290">
        <f>VLOOKUP($B54,'[1]DN Y PVP PARTES PLAN MANT SEPT '!$B$2:$G$254,3,FALSE)</f>
        <v>12.54</v>
      </c>
      <c r="L54" s="290">
        <f>VLOOKUP($B54,'[1]DN Y PVP PARTES PLAN MANT SEPT '!$B$2:$G$254,6,FALSE)</f>
        <v>18.07</v>
      </c>
      <c r="M54" s="290">
        <f t="shared" si="0"/>
        <v>0</v>
      </c>
    </row>
    <row r="55" spans="1:13" s="287" customFormat="1" x14ac:dyDescent="0.25">
      <c r="A55" s="289">
        <v>53</v>
      </c>
      <c r="B55" s="291">
        <v>92068246</v>
      </c>
      <c r="C55" s="287" t="s">
        <v>54</v>
      </c>
      <c r="D55" s="290">
        <f>VLOOKUP($B55,'[1]DN Y PVP PARTES PLAN MANT SEPT '!$B$2:$G$206,3,FALSE)</f>
        <v>23.41</v>
      </c>
      <c r="E55" s="290">
        <f>VLOOKUP($B55,'[1]DN Y PVP PARTES PLAN MANT SEPT '!$B$2:$G$206,5,FALSE)</f>
        <v>33.74</v>
      </c>
      <c r="F55" s="290">
        <f>VLOOKUP($B55,'[1]DN Y PVP PARTES PLAN MANT SEPT '!$B$2:$G$206,6,FALSE)</f>
        <v>33.74</v>
      </c>
      <c r="G55" s="287" t="str">
        <f>VLOOKUP($B55,'[2]PARTES PLAN DE MANT'!$D$3:$J$724,7,FALSE)</f>
        <v>CAPTIVA C100 3.2</v>
      </c>
      <c r="H55" s="273"/>
      <c r="K55" s="290">
        <f>VLOOKUP($B55,'[1]DN Y PVP PARTES PLAN MANT SEPT '!$B$2:$G$254,3,FALSE)</f>
        <v>23.41</v>
      </c>
      <c r="L55" s="290">
        <f>VLOOKUP($B55,'[1]DN Y PVP PARTES PLAN MANT SEPT '!$B$2:$G$254,6,FALSE)</f>
        <v>33.74</v>
      </c>
      <c r="M55" s="290">
        <f t="shared" si="0"/>
        <v>0</v>
      </c>
    </row>
    <row r="56" spans="1:13" s="287" customFormat="1" x14ac:dyDescent="0.25">
      <c r="A56" s="289">
        <v>54</v>
      </c>
      <c r="B56" s="291">
        <v>92142009</v>
      </c>
      <c r="C56" s="287" t="s">
        <v>54</v>
      </c>
      <c r="D56" s="290">
        <f>VLOOKUP($B56,'[1]DN Y PVP PARTES PLAN MANT SEPT '!$B$2:$G$206,3,FALSE)</f>
        <v>3.05</v>
      </c>
      <c r="E56" s="290">
        <f>VLOOKUP($B56,'[1]DN Y PVP PARTES PLAN MANT SEPT '!$B$2:$G$206,5,FALSE)</f>
        <v>4.4000000000000004</v>
      </c>
      <c r="F56" s="290">
        <f>VLOOKUP($B56,'[1]DN Y PVP PARTES PLAN MANT SEPT '!$B$2:$G$206,6,FALSE)</f>
        <v>4.4000000000000004</v>
      </c>
      <c r="G56" s="287" t="str">
        <f>VLOOKUP($B56,'[2]PARTES PLAN DE MANT'!$D$3:$J$724,7,FALSE)</f>
        <v>LUV DMAX 2.4</v>
      </c>
      <c r="H56" s="273"/>
      <c r="K56" s="290">
        <f>VLOOKUP($B56,'[1]DN Y PVP PARTES PLAN MANT SEPT '!$B$2:$G$254,3,FALSE)</f>
        <v>3.05</v>
      </c>
      <c r="L56" s="290">
        <f>VLOOKUP($B56,'[1]DN Y PVP PARTES PLAN MANT SEPT '!$B$2:$G$254,6,FALSE)</f>
        <v>4.4000000000000004</v>
      </c>
      <c r="M56" s="290">
        <f t="shared" si="0"/>
        <v>0</v>
      </c>
    </row>
    <row r="57" spans="1:13" s="287" customFormat="1" x14ac:dyDescent="0.25">
      <c r="A57" s="289">
        <v>55</v>
      </c>
      <c r="B57" s="291">
        <v>93185674</v>
      </c>
      <c r="C57" s="287" t="s">
        <v>54</v>
      </c>
      <c r="D57" s="290">
        <f>VLOOKUP($B57,'[1]DN Y PVP PARTES PLAN MANT SEPT '!$B$2:$G$206,3,FALSE)</f>
        <v>9.2100000000000009</v>
      </c>
      <c r="E57" s="290">
        <f>VLOOKUP($B57,'[1]DN Y PVP PARTES PLAN MANT SEPT '!$B$2:$G$206,5,FALSE)</f>
        <v>13.27</v>
      </c>
      <c r="F57" s="290">
        <f>VLOOKUP($B57,'[1]DN Y PVP PARTES PLAN MANT SEPT '!$B$2:$G$206,6,FALSE)</f>
        <v>13.27</v>
      </c>
      <c r="G57" s="287" t="str">
        <f>VLOOKUP($B57,'[2]PARTES PLAN DE MANT'!$D$3:$J$724,7,FALSE)</f>
        <v>CRUZE AT</v>
      </c>
      <c r="H57" s="273"/>
      <c r="K57" s="290">
        <f>VLOOKUP($B57,'[1]DN Y PVP PARTES PLAN MANT SEPT '!$B$2:$G$254,3,FALSE)</f>
        <v>9.2100000000000009</v>
      </c>
      <c r="L57" s="290">
        <f>VLOOKUP($B57,'[1]DN Y PVP PARTES PLAN MANT SEPT '!$B$2:$G$254,6,FALSE)</f>
        <v>13.27</v>
      </c>
      <c r="M57" s="290">
        <f t="shared" si="0"/>
        <v>0</v>
      </c>
    </row>
    <row r="58" spans="1:13" s="287" customFormat="1" x14ac:dyDescent="0.25">
      <c r="A58" s="289">
        <v>56</v>
      </c>
      <c r="B58" s="291">
        <v>94456741</v>
      </c>
      <c r="C58" s="287" t="s">
        <v>54</v>
      </c>
      <c r="D58" s="290">
        <f>VLOOKUP($B58,'[1]DN Y PVP PARTES PLAN MANT SEPT '!$B$2:$G$206,3,FALSE)</f>
        <v>3.05</v>
      </c>
      <c r="E58" s="290">
        <f>VLOOKUP($B58,'[1]DN Y PVP PARTES PLAN MANT SEPT '!$B$2:$G$206,5,FALSE)</f>
        <v>4.4000000000000004</v>
      </c>
      <c r="F58" s="290">
        <f>VLOOKUP($B58,'[1]DN Y PVP PARTES PLAN MANT SEPT '!$B$2:$G$206,6,FALSE)</f>
        <v>4.4000000000000004</v>
      </c>
      <c r="G58" s="287" t="str">
        <f>VLOOKUP($B58,'[2]PARTES PLAN DE MANT'!$D$3:$J$724,7,FALSE)</f>
        <v>LUV D-MAX 3.5 4x4</v>
      </c>
      <c r="H58" s="273"/>
      <c r="K58" s="290">
        <f>VLOOKUP($B58,'[1]DN Y PVP PARTES PLAN MANT SEPT '!$B$2:$G$254,3,FALSE)</f>
        <v>3.05</v>
      </c>
      <c r="L58" s="290">
        <f>VLOOKUP($B58,'[1]DN Y PVP PARTES PLAN MANT SEPT '!$B$2:$G$254,6,FALSE)</f>
        <v>4.4000000000000004</v>
      </c>
      <c r="M58" s="290">
        <f t="shared" si="0"/>
        <v>0</v>
      </c>
    </row>
    <row r="59" spans="1:13" s="287" customFormat="1" x14ac:dyDescent="0.25">
      <c r="A59" s="289">
        <v>57</v>
      </c>
      <c r="B59" s="291">
        <v>95621989</v>
      </c>
      <c r="C59" s="287" t="s">
        <v>54</v>
      </c>
      <c r="D59" s="290">
        <f>VLOOKUP($B59,'[1]DN Y PVP PARTES PLAN MANT SEPT '!$B$2:$G$206,3,FALSE)</f>
        <v>3.05</v>
      </c>
      <c r="E59" s="290">
        <f>VLOOKUP($B59,'[1]DN Y PVP PARTES PLAN MANT SEPT '!$B$2:$G$206,5,FALSE)</f>
        <v>4.4000000000000004</v>
      </c>
      <c r="F59" s="290">
        <f>VLOOKUP($B59,'[1]DN Y PVP PARTES PLAN MANT SEPT '!$B$2:$G$206,6,FALSE)</f>
        <v>4.4000000000000004</v>
      </c>
      <c r="G59" s="287" t="str">
        <f>VLOOKUP($B59,'[2]PARTES PLAN DE MANT'!$D$3:$J$724,7,FALSE)</f>
        <v>G. VITARA 5P 2.5</v>
      </c>
      <c r="H59" s="273"/>
      <c r="K59" s="290">
        <f>VLOOKUP($B59,'[1]DN Y PVP PARTES PLAN MANT SEPT '!$B$2:$G$254,3,FALSE)</f>
        <v>3.05</v>
      </c>
      <c r="L59" s="290">
        <f>VLOOKUP($B59,'[1]DN Y PVP PARTES PLAN MANT SEPT '!$B$2:$G$254,6,FALSE)</f>
        <v>4.4000000000000004</v>
      </c>
      <c r="M59" s="290">
        <f t="shared" si="0"/>
        <v>0</v>
      </c>
    </row>
    <row r="60" spans="1:13" s="287" customFormat="1" x14ac:dyDescent="0.25">
      <c r="A60" s="289">
        <v>58</v>
      </c>
      <c r="B60" s="287">
        <v>96570765</v>
      </c>
      <c r="C60" s="287" t="s">
        <v>54</v>
      </c>
      <c r="D60" s="290">
        <f>VLOOKUP($B60,'[1]DN Y PVP PARTES PLAN MANT SEPT '!$B$2:$G$206,3,FALSE)</f>
        <v>3.23</v>
      </c>
      <c r="E60" s="290">
        <f>VLOOKUP($B60,'[1]DN Y PVP PARTES PLAN MANT SEPT '!$B$2:$G$206,5,FALSE)</f>
        <v>4.6500000000000004</v>
      </c>
      <c r="F60" s="290">
        <f>VLOOKUP($B60,'[1]DN Y PVP PARTES PLAN MANT SEPT '!$B$2:$G$206,6,FALSE)</f>
        <v>4.6500000000000004</v>
      </c>
      <c r="G60" s="287" t="str">
        <f>VLOOKUP($B60,'[2]PARTES PLAN DE MANT'!$D$3:$J$724,7,FALSE)</f>
        <v>SPARK</v>
      </c>
      <c r="H60" s="273"/>
      <c r="K60" s="290">
        <f>VLOOKUP($B60,'[1]DN Y PVP PARTES PLAN MANT SEPT '!$B$2:$G$254,3,FALSE)</f>
        <v>3.23</v>
      </c>
      <c r="L60" s="290">
        <f>VLOOKUP($B60,'[1]DN Y PVP PARTES PLAN MANT SEPT '!$B$2:$G$254,6,FALSE)</f>
        <v>4.6500000000000004</v>
      </c>
      <c r="M60" s="290">
        <f t="shared" si="0"/>
        <v>0</v>
      </c>
    </row>
    <row r="61" spans="1:13" s="287" customFormat="1" x14ac:dyDescent="0.25">
      <c r="A61" s="289">
        <v>59</v>
      </c>
      <c r="B61" s="291">
        <v>96879797</v>
      </c>
      <c r="C61" s="287" t="s">
        <v>54</v>
      </c>
      <c r="D61" s="290">
        <f>VLOOKUP($B61,'[1]DN Y PVP PARTES PLAN MANT SEPT '!$B$2:$G$206,3,FALSE)</f>
        <v>3.23</v>
      </c>
      <c r="E61" s="290">
        <f>VLOOKUP($B61,'[1]DN Y PVP PARTES PLAN MANT SEPT '!$B$2:$G$206,5,FALSE)</f>
        <v>4.6500000000000004</v>
      </c>
      <c r="F61" s="290">
        <f>VLOOKUP($B61,'[1]DN Y PVP PARTES PLAN MANT SEPT '!$B$2:$G$206,6,FALSE)</f>
        <v>4.6500000000000004</v>
      </c>
      <c r="G61" s="287" t="str">
        <f>VLOOKUP($B61,'[2]PARTES PLAN DE MANT'!$D$3:$J$724,7,FALSE)</f>
        <v>AVEO 1.6 y 1.4</v>
      </c>
      <c r="H61" s="273"/>
      <c r="K61" s="290">
        <f>VLOOKUP($B61,'[1]DN Y PVP PARTES PLAN MANT SEPT '!$B$2:$G$254,3,FALSE)</f>
        <v>3.23</v>
      </c>
      <c r="L61" s="290">
        <f>VLOOKUP($B61,'[1]DN Y PVP PARTES PLAN MANT SEPT '!$B$2:$G$254,6,FALSE)</f>
        <v>4.6500000000000004</v>
      </c>
      <c r="M61" s="290">
        <f t="shared" si="0"/>
        <v>0</v>
      </c>
    </row>
    <row r="62" spans="1:13" s="287" customFormat="1" x14ac:dyDescent="0.25">
      <c r="A62" s="289">
        <v>60</v>
      </c>
      <c r="B62" s="287">
        <v>97309927</v>
      </c>
      <c r="C62" s="287" t="s">
        <v>54</v>
      </c>
      <c r="D62" s="290">
        <f>VLOOKUP($B62,'[1]DN Y PVP PARTES PLAN MANT SEPT '!$B$2:$G$206,3,FALSE)</f>
        <v>3.62</v>
      </c>
      <c r="E62" s="290">
        <f>VLOOKUP($B62,'[1]DN Y PVP PARTES PLAN MANT SEPT '!$B$2:$G$206,5,FALSE)</f>
        <v>5.22</v>
      </c>
      <c r="F62" s="290">
        <f>VLOOKUP($B62,'[1]DN Y PVP PARTES PLAN MANT SEPT '!$B$2:$G$206,6,FALSE)</f>
        <v>5.22</v>
      </c>
      <c r="G62" s="287" t="str">
        <f>VLOOKUP($B62,'[2]PARTES PLAN DE MANT'!$D$3:$J$724,7,FALSE)</f>
        <v>LUV D-MAX 2.5</v>
      </c>
      <c r="H62" s="273"/>
      <c r="K62" s="290">
        <f>VLOOKUP($B62,'[1]DN Y PVP PARTES PLAN MANT SEPT '!$B$2:$G$254,3,FALSE)</f>
        <v>3.62</v>
      </c>
      <c r="L62" s="290">
        <f>VLOOKUP($B62,'[1]DN Y PVP PARTES PLAN MANT SEPT '!$B$2:$G$254,6,FALSE)</f>
        <v>5.22</v>
      </c>
      <c r="M62" s="290">
        <f t="shared" si="0"/>
        <v>0</v>
      </c>
    </row>
    <row r="63" spans="1:13" s="287" customFormat="1" x14ac:dyDescent="0.25">
      <c r="A63" s="289">
        <v>61</v>
      </c>
      <c r="B63" s="287">
        <v>95620280</v>
      </c>
      <c r="C63" s="287" t="s">
        <v>54</v>
      </c>
      <c r="D63" s="290">
        <f>VLOOKUP($B63,'[1]DN Y PVP PARTES PLAN MANT SEPT '!$B$2:$G$206,3,FALSE)</f>
        <v>3.05</v>
      </c>
      <c r="E63" s="290">
        <f>VLOOKUP($B63,'[1]DN Y PVP PARTES PLAN MANT SEPT '!$B$2:$G$206,5,FALSE)</f>
        <v>4.3899999999999997</v>
      </c>
      <c r="F63" s="290">
        <f>VLOOKUP($B63,'[1]DN Y PVP PARTES PLAN MANT SEPT '!$B$2:$G$206,6,FALSE)</f>
        <v>4.3899999999999997</v>
      </c>
      <c r="G63" s="287" t="str">
        <f>VLOOKUP($B63,'[2]PARTES PLAN DE MANT'!$D$3:$J$724,7,FALSE)</f>
        <v>SUPER CARRY</v>
      </c>
      <c r="H63" s="273"/>
      <c r="K63" s="290">
        <f>VLOOKUP($B63,'[1]DN Y PVP PARTES PLAN MANT SEPT '!$B$2:$G$254,3,FALSE)</f>
        <v>3.05</v>
      </c>
      <c r="L63" s="290">
        <f>VLOOKUP($B63,'[1]DN Y PVP PARTES PLAN MANT SEPT '!$B$2:$G$254,6,FALSE)</f>
        <v>4.3899999999999997</v>
      </c>
      <c r="M63" s="290">
        <f t="shared" si="0"/>
        <v>0</v>
      </c>
    </row>
    <row r="64" spans="1:13" s="287" customFormat="1" x14ac:dyDescent="0.25">
      <c r="A64" s="289">
        <v>62</v>
      </c>
      <c r="B64" s="287">
        <v>95620989</v>
      </c>
      <c r="C64" s="287" t="s">
        <v>54</v>
      </c>
      <c r="D64" s="290">
        <f>VLOOKUP($B64,'[1]DN Y PVP PARTES PLAN MANT SEPT '!$B$2:$G$206,3,FALSE)</f>
        <v>3.05</v>
      </c>
      <c r="E64" s="290">
        <f>VLOOKUP($B64,'[1]DN Y PVP PARTES PLAN MANT SEPT '!$B$2:$G$206,5,FALSE)</f>
        <v>4.4000000000000004</v>
      </c>
      <c r="F64" s="290">
        <f>VLOOKUP($B64,'[1]DN Y PVP PARTES PLAN MANT SEPT '!$B$2:$G$206,6,FALSE)</f>
        <v>4.4000000000000004</v>
      </c>
      <c r="G64" s="287" t="str">
        <f>VLOOKUP($B64,'[2]PARTES PLAN DE MANT'!$D$3:$J$724,7,FALSE)</f>
        <v>G . VITARA 3P</v>
      </c>
      <c r="H64" s="273"/>
      <c r="K64" s="290">
        <f>VLOOKUP($B64,'[1]DN Y PVP PARTES PLAN MANT SEPT '!$B$2:$G$254,3,FALSE)</f>
        <v>3.05</v>
      </c>
      <c r="L64" s="290">
        <f>VLOOKUP($B64,'[1]DN Y PVP PARTES PLAN MANT SEPT '!$B$2:$G$254,6,FALSE)</f>
        <v>4.4000000000000004</v>
      </c>
      <c r="M64" s="290">
        <f t="shared" si="0"/>
        <v>0</v>
      </c>
    </row>
    <row r="65" spans="1:13" s="287" customFormat="1" x14ac:dyDescent="0.25">
      <c r="A65" s="289">
        <v>63</v>
      </c>
      <c r="B65" s="287">
        <v>94632619</v>
      </c>
      <c r="C65" s="287" t="s">
        <v>54</v>
      </c>
      <c r="D65" s="290">
        <f>VLOOKUP($B65,'[1]DN Y PVP PARTES PLAN MANT SEPT '!$B$2:$G$206,3,FALSE)</f>
        <v>3.03</v>
      </c>
      <c r="E65" s="290">
        <f>VLOOKUP($B65,'[1]DN Y PVP PARTES PLAN MANT SEPT '!$B$2:$G$206,5,FALSE)</f>
        <v>4.3600000000000003</v>
      </c>
      <c r="F65" s="290">
        <f>VLOOKUP($B65,'[1]DN Y PVP PARTES PLAN MANT SEPT '!$B$2:$G$206,6,FALSE)</f>
        <v>4.3600000000000003</v>
      </c>
      <c r="G65" s="287" t="str">
        <f>VLOOKUP($B65,'[2]PARTES PLAN DE MANT'!$D$3:$J$724,7,FALSE)</f>
        <v>CORSA EVOLUTION</v>
      </c>
      <c r="H65" s="273"/>
      <c r="K65" s="290">
        <f>VLOOKUP($B65,'[1]DN Y PVP PARTES PLAN MANT SEPT '!$B$2:$G$254,3,FALSE)</f>
        <v>3.03</v>
      </c>
      <c r="L65" s="290">
        <f>VLOOKUP($B65,'[1]DN Y PVP PARTES PLAN MANT SEPT '!$B$2:$G$254,6,FALSE)</f>
        <v>4.3600000000000003</v>
      </c>
      <c r="M65" s="290">
        <f t="shared" si="0"/>
        <v>0</v>
      </c>
    </row>
    <row r="66" spans="1:13" s="287" customFormat="1" x14ac:dyDescent="0.25">
      <c r="A66" s="289">
        <v>64</v>
      </c>
      <c r="B66" s="287">
        <v>95608735</v>
      </c>
      <c r="C66" s="287" t="s">
        <v>54</v>
      </c>
      <c r="D66" s="290">
        <f>VLOOKUP($B66,'[1]DN Y PVP PARTES PLAN MANT SEPT '!$B$2:$G$206,3,FALSE)</f>
        <v>3.05</v>
      </c>
      <c r="E66" s="290">
        <f>VLOOKUP($B66,'[1]DN Y PVP PARTES PLAN MANT SEPT '!$B$2:$G$206,5,FALSE)</f>
        <v>4.3899999999999997</v>
      </c>
      <c r="F66" s="290">
        <f>VLOOKUP($B66,'[1]DN Y PVP PARTES PLAN MANT SEPT '!$B$2:$G$206,6,FALSE)</f>
        <v>4.3899999999999997</v>
      </c>
      <c r="G66" s="287" t="str">
        <f>VLOOKUP($B66,'[2]PARTES PLAN DE MANT'!$D$3:$J$724,7,FALSE)</f>
        <v>VITARA BASICO</v>
      </c>
      <c r="H66" s="273"/>
      <c r="K66" s="290">
        <f>VLOOKUP($B66,'[1]DN Y PVP PARTES PLAN MANT SEPT '!$B$2:$G$254,3,FALSE)</f>
        <v>3.05</v>
      </c>
      <c r="L66" s="290">
        <f>VLOOKUP($B66,'[1]DN Y PVP PARTES PLAN MANT SEPT '!$B$2:$G$254,6,FALSE)</f>
        <v>4.3899999999999997</v>
      </c>
      <c r="M66" s="290">
        <f t="shared" si="0"/>
        <v>0</v>
      </c>
    </row>
    <row r="67" spans="1:13" s="287" customFormat="1" x14ac:dyDescent="0.25">
      <c r="A67" s="289">
        <v>65</v>
      </c>
      <c r="B67" s="291">
        <v>13272717</v>
      </c>
      <c r="C67" s="287" t="s">
        <v>58</v>
      </c>
      <c r="D67" s="290">
        <f>VLOOKUP($B67,'[1]DN Y PVP PARTES PLAN MANT SEPT '!$B$2:$G$206,3,FALSE)</f>
        <v>11.08</v>
      </c>
      <c r="E67" s="290">
        <f>VLOOKUP($B67,'[1]DN Y PVP PARTES PLAN MANT SEPT '!$B$2:$G$206,5,FALSE)</f>
        <v>15.96</v>
      </c>
      <c r="F67" s="290">
        <f>VLOOKUP($B67,'[1]DN Y PVP PARTES PLAN MANT SEPT '!$B$2:$G$206,6,FALSE)</f>
        <v>15.96</v>
      </c>
      <c r="G67" s="287" t="str">
        <f>VLOOKUP($B67,'[2]PARTES PLAN DE MANT'!$D$3:$J$724,7,FALSE)</f>
        <v>CRUZE AT</v>
      </c>
      <c r="H67" s="273"/>
      <c r="K67" s="290">
        <f>VLOOKUP($B67,'[1]DN Y PVP PARTES PLAN MANT SEPT '!$B$2:$G$254,3,FALSE)</f>
        <v>11.08</v>
      </c>
      <c r="L67" s="290">
        <f>VLOOKUP($B67,'[1]DN Y PVP PARTES PLAN MANT SEPT '!$B$2:$G$254,6,FALSE)</f>
        <v>15.96</v>
      </c>
      <c r="M67" s="290">
        <f t="shared" si="0"/>
        <v>0</v>
      </c>
    </row>
    <row r="68" spans="1:13" s="287" customFormat="1" x14ac:dyDescent="0.25">
      <c r="A68" s="289">
        <v>66</v>
      </c>
      <c r="B68" s="291">
        <v>15908915</v>
      </c>
      <c r="C68" s="287" t="s">
        <v>58</v>
      </c>
      <c r="D68" s="290">
        <f>VLOOKUP($B68,'[1]DN Y PVP PARTES PLAN MANT SEPT '!$B$2:$G$206,3,FALSE)</f>
        <v>36.479999999999997</v>
      </c>
      <c r="E68" s="290">
        <f>VLOOKUP($B68,'[1]DN Y PVP PARTES PLAN MANT SEPT '!$B$2:$G$206,5,FALSE)</f>
        <v>52.57</v>
      </c>
      <c r="F68" s="290">
        <f>VLOOKUP($B68,'[1]DN Y PVP PARTES PLAN MANT SEPT '!$B$2:$G$206,6,FALSE)</f>
        <v>52.57</v>
      </c>
      <c r="G68" s="287" t="str">
        <f>VLOOKUP($B68,'[2]PARTES PLAN DE MANT'!$D$3:$J$724,7,FALSE)</f>
        <v>SILVERADO</v>
      </c>
      <c r="H68" s="273"/>
      <c r="K68" s="290">
        <f>VLOOKUP($B68,'[1]DN Y PVP PARTES PLAN MANT SEPT '!$B$2:$G$254,3,FALSE)</f>
        <v>36.479999999999997</v>
      </c>
      <c r="L68" s="290">
        <f>VLOOKUP($B68,'[1]DN Y PVP PARTES PLAN MANT SEPT '!$B$2:$G$254,6,FALSE)</f>
        <v>52.57</v>
      </c>
      <c r="M68" s="290">
        <f t="shared" ref="M68:M131" si="1">+L68-F68</f>
        <v>0</v>
      </c>
    </row>
    <row r="69" spans="1:13" s="287" customFormat="1" x14ac:dyDescent="0.25">
      <c r="A69" s="289">
        <v>67</v>
      </c>
      <c r="B69" s="291">
        <v>15908916</v>
      </c>
      <c r="C69" s="287" t="s">
        <v>58</v>
      </c>
      <c r="D69" s="290">
        <f>VLOOKUP($B69,'[1]DN Y PVP PARTES PLAN MANT SEPT '!$B$2:$G$206,3,FALSE)</f>
        <v>28.33</v>
      </c>
      <c r="E69" s="290">
        <f>VLOOKUP($B69,'[1]DN Y PVP PARTES PLAN MANT SEPT '!$B$2:$G$206,5,FALSE)</f>
        <v>40.83</v>
      </c>
      <c r="F69" s="290">
        <f>VLOOKUP($B69,'[1]DN Y PVP PARTES PLAN MANT SEPT '!$B$2:$G$206,6,FALSE)</f>
        <v>40.83</v>
      </c>
      <c r="G69" s="287" t="str">
        <f>VLOOKUP($B69,'[2]PARTES PLAN DE MANT'!$D$3:$J$724,7,FALSE)</f>
        <v>TAHOE HIBRIDA</v>
      </c>
      <c r="H69" s="273"/>
      <c r="K69" s="290">
        <f>VLOOKUP($B69,'[1]DN Y PVP PARTES PLAN MANT SEPT '!$B$2:$G$254,3,FALSE)</f>
        <v>28.33</v>
      </c>
      <c r="L69" s="290">
        <f>VLOOKUP($B69,'[1]DN Y PVP PARTES PLAN MANT SEPT '!$B$2:$G$254,6,FALSE)</f>
        <v>40.83</v>
      </c>
      <c r="M69" s="290">
        <f t="shared" si="1"/>
        <v>0</v>
      </c>
    </row>
    <row r="70" spans="1:13" s="287" customFormat="1" x14ac:dyDescent="0.25">
      <c r="A70" s="289">
        <v>68</v>
      </c>
      <c r="B70" s="291">
        <v>19239713</v>
      </c>
      <c r="C70" s="287" t="s">
        <v>58</v>
      </c>
      <c r="D70" s="290">
        <f>VLOOKUP($B70,'[1]DN Y PVP PARTES PLAN MANT SEPT '!$B$2:$G$206,3,FALSE)</f>
        <v>39.11</v>
      </c>
      <c r="E70" s="290">
        <f>VLOOKUP($B70,'[1]DN Y PVP PARTES PLAN MANT SEPT '!$B$2:$G$206,5,FALSE)</f>
        <v>56.36</v>
      </c>
      <c r="F70" s="290">
        <f>VLOOKUP($B70,'[1]DN Y PVP PARTES PLAN MANT SEPT '!$B$2:$G$206,6,FALSE)</f>
        <v>56.36</v>
      </c>
      <c r="G70" s="287" t="str">
        <f>VLOOKUP($B70,'[2]PARTES PLAN DE MANT'!$D$3:$J$724,7,FALSE)</f>
        <v>TRAILBLAZER 6L</v>
      </c>
      <c r="H70" s="273"/>
      <c r="K70" s="290">
        <f>VLOOKUP($B70,'[1]DN Y PVP PARTES PLAN MANT SEPT '!$B$2:$G$254,3,FALSE)</f>
        <v>39.11</v>
      </c>
      <c r="L70" s="290">
        <f>VLOOKUP($B70,'[1]DN Y PVP PARTES PLAN MANT SEPT '!$B$2:$G$254,6,FALSE)</f>
        <v>56.36</v>
      </c>
      <c r="M70" s="290">
        <f t="shared" si="1"/>
        <v>0</v>
      </c>
    </row>
    <row r="71" spans="1:13" s="332" customFormat="1" x14ac:dyDescent="0.25">
      <c r="A71" s="330">
        <v>69</v>
      </c>
      <c r="B71" s="331">
        <v>24512521</v>
      </c>
      <c r="C71" s="332" t="s">
        <v>58</v>
      </c>
      <c r="D71" s="299">
        <v>8.3699999999999992</v>
      </c>
      <c r="E71" s="299">
        <f>+D71/(1-0.306)</f>
        <v>12.060518731988472</v>
      </c>
      <c r="F71" s="299">
        <f>VLOOKUP($B71,'[1]DN Y PVP PARTES PLAN MANT SEPT '!$B$2:$G$206,6,FALSE)</f>
        <v>9.6</v>
      </c>
      <c r="G71" s="332" t="str">
        <f>VLOOKUP($B71,'[2]PARTES PLAN DE MANT'!$D$3:$J$724,7,FALSE)</f>
        <v>N200</v>
      </c>
      <c r="H71" s="333" t="s">
        <v>465</v>
      </c>
      <c r="I71" s="332" t="s">
        <v>464</v>
      </c>
      <c r="K71" s="299">
        <f>VLOOKUP($B71,'[1]DN Y PVP PARTES PLAN MANT SEPT '!$B$2:$G$254,3,FALSE)</f>
        <v>6.66</v>
      </c>
      <c r="L71" s="299">
        <f>VLOOKUP($B71,'[1]DN Y PVP PARTES PLAN MANT SEPT '!$B$2:$G$254,6,FALSE)</f>
        <v>9.6</v>
      </c>
      <c r="M71" s="299">
        <f t="shared" si="1"/>
        <v>0</v>
      </c>
    </row>
    <row r="72" spans="1:13" s="287" customFormat="1" x14ac:dyDescent="0.25">
      <c r="A72" s="289">
        <v>70</v>
      </c>
      <c r="B72" s="291">
        <v>92196275</v>
      </c>
      <c r="C72" s="287" t="s">
        <v>58</v>
      </c>
      <c r="D72" s="290">
        <f>VLOOKUP($B72,'[1]DN Y PVP PARTES PLAN MANT SEPT '!$B$2:$G$206,3,FALSE)</f>
        <v>25.51</v>
      </c>
      <c r="E72" s="290">
        <f>VLOOKUP($B72,'[1]DN Y PVP PARTES PLAN MANT SEPT '!$B$2:$G$206,5,FALSE)</f>
        <v>36.76</v>
      </c>
      <c r="F72" s="290">
        <f>VLOOKUP($B72,'[1]DN Y PVP PARTES PLAN MANT SEPT '!$B$2:$G$206,6,FALSE)</f>
        <v>36.76</v>
      </c>
      <c r="G72" s="287" t="str">
        <f>VLOOKUP($B72,'[2]PARTES PLAN DE MANT'!$D$3:$J$724,7,FALSE)</f>
        <v>CAMARO</v>
      </c>
      <c r="H72" s="273"/>
      <c r="K72" s="290">
        <f>VLOOKUP($B72,'[1]DN Y PVP PARTES PLAN MANT SEPT '!$B$2:$G$254,3,FALSE)</f>
        <v>25.51</v>
      </c>
      <c r="L72" s="290">
        <f>VLOOKUP($B72,'[1]DN Y PVP PARTES PLAN MANT SEPT '!$B$2:$G$254,6,FALSE)</f>
        <v>36.76</v>
      </c>
      <c r="M72" s="290">
        <f t="shared" si="1"/>
        <v>0</v>
      </c>
    </row>
    <row r="73" spans="1:13" s="287" customFormat="1" x14ac:dyDescent="0.25">
      <c r="A73" s="289">
        <v>71</v>
      </c>
      <c r="B73" s="291">
        <v>95622337</v>
      </c>
      <c r="C73" s="287" t="s">
        <v>58</v>
      </c>
      <c r="D73" s="290">
        <f>VLOOKUP($B73,'[1]DN Y PVP PARTES PLAN MANT SEPT '!$B$2:$G$206,3,FALSE)</f>
        <v>5.9</v>
      </c>
      <c r="E73" s="290">
        <f>VLOOKUP($B73,'[1]DN Y PVP PARTES PLAN MANT SEPT '!$B$2:$G$206,5,FALSE)</f>
        <v>8.5</v>
      </c>
      <c r="F73" s="290">
        <f>VLOOKUP($B73,'[1]DN Y PVP PARTES PLAN MANT SEPT '!$B$2:$G$206,6,FALSE)</f>
        <v>8.5</v>
      </c>
      <c r="G73" s="287" t="str">
        <f>VLOOKUP($B73,'[2]PARTES PLAN DE MANT'!$D$3:$J$724,7,FALSE)</f>
        <v>VITARA BASICO</v>
      </c>
      <c r="H73" s="273"/>
      <c r="K73" s="290">
        <f>VLOOKUP($B73,'[1]DN Y PVP PARTES PLAN MANT SEPT '!$B$2:$G$254,3,FALSE)</f>
        <v>5.9</v>
      </c>
      <c r="L73" s="290">
        <f>VLOOKUP($B73,'[1]DN Y PVP PARTES PLAN MANT SEPT '!$B$2:$G$254,6,FALSE)</f>
        <v>8.5</v>
      </c>
      <c r="M73" s="290">
        <f t="shared" si="1"/>
        <v>0</v>
      </c>
    </row>
    <row r="74" spans="1:13" s="287" customFormat="1" x14ac:dyDescent="0.25">
      <c r="A74" s="289">
        <v>72</v>
      </c>
      <c r="B74" s="291">
        <v>95622340</v>
      </c>
      <c r="C74" s="287" t="s">
        <v>58</v>
      </c>
      <c r="D74" s="290">
        <f>VLOOKUP($B74,'[1]DN Y PVP PARTES PLAN MANT SEPT '!$B$2:$G$206,3,FALSE)</f>
        <v>7.7</v>
      </c>
      <c r="E74" s="290">
        <f>VLOOKUP($B74,'[1]DN Y PVP PARTES PLAN MANT SEPT '!$B$2:$G$206,5,FALSE)</f>
        <v>11.1</v>
      </c>
      <c r="F74" s="290">
        <f>VLOOKUP($B74,'[1]DN Y PVP PARTES PLAN MANT SEPT '!$B$2:$G$206,6,FALSE)</f>
        <v>11.1</v>
      </c>
      <c r="G74" s="287" t="str">
        <f>VLOOKUP($B74,'[2]PARTES PLAN DE MANT'!$D$3:$J$724,7,FALSE)</f>
        <v>G . VITARA 3P</v>
      </c>
      <c r="H74" s="273"/>
      <c r="K74" s="290">
        <f>VLOOKUP($B74,'[1]DN Y PVP PARTES PLAN MANT SEPT '!$B$2:$G$254,3,FALSE)</f>
        <v>7.7</v>
      </c>
      <c r="L74" s="290">
        <f>VLOOKUP($B74,'[1]DN Y PVP PARTES PLAN MANT SEPT '!$B$2:$G$254,6,FALSE)</f>
        <v>11.1</v>
      </c>
      <c r="M74" s="290">
        <f t="shared" si="1"/>
        <v>0</v>
      </c>
    </row>
    <row r="75" spans="1:13" s="287" customFormat="1" x14ac:dyDescent="0.25">
      <c r="A75" s="289">
        <v>73</v>
      </c>
      <c r="B75" s="291">
        <v>95627133</v>
      </c>
      <c r="C75" s="287" t="s">
        <v>58</v>
      </c>
      <c r="D75" s="290">
        <f>VLOOKUP($B75,'[1]DN Y PVP PARTES PLAN MANT SEPT '!$B$2:$G$206,3,FALSE)</f>
        <v>2.95</v>
      </c>
      <c r="E75" s="290">
        <f>VLOOKUP($B75,'[1]DN Y PVP PARTES PLAN MANT SEPT '!$B$2:$G$206,5,FALSE)</f>
        <v>4.25</v>
      </c>
      <c r="F75" s="290">
        <f>VLOOKUP($B75,'[1]DN Y PVP PARTES PLAN MANT SEPT '!$B$2:$G$206,6,FALSE)</f>
        <v>4.25</v>
      </c>
      <c r="G75" s="287" t="str">
        <f>VLOOKUP($B75,'[2]PARTES PLAN DE MANT'!$D$3:$J$724,7,FALSE)</f>
        <v>CORSA EVOLUTION</v>
      </c>
      <c r="H75" s="273"/>
      <c r="K75" s="290">
        <f>VLOOKUP($B75,'[1]DN Y PVP PARTES PLAN MANT SEPT '!$B$2:$G$254,3,FALSE)</f>
        <v>2.95</v>
      </c>
      <c r="L75" s="290">
        <f>VLOOKUP($B75,'[1]DN Y PVP PARTES PLAN MANT SEPT '!$B$2:$G$254,6,FALSE)</f>
        <v>4.25</v>
      </c>
      <c r="M75" s="290">
        <f t="shared" si="1"/>
        <v>0</v>
      </c>
    </row>
    <row r="76" spans="1:13" s="287" customFormat="1" x14ac:dyDescent="0.25">
      <c r="A76" s="289">
        <v>74</v>
      </c>
      <c r="B76" s="291">
        <v>95627134</v>
      </c>
      <c r="C76" s="287" t="s">
        <v>58</v>
      </c>
      <c r="D76" s="290">
        <f>VLOOKUP($B76,'[1]DN Y PVP PARTES PLAN MANT SEPT '!$B$2:$G$206,3,FALSE)</f>
        <v>4.18</v>
      </c>
      <c r="E76" s="290">
        <f>VLOOKUP($B76,'[1]DN Y PVP PARTES PLAN MANT SEPT '!$B$2:$G$206,5,FALSE)</f>
        <v>6.02</v>
      </c>
      <c r="F76" s="290">
        <f>VLOOKUP($B76,'[1]DN Y PVP PARTES PLAN MANT SEPT '!$B$2:$G$206,6,FALSE)</f>
        <v>6.02</v>
      </c>
      <c r="G76" s="287" t="str">
        <f>VLOOKUP($B76,'[2]PARTES PLAN DE MANT'!$D$3:$J$724,7,FALSE)</f>
        <v>AVEO 1.6 y 1.4</v>
      </c>
      <c r="H76" s="273"/>
      <c r="K76" s="290">
        <f>VLOOKUP($B76,'[1]DN Y PVP PARTES PLAN MANT SEPT '!$B$2:$G$254,3,FALSE)</f>
        <v>4.18</v>
      </c>
      <c r="L76" s="290">
        <f>VLOOKUP($B76,'[1]DN Y PVP PARTES PLAN MANT SEPT '!$B$2:$G$254,6,FALSE)</f>
        <v>6.02</v>
      </c>
      <c r="M76" s="290">
        <f t="shared" si="1"/>
        <v>0</v>
      </c>
    </row>
    <row r="77" spans="1:13" s="287" customFormat="1" x14ac:dyDescent="0.25">
      <c r="A77" s="289">
        <v>75</v>
      </c>
      <c r="B77" s="291">
        <v>95627135</v>
      </c>
      <c r="C77" s="287" t="s">
        <v>58</v>
      </c>
      <c r="D77" s="290">
        <f>VLOOKUP($B77,'[1]DN Y PVP PARTES PLAN MANT SEPT '!$B$2:$G$206,3,FALSE)</f>
        <v>4.91</v>
      </c>
      <c r="E77" s="290">
        <f>VLOOKUP($B77,'[1]DN Y PVP PARTES PLAN MANT SEPT '!$B$2:$G$206,5,FALSE)</f>
        <v>7.08</v>
      </c>
      <c r="F77" s="290">
        <f>VLOOKUP($B77,'[1]DN Y PVP PARTES PLAN MANT SEPT '!$B$2:$G$206,6,FALSE)</f>
        <v>7.08</v>
      </c>
      <c r="G77" s="287" t="str">
        <f>VLOOKUP($B77,'[2]PARTES PLAN DE MANT'!$D$3:$J$724,7,FALSE)</f>
        <v>OPTRA 1.8</v>
      </c>
      <c r="H77" s="273"/>
      <c r="K77" s="290">
        <f>VLOOKUP($B77,'[1]DN Y PVP PARTES PLAN MANT SEPT '!$B$2:$G$254,3,FALSE)</f>
        <v>4.91</v>
      </c>
      <c r="L77" s="290">
        <f>VLOOKUP($B77,'[1]DN Y PVP PARTES PLAN MANT SEPT '!$B$2:$G$254,6,FALSE)</f>
        <v>7.08</v>
      </c>
      <c r="M77" s="290">
        <f t="shared" si="1"/>
        <v>0</v>
      </c>
    </row>
    <row r="78" spans="1:13" s="287" customFormat="1" x14ac:dyDescent="0.25">
      <c r="A78" s="289">
        <v>76</v>
      </c>
      <c r="B78" s="291">
        <v>95627137</v>
      </c>
      <c r="C78" s="287" t="s">
        <v>58</v>
      </c>
      <c r="D78" s="290">
        <f>VLOOKUP($B78,'[1]DN Y PVP PARTES PLAN MANT SEPT '!$B$2:$G$206,3,FALSE)</f>
        <v>6.92</v>
      </c>
      <c r="E78" s="290">
        <f>VLOOKUP($B78,'[1]DN Y PVP PARTES PLAN MANT SEPT '!$B$2:$G$206,5,FALSE)</f>
        <v>10.029999999999999</v>
      </c>
      <c r="F78" s="290">
        <f>VLOOKUP($B78,'[1]DN Y PVP PARTES PLAN MANT SEPT '!$B$2:$G$206,6,FALSE)</f>
        <v>10.029999999999999</v>
      </c>
      <c r="G78" s="287" t="str">
        <f>VLOOKUP($B78,'[2]PARTES PLAN DE MANT'!$D$3:$J$724,7,FALSE)</f>
        <v>LUV D-MAX 2.5</v>
      </c>
      <c r="H78" s="273"/>
      <c r="K78" s="290">
        <f>VLOOKUP($B78,'[1]DN Y PVP PARTES PLAN MANT SEPT '!$B$2:$G$254,3,FALSE)</f>
        <v>6.92</v>
      </c>
      <c r="L78" s="290">
        <f>VLOOKUP($B78,'[1]DN Y PVP PARTES PLAN MANT SEPT '!$B$2:$G$254,6,FALSE)</f>
        <v>10.029999999999999</v>
      </c>
      <c r="M78" s="290">
        <f t="shared" si="1"/>
        <v>0</v>
      </c>
    </row>
    <row r="79" spans="1:13" s="287" customFormat="1" x14ac:dyDescent="0.25">
      <c r="A79" s="289">
        <v>77</v>
      </c>
      <c r="B79" s="291">
        <v>95627138</v>
      </c>
      <c r="C79" s="287" t="s">
        <v>58</v>
      </c>
      <c r="D79" s="290">
        <f>VLOOKUP($B79,'[1]DN Y PVP PARTES PLAN MANT SEPT '!$B$2:$G$206,3,FALSE)</f>
        <v>6.51</v>
      </c>
      <c r="E79" s="290">
        <f>VLOOKUP($B79,'[1]DN Y PVP PARTES PLAN MANT SEPT '!$B$2:$G$206,5,FALSE)</f>
        <v>9.3800000000000008</v>
      </c>
      <c r="F79" s="290">
        <f>VLOOKUP($B79,'[1]DN Y PVP PARTES PLAN MANT SEPT '!$B$2:$G$206,6,FALSE)</f>
        <v>9.3800000000000008</v>
      </c>
      <c r="G79" s="287" t="str">
        <f>VLOOKUP($B79,'[2]PARTES PLAN DE MANT'!$D$3:$J$724,7,FALSE)</f>
        <v>LUV DMAX 2.4</v>
      </c>
      <c r="H79" s="273"/>
      <c r="K79" s="290">
        <f>VLOOKUP($B79,'[1]DN Y PVP PARTES PLAN MANT SEPT '!$B$2:$G$254,3,FALSE)</f>
        <v>6.51</v>
      </c>
      <c r="L79" s="290">
        <f>VLOOKUP($B79,'[1]DN Y PVP PARTES PLAN MANT SEPT '!$B$2:$G$254,6,FALSE)</f>
        <v>9.3800000000000008</v>
      </c>
      <c r="M79" s="290">
        <f t="shared" si="1"/>
        <v>0</v>
      </c>
    </row>
    <row r="80" spans="1:13" s="287" customFormat="1" x14ac:dyDescent="0.25">
      <c r="A80" s="289">
        <v>78</v>
      </c>
      <c r="B80" s="291">
        <v>95628143</v>
      </c>
      <c r="C80" s="287" t="s">
        <v>58</v>
      </c>
      <c r="D80" s="290">
        <f>VLOOKUP($B80,'[1]DN Y PVP PARTES PLAN MANT SEPT '!$B$2:$G$206,3,FALSE)</f>
        <v>4.46</v>
      </c>
      <c r="E80" s="290">
        <f>VLOOKUP($B80,'[1]DN Y PVP PARTES PLAN MANT SEPT '!$B$2:$G$206,5,FALSE)</f>
        <v>6.43</v>
      </c>
      <c r="F80" s="290">
        <f>VLOOKUP($B80,'[1]DN Y PVP PARTES PLAN MANT SEPT '!$B$2:$G$206,6,FALSE)</f>
        <v>6.43</v>
      </c>
      <c r="G80" s="287" t="str">
        <f>VLOOKUP($B80,'[2]PARTES PLAN DE MANT'!$D$3:$J$724,7,FALSE)</f>
        <v>SUPER CARRY</v>
      </c>
      <c r="H80" s="273"/>
      <c r="K80" s="290">
        <f>VLOOKUP($B80,'[1]DN Y PVP PARTES PLAN MANT SEPT '!$B$2:$G$254,3,FALSE)</f>
        <v>4.46</v>
      </c>
      <c r="L80" s="290">
        <f>VLOOKUP($B80,'[1]DN Y PVP PARTES PLAN MANT SEPT '!$B$2:$G$254,6,FALSE)</f>
        <v>6.43</v>
      </c>
      <c r="M80" s="290">
        <f t="shared" si="1"/>
        <v>0</v>
      </c>
    </row>
    <row r="81" spans="1:13" s="287" customFormat="1" x14ac:dyDescent="0.25">
      <c r="A81" s="289">
        <v>79</v>
      </c>
      <c r="B81" s="291">
        <v>95628749</v>
      </c>
      <c r="C81" s="287" t="s">
        <v>58</v>
      </c>
      <c r="D81" s="290">
        <f>VLOOKUP($B81,'[1]DN Y PVP PARTES PLAN MANT SEPT '!$B$2:$G$206,3,FALSE)</f>
        <v>3.47</v>
      </c>
      <c r="E81" s="290">
        <f>VLOOKUP($B81,'[1]DN Y PVP PARTES PLAN MANT SEPT '!$B$2:$G$206,5,FALSE)</f>
        <v>5</v>
      </c>
      <c r="F81" s="290">
        <f>VLOOKUP($B81,'[1]DN Y PVP PARTES PLAN MANT SEPT '!$B$2:$G$206,6,FALSE)</f>
        <v>5</v>
      </c>
      <c r="G81" s="287" t="str">
        <f>VLOOKUP($B81,'[2]PARTES PLAN DE MANT'!$D$3:$J$724,7,FALSE)</f>
        <v>SPARK</v>
      </c>
      <c r="H81" s="273"/>
      <c r="K81" s="290">
        <f>VLOOKUP($B81,'[1]DN Y PVP PARTES PLAN MANT SEPT '!$B$2:$G$254,3,FALSE)</f>
        <v>3.47</v>
      </c>
      <c r="L81" s="290">
        <f>VLOOKUP($B81,'[1]DN Y PVP PARTES PLAN MANT SEPT '!$B$2:$G$254,6,FALSE)</f>
        <v>5</v>
      </c>
      <c r="M81" s="290">
        <f t="shared" si="1"/>
        <v>0</v>
      </c>
    </row>
    <row r="82" spans="1:13" s="287" customFormat="1" x14ac:dyDescent="0.25">
      <c r="A82" s="289">
        <v>80</v>
      </c>
      <c r="B82" s="291">
        <v>96263897</v>
      </c>
      <c r="C82" s="287" t="s">
        <v>58</v>
      </c>
      <c r="D82" s="290">
        <f>VLOOKUP($B82,'[1]DN Y PVP PARTES PLAN MANT SEPT '!$B$2:$G$206,3,FALSE)</f>
        <v>8.2100000000000009</v>
      </c>
      <c r="E82" s="290">
        <f>VLOOKUP($B82,'[1]DN Y PVP PARTES PLAN MANT SEPT '!$B$2:$G$206,5,FALSE)</f>
        <v>11.83</v>
      </c>
      <c r="F82" s="290">
        <f>VLOOKUP($B82,'[1]DN Y PVP PARTES PLAN MANT SEPT '!$B$2:$G$206,6,FALSE)</f>
        <v>11.83</v>
      </c>
      <c r="G82" s="287" t="str">
        <f>VLOOKUP($B82,'[2]PARTES PLAN DE MANT'!$D$3:$J$724,7,FALSE)</f>
        <v>VIVANT 2.0</v>
      </c>
      <c r="H82" s="273"/>
      <c r="K82" s="290">
        <f>VLOOKUP($B82,'[1]DN Y PVP PARTES PLAN MANT SEPT '!$B$2:$G$254,3,FALSE)</f>
        <v>8.2100000000000009</v>
      </c>
      <c r="L82" s="290">
        <f>VLOOKUP($B82,'[1]DN Y PVP PARTES PLAN MANT SEPT '!$B$2:$G$254,6,FALSE)</f>
        <v>11.83</v>
      </c>
      <c r="M82" s="290">
        <f t="shared" si="1"/>
        <v>0</v>
      </c>
    </row>
    <row r="83" spans="1:13" s="287" customFormat="1" x14ac:dyDescent="0.25">
      <c r="A83" s="289">
        <v>81</v>
      </c>
      <c r="B83" s="291">
        <v>96628890</v>
      </c>
      <c r="C83" s="287" t="s">
        <v>58</v>
      </c>
      <c r="D83" s="290">
        <f>VLOOKUP($B83,'[1]DN Y PVP PARTES PLAN MANT SEPT '!$B$2:$G$206,3,FALSE)</f>
        <v>14.35</v>
      </c>
      <c r="E83" s="290">
        <f>VLOOKUP($B83,'[1]DN Y PVP PARTES PLAN MANT SEPT '!$B$2:$G$206,5,FALSE)</f>
        <v>20.68</v>
      </c>
      <c r="F83" s="290">
        <f>VLOOKUP($B83,'[1]DN Y PVP PARTES PLAN MANT SEPT '!$B$2:$G$206,6,FALSE)</f>
        <v>20.68</v>
      </c>
      <c r="G83" s="287" t="str">
        <f>VLOOKUP($B83,'[2]PARTES PLAN DE MANT'!$D$3:$J$724,7,FALSE)</f>
        <v>CAPTIVA C100 3.2</v>
      </c>
      <c r="H83" s="273"/>
      <c r="K83" s="290">
        <f>VLOOKUP($B83,'[1]DN Y PVP PARTES PLAN MANT SEPT '!$B$2:$G$254,3,FALSE)</f>
        <v>14.35</v>
      </c>
      <c r="L83" s="290">
        <f>VLOOKUP($B83,'[1]DN Y PVP PARTES PLAN MANT SEPT '!$B$2:$G$254,6,FALSE)</f>
        <v>20.68</v>
      </c>
      <c r="M83" s="290">
        <f t="shared" si="1"/>
        <v>0</v>
      </c>
    </row>
    <row r="84" spans="1:13" s="287" customFormat="1" x14ac:dyDescent="0.25">
      <c r="A84" s="289">
        <v>82</v>
      </c>
      <c r="B84" s="291">
        <v>96815102</v>
      </c>
      <c r="C84" s="287" t="s">
        <v>58</v>
      </c>
      <c r="D84" s="290">
        <f>VLOOKUP($B84,'[1]DN Y PVP PARTES PLAN MANT SEPT '!$B$2:$G$206,3,FALSE)</f>
        <v>23.4</v>
      </c>
      <c r="E84" s="290">
        <f>VLOOKUP($B84,'[1]DN Y PVP PARTES PLAN MANT SEPT '!$B$2:$G$206,5,FALSE)</f>
        <v>33.72</v>
      </c>
      <c r="F84" s="290">
        <f>VLOOKUP($B84,'[1]DN Y PVP PARTES PLAN MANT SEPT '!$B$2:$G$206,6,FALSE)</f>
        <v>33.72</v>
      </c>
      <c r="G84" s="287" t="str">
        <f>VLOOKUP($B84,'[2]PARTES PLAN DE MANT'!$D$3:$J$724,7,FALSE)</f>
        <v>CAPTIVA SPORT 2.4 FWD</v>
      </c>
      <c r="H84" s="273"/>
      <c r="K84" s="290">
        <f>VLOOKUP($B84,'[1]DN Y PVP PARTES PLAN MANT SEPT '!$B$2:$G$254,3,FALSE)</f>
        <v>23.4</v>
      </c>
      <c r="L84" s="290">
        <f>VLOOKUP($B84,'[1]DN Y PVP PARTES PLAN MANT SEPT '!$B$2:$G$254,6,FALSE)</f>
        <v>33.72</v>
      </c>
      <c r="M84" s="290">
        <f t="shared" si="1"/>
        <v>0</v>
      </c>
    </row>
    <row r="85" spans="1:13" s="287" customFormat="1" x14ac:dyDescent="0.25">
      <c r="A85" s="289">
        <v>83</v>
      </c>
      <c r="B85" s="291">
        <v>96827723</v>
      </c>
      <c r="C85" s="287" t="s">
        <v>58</v>
      </c>
      <c r="D85" s="290">
        <f>VLOOKUP($B85,'[1]DN Y PVP PARTES PLAN MANT SEPT '!$B$2:$G$206,3,FALSE)</f>
        <v>8.91</v>
      </c>
      <c r="E85" s="290">
        <f>VLOOKUP($B85,'[1]DN Y PVP PARTES PLAN MANT SEPT '!$B$2:$G$206,5,FALSE)</f>
        <v>12.85</v>
      </c>
      <c r="F85" s="290">
        <f>VLOOKUP($B85,'[1]DN Y PVP PARTES PLAN MANT SEPT '!$B$2:$G$206,6,FALSE)</f>
        <v>12.85</v>
      </c>
      <c r="G85" s="287" t="str">
        <f>VLOOKUP($B85,'[2]PARTES PLAN DE MANT'!$D$3:$J$724,7,FALSE)</f>
        <v>SPARK GT</v>
      </c>
      <c r="H85" s="273"/>
      <c r="K85" s="290">
        <f>VLOOKUP($B85,'[1]DN Y PVP PARTES PLAN MANT SEPT '!$B$2:$G$254,3,FALSE)</f>
        <v>8.91</v>
      </c>
      <c r="L85" s="290">
        <f>VLOOKUP($B85,'[1]DN Y PVP PARTES PLAN MANT SEPT '!$B$2:$G$254,6,FALSE)</f>
        <v>12.85</v>
      </c>
      <c r="M85" s="290">
        <f t="shared" si="1"/>
        <v>0</v>
      </c>
    </row>
    <row r="86" spans="1:13" s="287" customFormat="1" x14ac:dyDescent="0.25">
      <c r="A86" s="289">
        <v>84</v>
      </c>
      <c r="B86" s="291" t="s">
        <v>152</v>
      </c>
      <c r="C86" s="287" t="s">
        <v>58</v>
      </c>
      <c r="D86" s="290">
        <f>VLOOKUP($B86,'[1]DN Y PVP PARTES PLAN MANT SEPT '!$B$2:$G$206,3,FALSE)</f>
        <v>12.08</v>
      </c>
      <c r="E86" s="290">
        <f>VLOOKUP($B86,'[1]DN Y PVP PARTES PLAN MANT SEPT '!$B$2:$G$206,5,FALSE)</f>
        <v>17.41</v>
      </c>
      <c r="F86" s="290">
        <f>VLOOKUP($B86,'[1]DN Y PVP PARTES PLAN MANT SEPT '!$B$2:$G$206,6,FALSE)</f>
        <v>17.41</v>
      </c>
      <c r="G86" s="287" t="str">
        <f>VLOOKUP($B86,'[2]PARTES PLAN DE MANT'!$D$3:$J$724,7,FALSE)</f>
        <v>G. VITARA 5P 2.0  SZ -  2WD  MT</v>
      </c>
      <c r="H86" s="273"/>
      <c r="K86" s="290">
        <f>VLOOKUP($B86,'[1]DN Y PVP PARTES PLAN MANT SEPT '!$B$2:$G$254,3,FALSE)</f>
        <v>12.08</v>
      </c>
      <c r="L86" s="290">
        <f>VLOOKUP($B86,'[1]DN Y PVP PARTES PLAN MANT SEPT '!$B$2:$G$254,6,FALSE)</f>
        <v>17.41</v>
      </c>
      <c r="M86" s="290">
        <f t="shared" si="1"/>
        <v>0</v>
      </c>
    </row>
    <row r="87" spans="1:13" s="287" customFormat="1" x14ac:dyDescent="0.25">
      <c r="A87" s="289">
        <v>85</v>
      </c>
      <c r="B87" s="291">
        <v>5496962</v>
      </c>
      <c r="C87" s="287" t="s">
        <v>57</v>
      </c>
      <c r="D87" s="290">
        <f>VLOOKUP($B87,'[1]DN Y PVP PARTES PLAN MANT SEPT '!$B$2:$G$206,3,FALSE)</f>
        <v>10.7</v>
      </c>
      <c r="E87" s="290">
        <f>VLOOKUP($B87,'[1]DN Y PVP PARTES PLAN MANT SEPT '!$B$2:$G$206,5,FALSE)</f>
        <v>15.42</v>
      </c>
      <c r="F87" s="290">
        <f>VLOOKUP($B87,'[1]DN Y PVP PARTES PLAN MANT SEPT '!$B$2:$G$206,6,FALSE)</f>
        <v>15.42</v>
      </c>
      <c r="G87" s="287" t="str">
        <f>VLOOKUP($B87,'[2]PARTES PLAN DE MANT'!$D$3:$J$724,7,FALSE)</f>
        <v>N200</v>
      </c>
      <c r="H87" s="273"/>
      <c r="K87" s="290">
        <f>VLOOKUP($B87,'[1]DN Y PVP PARTES PLAN MANT SEPT '!$B$2:$G$254,3,FALSE)</f>
        <v>10.7</v>
      </c>
      <c r="L87" s="290">
        <f>VLOOKUP($B87,'[1]DN Y PVP PARTES PLAN MANT SEPT '!$B$2:$G$254,6,FALSE)</f>
        <v>15.42</v>
      </c>
      <c r="M87" s="290">
        <f t="shared" si="1"/>
        <v>0</v>
      </c>
    </row>
    <row r="88" spans="1:13" s="287" customFormat="1" x14ac:dyDescent="0.25">
      <c r="A88" s="289">
        <v>86</v>
      </c>
      <c r="B88" s="292">
        <v>22821145</v>
      </c>
      <c r="C88" s="287" t="s">
        <v>57</v>
      </c>
      <c r="D88" s="290">
        <f>VLOOKUP($B88,'[1]DN Y PVP PARTES PLAN MANT SEPT '!$B$2:$G$206,3,FALSE)</f>
        <v>22.21</v>
      </c>
      <c r="E88" s="290">
        <f>VLOOKUP($B88,'[1]DN Y PVP PARTES PLAN MANT SEPT '!$B$2:$G$206,5,FALSE)</f>
        <v>33.770000000000003</v>
      </c>
      <c r="F88" s="290">
        <f>VLOOKUP($B88,'[1]DN Y PVP PARTES PLAN MANT SEPT '!$B$2:$G$206,6,FALSE)</f>
        <v>33.770000000000003</v>
      </c>
      <c r="G88" s="287" t="str">
        <f>VLOOKUP($B88,'[2]PARTES PLAN DE MANT'!$D$3:$J$724,7,FALSE)</f>
        <v>CRUZE AT</v>
      </c>
      <c r="H88" s="273"/>
      <c r="K88" s="290">
        <f>VLOOKUP($B88,'[1]DN Y PVP PARTES PLAN MANT SEPT '!$B$2:$G$254,3,FALSE)</f>
        <v>22.21</v>
      </c>
      <c r="L88" s="290">
        <f>VLOOKUP($B88,'[1]DN Y PVP PARTES PLAN MANT SEPT '!$B$2:$G$254,6,FALSE)</f>
        <v>33.770000000000003</v>
      </c>
      <c r="M88" s="290">
        <f t="shared" si="1"/>
        <v>0</v>
      </c>
    </row>
    <row r="89" spans="1:13" s="287" customFormat="1" x14ac:dyDescent="0.25">
      <c r="A89" s="289">
        <v>87</v>
      </c>
      <c r="B89" s="291">
        <v>88983068</v>
      </c>
      <c r="C89" s="287" t="s">
        <v>57</v>
      </c>
      <c r="D89" s="290">
        <f>VLOOKUP($B89,'[1]DN Y PVP PARTES PLAN MANT SEPT '!$B$2:$G$206,3,FALSE)</f>
        <v>38.29</v>
      </c>
      <c r="E89" s="290">
        <f>VLOOKUP($B89,'[1]DN Y PVP PARTES PLAN MANT SEPT '!$B$2:$G$206,5,FALSE)</f>
        <v>55.18</v>
      </c>
      <c r="F89" s="290">
        <f>VLOOKUP($B89,'[1]DN Y PVP PARTES PLAN MANT SEPT '!$B$2:$G$206,6,FALSE)</f>
        <v>55.18</v>
      </c>
      <c r="G89" s="287" t="str">
        <f>VLOOKUP($B89,'[2]PARTES PLAN DE MANT'!$D$3:$J$724,7,FALSE)</f>
        <v>TRAILBLAZER 6L</v>
      </c>
      <c r="H89" s="273"/>
      <c r="K89" s="290">
        <f>VLOOKUP($B89,'[1]DN Y PVP PARTES PLAN MANT SEPT '!$B$2:$G$254,3,FALSE)</f>
        <v>38.29</v>
      </c>
      <c r="L89" s="290">
        <f>VLOOKUP($B89,'[1]DN Y PVP PARTES PLAN MANT SEPT '!$B$2:$G$254,6,FALSE)</f>
        <v>55.18</v>
      </c>
      <c r="M89" s="290">
        <f t="shared" si="1"/>
        <v>0</v>
      </c>
    </row>
    <row r="90" spans="1:13" s="287" customFormat="1" x14ac:dyDescent="0.25">
      <c r="A90" s="289">
        <v>88</v>
      </c>
      <c r="B90" s="291">
        <v>93281612</v>
      </c>
      <c r="C90" s="287" t="s">
        <v>57</v>
      </c>
      <c r="D90" s="290">
        <f>VLOOKUP($B90,'[1]DN Y PVP PARTES PLAN MANT SEPT '!$B$2:$G$206,3,FALSE)</f>
        <v>6.32</v>
      </c>
      <c r="E90" s="290">
        <f>VLOOKUP($B90,'[1]DN Y PVP PARTES PLAN MANT SEPT '!$B$2:$G$206,5,FALSE)</f>
        <v>9.11</v>
      </c>
      <c r="F90" s="290">
        <f>VLOOKUP($B90,'[1]DN Y PVP PARTES PLAN MANT SEPT '!$B$2:$G$206,6,FALSE)</f>
        <v>9.11</v>
      </c>
      <c r="G90" s="287" t="str">
        <f>VLOOKUP($B90,'[2]PARTES PLAN DE MANT'!$D$3:$J$724,7,FALSE)</f>
        <v>CORSA EVOLUTION</v>
      </c>
      <c r="H90" s="273"/>
      <c r="K90" s="290">
        <f>VLOOKUP($B90,'[1]DN Y PVP PARTES PLAN MANT SEPT '!$B$2:$G$254,3,FALSE)</f>
        <v>6.32</v>
      </c>
      <c r="L90" s="290">
        <f>VLOOKUP($B90,'[1]DN Y PVP PARTES PLAN MANT SEPT '!$B$2:$G$254,6,FALSE)</f>
        <v>9.11</v>
      </c>
      <c r="M90" s="290">
        <f t="shared" si="1"/>
        <v>0</v>
      </c>
    </row>
    <row r="91" spans="1:13" s="287" customFormat="1" x14ac:dyDescent="0.25">
      <c r="A91" s="289">
        <v>89</v>
      </c>
      <c r="B91" s="291">
        <v>93370527</v>
      </c>
      <c r="C91" s="287" t="s">
        <v>57</v>
      </c>
      <c r="D91" s="290">
        <f>VLOOKUP($B91,'[1]DN Y PVP PARTES PLAN MANT SEPT '!$B$2:$G$206,3,FALSE)</f>
        <v>11.38</v>
      </c>
      <c r="E91" s="290">
        <f>VLOOKUP($B91,'[1]DN Y PVP PARTES PLAN MANT SEPT '!$B$2:$G$206,5,FALSE)</f>
        <v>16.41</v>
      </c>
      <c r="F91" s="290">
        <f>VLOOKUP($B91,'[1]DN Y PVP PARTES PLAN MANT SEPT '!$B$2:$G$206,6,FALSE)</f>
        <v>16.41</v>
      </c>
      <c r="G91" s="287" t="str">
        <f>VLOOKUP($B91,'[2]PARTES PLAN DE MANT'!$D$3:$J$724,7,FALSE)</f>
        <v>LUV DMAX 2.4</v>
      </c>
      <c r="H91" s="273"/>
      <c r="K91" s="290">
        <f>VLOOKUP($B91,'[1]DN Y PVP PARTES PLAN MANT SEPT '!$B$2:$G$254,3,FALSE)</f>
        <v>11.38</v>
      </c>
      <c r="L91" s="290">
        <f>VLOOKUP($B91,'[1]DN Y PVP PARTES PLAN MANT SEPT '!$B$2:$G$254,6,FALSE)</f>
        <v>16.41</v>
      </c>
      <c r="M91" s="290">
        <f t="shared" si="1"/>
        <v>0</v>
      </c>
    </row>
    <row r="92" spans="1:13" s="287" customFormat="1" x14ac:dyDescent="0.25">
      <c r="A92" s="289">
        <v>90</v>
      </c>
      <c r="B92" s="291">
        <v>95628746</v>
      </c>
      <c r="C92" s="287" t="s">
        <v>57</v>
      </c>
      <c r="D92" s="290">
        <f>VLOOKUP($B92,'[1]DN Y PVP PARTES PLAN MANT SEPT '!$B$2:$G$206,3,FALSE)</f>
        <v>3.79</v>
      </c>
      <c r="E92" s="290">
        <f>VLOOKUP($B92,'[1]DN Y PVP PARTES PLAN MANT SEPT '!$B$2:$G$206,5,FALSE)</f>
        <v>5.46</v>
      </c>
      <c r="F92" s="290">
        <f>VLOOKUP($B92,'[1]DN Y PVP PARTES PLAN MANT SEPT '!$B$2:$G$206,6,FALSE)</f>
        <v>5.46</v>
      </c>
      <c r="G92" s="287" t="str">
        <f>VLOOKUP($B92,'[2]PARTES PLAN DE MANT'!$D$3:$J$724,7,FALSE)</f>
        <v>AVEO 1.6 y 1.4</v>
      </c>
      <c r="H92" s="273"/>
      <c r="K92" s="290">
        <f>VLOOKUP($B92,'[1]DN Y PVP PARTES PLAN MANT SEPT '!$B$2:$G$254,3,FALSE)</f>
        <v>3.79</v>
      </c>
      <c r="L92" s="290">
        <f>VLOOKUP($B92,'[1]DN Y PVP PARTES PLAN MANT SEPT '!$B$2:$G$254,6,FALSE)</f>
        <v>5.46</v>
      </c>
      <c r="M92" s="290">
        <f t="shared" si="1"/>
        <v>0</v>
      </c>
    </row>
    <row r="93" spans="1:13" s="287" customFormat="1" x14ac:dyDescent="0.25">
      <c r="A93" s="289">
        <v>91</v>
      </c>
      <c r="B93" s="291">
        <v>95628748</v>
      </c>
      <c r="C93" s="287" t="s">
        <v>57</v>
      </c>
      <c r="D93" s="290">
        <f>VLOOKUP($B93,'[1]DN Y PVP PARTES PLAN MANT SEPT '!$B$2:$G$206,3,FALSE)</f>
        <v>3.8</v>
      </c>
      <c r="E93" s="290">
        <f>VLOOKUP($B93,'[1]DN Y PVP PARTES PLAN MANT SEPT '!$B$2:$G$206,5,FALSE)</f>
        <v>5.48</v>
      </c>
      <c r="F93" s="290">
        <f>VLOOKUP($B93,'[1]DN Y PVP PARTES PLAN MANT SEPT '!$B$2:$G$206,6,FALSE)</f>
        <v>5.48</v>
      </c>
      <c r="G93" s="287" t="str">
        <f>VLOOKUP($B93,'[2]PARTES PLAN DE MANT'!$D$3:$J$724,7,FALSE)</f>
        <v>SPARK</v>
      </c>
      <c r="H93" s="273"/>
      <c r="K93" s="290">
        <f>VLOOKUP($B93,'[1]DN Y PVP PARTES PLAN MANT SEPT '!$B$2:$G$254,3,FALSE)</f>
        <v>3.8</v>
      </c>
      <c r="L93" s="290">
        <f>VLOOKUP($B93,'[1]DN Y PVP PARTES PLAN MANT SEPT '!$B$2:$G$254,6,FALSE)</f>
        <v>5.48</v>
      </c>
      <c r="M93" s="290">
        <f t="shared" si="1"/>
        <v>0</v>
      </c>
    </row>
    <row r="94" spans="1:13" s="287" customFormat="1" x14ac:dyDescent="0.25">
      <c r="A94" s="289">
        <v>92</v>
      </c>
      <c r="B94" s="287">
        <v>94448984</v>
      </c>
      <c r="C94" s="287" t="s">
        <v>57</v>
      </c>
      <c r="D94" s="290">
        <f>VLOOKUP($B94,'[1]DN Y PVP PARTES PLAN MANT SEPT '!$B$2:$G$206,3,FALSE)</f>
        <v>3.71</v>
      </c>
      <c r="E94" s="290">
        <f>VLOOKUP($B94,'[1]DN Y PVP PARTES PLAN MANT SEPT '!$B$2:$G$206,5,FALSE)</f>
        <v>5.35</v>
      </c>
      <c r="F94" s="290">
        <f>VLOOKUP($B94,'[1]DN Y PVP PARTES PLAN MANT SEPT '!$B$2:$G$206,6,FALSE)</f>
        <v>5.35</v>
      </c>
      <c r="G94" s="287" t="str">
        <f>VLOOKUP($B94,'[2]PARTES PLAN DE MANT'!$D$3:$J$724,7,FALSE)</f>
        <v>LUV D-MAX 2.5</v>
      </c>
      <c r="H94" s="273"/>
      <c r="K94" s="290">
        <f>VLOOKUP($B94,'[1]DN Y PVP PARTES PLAN MANT SEPT '!$B$2:$G$254,3,FALSE)</f>
        <v>3.71</v>
      </c>
      <c r="L94" s="290">
        <f>VLOOKUP($B94,'[1]DN Y PVP PARTES PLAN MANT SEPT '!$B$2:$G$254,6,FALSE)</f>
        <v>5.35</v>
      </c>
      <c r="M94" s="290">
        <f t="shared" si="1"/>
        <v>0</v>
      </c>
    </row>
    <row r="95" spans="1:13" s="287" customFormat="1" x14ac:dyDescent="0.25">
      <c r="A95" s="289">
        <v>93</v>
      </c>
      <c r="B95" s="291" t="s">
        <v>149</v>
      </c>
      <c r="C95" s="287" t="s">
        <v>57</v>
      </c>
      <c r="D95" s="290">
        <f>VLOOKUP($B95,'[1]DN Y PVP PARTES PLAN MANT SEPT '!$B$2:$G$206,3,FALSE)</f>
        <v>19.05</v>
      </c>
      <c r="E95" s="290">
        <f>VLOOKUP($B95,'[1]DN Y PVP PARTES PLAN MANT SEPT '!$B$2:$G$206,5,FALSE)</f>
        <v>27.45</v>
      </c>
      <c r="F95" s="290">
        <f>VLOOKUP($B95,'[1]DN Y PVP PARTES PLAN MANT SEPT '!$B$2:$G$206,6,FALSE)</f>
        <v>27.45</v>
      </c>
      <c r="G95" s="287" t="str">
        <f>VLOOKUP($B95,'[2]PARTES PLAN DE MANT'!$D$3:$J$724,7,FALSE)</f>
        <v>G. VITARA 5P 2.7</v>
      </c>
      <c r="H95" s="273"/>
      <c r="K95" s="290">
        <f>VLOOKUP($B95,'[1]DN Y PVP PARTES PLAN MANT SEPT '!$B$2:$G$254,3,FALSE)</f>
        <v>19.05</v>
      </c>
      <c r="L95" s="290">
        <f>VLOOKUP($B95,'[1]DN Y PVP PARTES PLAN MANT SEPT '!$B$2:$G$254,6,FALSE)</f>
        <v>27.45</v>
      </c>
      <c r="M95" s="290">
        <f t="shared" si="1"/>
        <v>0</v>
      </c>
    </row>
    <row r="96" spans="1:13" s="287" customFormat="1" x14ac:dyDescent="0.25">
      <c r="A96" s="289">
        <v>94</v>
      </c>
      <c r="B96" s="291" t="s">
        <v>123</v>
      </c>
      <c r="C96" s="287" t="s">
        <v>57</v>
      </c>
      <c r="D96" s="290">
        <f>VLOOKUP($B96,'[1]DN Y PVP PARTES PLAN MANT SEPT '!$B$2:$G$206,3,FALSE)</f>
        <v>19.05</v>
      </c>
      <c r="E96" s="290">
        <f>VLOOKUP($B96,'[1]DN Y PVP PARTES PLAN MANT SEPT '!$B$2:$G$206,5,FALSE)</f>
        <v>27.45</v>
      </c>
      <c r="F96" s="290">
        <f>VLOOKUP($B96,'[1]DN Y PVP PARTES PLAN MANT SEPT '!$B$2:$G$206,6,FALSE)</f>
        <v>27.45</v>
      </c>
      <c r="G96" s="287" t="str">
        <f>VLOOKUP($B96,'[2]PARTES PLAN DE MANT'!$D$3:$J$724,7,FALSE)</f>
        <v>VITARA BASICO</v>
      </c>
      <c r="H96" s="273"/>
      <c r="K96" s="290">
        <f>VLOOKUP($B96,'[1]DN Y PVP PARTES PLAN MANT SEPT '!$B$2:$G$254,3,FALSE)</f>
        <v>19.05</v>
      </c>
      <c r="L96" s="290">
        <f>VLOOKUP($B96,'[1]DN Y PVP PARTES PLAN MANT SEPT '!$B$2:$G$254,6,FALSE)</f>
        <v>27.45</v>
      </c>
      <c r="M96" s="290">
        <f t="shared" si="1"/>
        <v>0</v>
      </c>
    </row>
    <row r="97" spans="1:13" s="287" customFormat="1" x14ac:dyDescent="0.25">
      <c r="A97" s="289">
        <v>95</v>
      </c>
      <c r="B97" s="291" t="s">
        <v>205</v>
      </c>
      <c r="C97" s="287" t="s">
        <v>57</v>
      </c>
      <c r="D97" s="290">
        <f>VLOOKUP($B97,'[1]DN Y PVP PARTES PLAN MANT SEPT '!$B$2:$G$206,3,FALSE)</f>
        <v>4.42</v>
      </c>
      <c r="E97" s="290">
        <f>VLOOKUP($B97,'[1]DN Y PVP PARTES PLAN MANT SEPT '!$B$2:$G$206,5,FALSE)</f>
        <v>6.37</v>
      </c>
      <c r="F97" s="290">
        <f>VLOOKUP($B97,'[1]DN Y PVP PARTES PLAN MANT SEPT '!$B$2:$G$206,6,FALSE)</f>
        <v>6.37</v>
      </c>
      <c r="G97" s="287" t="str">
        <f>VLOOKUP($B97,'[2]PARTES PLAN DE MANT'!$D$3:$J$724,7,FALSE)</f>
        <v>SUPER CARRY</v>
      </c>
      <c r="H97" s="273"/>
      <c r="K97" s="290">
        <f>VLOOKUP($B97,'[1]DN Y PVP PARTES PLAN MANT SEPT '!$B$2:$G$254,3,FALSE)</f>
        <v>4.42</v>
      </c>
      <c r="L97" s="290">
        <f>VLOOKUP($B97,'[1]DN Y PVP PARTES PLAN MANT SEPT '!$B$2:$G$254,6,FALSE)</f>
        <v>6.37</v>
      </c>
      <c r="M97" s="290">
        <f t="shared" si="1"/>
        <v>0</v>
      </c>
    </row>
    <row r="98" spans="1:13" s="287" customFormat="1" x14ac:dyDescent="0.25">
      <c r="A98" s="289">
        <v>96</v>
      </c>
      <c r="B98" s="291">
        <v>13271191</v>
      </c>
      <c r="C98" s="287" t="s">
        <v>70</v>
      </c>
      <c r="D98" s="290">
        <f>VLOOKUP($B98,'[1]DN Y PVP PARTES PLAN MANT SEPT '!$B$2:$G$206,3,FALSE)</f>
        <v>34.5</v>
      </c>
      <c r="E98" s="290">
        <f>VLOOKUP($B98,'[1]DN Y PVP PARTES PLAN MANT SEPT '!$B$2:$G$206,5,FALSE)</f>
        <v>49.72</v>
      </c>
      <c r="F98" s="290">
        <f>VLOOKUP($B98,'[1]DN Y PVP PARTES PLAN MANT SEPT '!$B$2:$G$206,6,FALSE)</f>
        <v>49.72</v>
      </c>
      <c r="G98" s="287" t="str">
        <f>VLOOKUP($B98,'[2]PARTES PLAN DE MANT'!$D$3:$J$724,7,FALSE)</f>
        <v>CRUZE AT</v>
      </c>
      <c r="H98" s="273"/>
      <c r="K98" s="290">
        <f>VLOOKUP($B98,'[1]DN Y PVP PARTES PLAN MANT SEPT '!$B$2:$G$254,3,FALSE)</f>
        <v>34.5</v>
      </c>
      <c r="L98" s="290">
        <f>VLOOKUP($B98,'[1]DN Y PVP PARTES PLAN MANT SEPT '!$B$2:$G$254,6,FALSE)</f>
        <v>49.72</v>
      </c>
      <c r="M98" s="290">
        <f t="shared" si="1"/>
        <v>0</v>
      </c>
    </row>
    <row r="99" spans="1:13" s="287" customFormat="1" x14ac:dyDescent="0.25">
      <c r="A99" s="289">
        <v>97</v>
      </c>
      <c r="B99" s="287">
        <v>20901295</v>
      </c>
      <c r="C99" s="287" t="s">
        <v>70</v>
      </c>
      <c r="D99" s="290">
        <f>VLOOKUP($B99,'[1]DN Y PVP PARTES PLAN MANT SEPT '!$B$2:$G$206,3,FALSE)</f>
        <v>55.37</v>
      </c>
      <c r="E99" s="290">
        <f>VLOOKUP($B99,'[1]DN Y PVP PARTES PLAN MANT SEPT '!$B$2:$G$206,5,FALSE)</f>
        <v>79.790000000000006</v>
      </c>
      <c r="F99" s="290">
        <f>VLOOKUP($B99,'[1]DN Y PVP PARTES PLAN MANT SEPT '!$B$2:$G$206,6,FALSE)</f>
        <v>79.790000000000006</v>
      </c>
      <c r="G99" s="287" t="str">
        <f>VLOOKUP($B99,'[2]PARTES PLAN DE MANT'!$D$3:$J$724,7,FALSE)</f>
        <v>CAPTIVA SPORT 2.4 FWD</v>
      </c>
      <c r="H99" s="273"/>
      <c r="K99" s="290">
        <f>VLOOKUP($B99,'[1]DN Y PVP PARTES PLAN MANT SEPT '!$B$2:$G$254,3,FALSE)</f>
        <v>55.37</v>
      </c>
      <c r="L99" s="290">
        <f>VLOOKUP($B99,'[1]DN Y PVP PARTES PLAN MANT SEPT '!$B$2:$G$254,6,FALSE)</f>
        <v>79.790000000000006</v>
      </c>
      <c r="M99" s="290">
        <f t="shared" si="1"/>
        <v>0</v>
      </c>
    </row>
    <row r="100" spans="1:13" s="287" customFormat="1" x14ac:dyDescent="0.25">
      <c r="A100" s="289">
        <v>98</v>
      </c>
      <c r="B100" s="291">
        <v>52484807</v>
      </c>
      <c r="C100" s="287" t="s">
        <v>70</v>
      </c>
      <c r="D100" s="290">
        <f>VLOOKUP($B100,'[1]DN Y PVP PARTES PLAN MANT SEPT '!$B$2:$G$206,3,FALSE)</f>
        <v>94.24</v>
      </c>
      <c r="E100" s="290">
        <f>VLOOKUP($B100,'[1]DN Y PVP PARTES PLAN MANT SEPT '!$B$2:$G$206,5,FALSE)</f>
        <v>135.82</v>
      </c>
      <c r="F100" s="290">
        <f>VLOOKUP($B100,'[1]DN Y PVP PARTES PLAN MANT SEPT '!$B$2:$G$206,6,FALSE)</f>
        <v>135.82</v>
      </c>
      <c r="G100" s="287" t="str">
        <f>VLOOKUP($B100,'[2]PARTES PLAN DE MANT'!$D$3:$J$724,7,FALSE)</f>
        <v>TRAILBLAZER 6L</v>
      </c>
      <c r="H100" s="273"/>
      <c r="K100" s="290">
        <f>VLOOKUP($B100,'[1]DN Y PVP PARTES PLAN MANT SEPT '!$B$2:$G$254,3,FALSE)</f>
        <v>94.24</v>
      </c>
      <c r="L100" s="290">
        <f>VLOOKUP($B100,'[1]DN Y PVP PARTES PLAN MANT SEPT '!$B$2:$G$254,6,FALSE)</f>
        <v>135.82</v>
      </c>
      <c r="M100" s="290">
        <f t="shared" si="1"/>
        <v>0</v>
      </c>
    </row>
    <row r="101" spans="1:13" s="287" customFormat="1" x14ac:dyDescent="0.25">
      <c r="A101" s="289">
        <v>99</v>
      </c>
      <c r="B101" s="291">
        <v>89018784</v>
      </c>
      <c r="C101" s="287" t="s">
        <v>70</v>
      </c>
      <c r="D101" s="290">
        <f>VLOOKUP($B101,'[1]DN Y PVP PARTES PLAN MANT SEPT '!$B$2:$G$206,3,FALSE)</f>
        <v>35.42</v>
      </c>
      <c r="E101" s="290">
        <f>VLOOKUP($B101,'[1]DN Y PVP PARTES PLAN MANT SEPT '!$B$2:$G$206,5,FALSE)</f>
        <v>51.04</v>
      </c>
      <c r="F101" s="290">
        <f>VLOOKUP($B101,'[1]DN Y PVP PARTES PLAN MANT SEPT '!$B$2:$G$206,6,FALSE)</f>
        <v>51.04</v>
      </c>
      <c r="G101" s="287" t="str">
        <f>VLOOKUP($B101,'[2]PARTES PLAN DE MANT'!$D$3:$J$724,7,FALSE)</f>
        <v>TAHOE</v>
      </c>
      <c r="H101" s="273"/>
      <c r="K101" s="290">
        <f>VLOOKUP($B101,'[1]DN Y PVP PARTES PLAN MANT SEPT '!$B$2:$G$254,3,FALSE)</f>
        <v>35.42</v>
      </c>
      <c r="L101" s="290">
        <f>VLOOKUP($B101,'[1]DN Y PVP PARTES PLAN MANT SEPT '!$B$2:$G$254,6,FALSE)</f>
        <v>51.04</v>
      </c>
      <c r="M101" s="290">
        <f t="shared" si="1"/>
        <v>0</v>
      </c>
    </row>
    <row r="102" spans="1:13" s="287" customFormat="1" x14ac:dyDescent="0.25">
      <c r="A102" s="289">
        <v>100</v>
      </c>
      <c r="B102" s="291">
        <v>90535131</v>
      </c>
      <c r="C102" s="287" t="s">
        <v>70</v>
      </c>
      <c r="D102" s="290">
        <f>VLOOKUP($B102,'[1]DN Y PVP PARTES PLAN MANT SEPT '!$B$2:$G$206,3,FALSE)</f>
        <v>18.920000000000002</v>
      </c>
      <c r="E102" s="290">
        <f>VLOOKUP($B102,'[1]DN Y PVP PARTES PLAN MANT SEPT '!$B$2:$G$206,5,FALSE)</f>
        <v>27.26</v>
      </c>
      <c r="F102" s="290">
        <f>VLOOKUP($B102,'[1]DN Y PVP PARTES PLAN MANT SEPT '!$B$2:$G$206,6,FALSE)</f>
        <v>27.26</v>
      </c>
      <c r="G102" s="287" t="str">
        <f>VLOOKUP($B102,'[2]PARTES PLAN DE MANT'!$D$3:$J$724,7,FALSE)</f>
        <v>CORSA EVOLUTION</v>
      </c>
      <c r="H102" s="273"/>
      <c r="K102" s="290">
        <f>VLOOKUP($B102,'[1]DN Y PVP PARTES PLAN MANT SEPT '!$B$2:$G$254,3,FALSE)</f>
        <v>18.920000000000002</v>
      </c>
      <c r="L102" s="290">
        <f>VLOOKUP($B102,'[1]DN Y PVP PARTES PLAN MANT SEPT '!$B$2:$G$254,6,FALSE)</f>
        <v>27.26</v>
      </c>
      <c r="M102" s="290">
        <f t="shared" si="1"/>
        <v>0</v>
      </c>
    </row>
    <row r="103" spans="1:13" s="287" customFormat="1" x14ac:dyDescent="0.25">
      <c r="A103" s="289">
        <v>101</v>
      </c>
      <c r="B103" s="291">
        <v>92234714</v>
      </c>
      <c r="C103" s="287" t="s">
        <v>70</v>
      </c>
      <c r="D103" s="290">
        <f>VLOOKUP($B103,'[1]DN Y PVP PARTES PLAN MANT SEPT '!$B$2:$G$206,3,FALSE)</f>
        <v>26.92</v>
      </c>
      <c r="E103" s="290">
        <f>VLOOKUP($B103,'[1]DN Y PVP PARTES PLAN MANT SEPT '!$B$2:$G$206,5,FALSE)</f>
        <v>38.79</v>
      </c>
      <c r="F103" s="290">
        <f>VLOOKUP($B103,'[1]DN Y PVP PARTES PLAN MANT SEPT '!$B$2:$G$206,6,FALSE)</f>
        <v>38.79</v>
      </c>
      <c r="G103" s="287" t="str">
        <f>VLOOKUP($B103,'[2]PARTES PLAN DE MANT'!$D$3:$J$724,7,FALSE)</f>
        <v>CAMARO</v>
      </c>
      <c r="H103" s="273"/>
      <c r="K103" s="290">
        <f>VLOOKUP($B103,'[1]DN Y PVP PARTES PLAN MANT SEPT '!$B$2:$G$254,3,FALSE)</f>
        <v>26.92</v>
      </c>
      <c r="L103" s="290">
        <f>VLOOKUP($B103,'[1]DN Y PVP PARTES PLAN MANT SEPT '!$B$2:$G$254,6,FALSE)</f>
        <v>38.79</v>
      </c>
      <c r="M103" s="290">
        <f t="shared" si="1"/>
        <v>0</v>
      </c>
    </row>
    <row r="104" spans="1:13" s="287" customFormat="1" x14ac:dyDescent="0.25">
      <c r="A104" s="289">
        <v>102</v>
      </c>
      <c r="B104" s="291">
        <v>93740495</v>
      </c>
      <c r="C104" s="287" t="s">
        <v>70</v>
      </c>
      <c r="D104" s="290">
        <f>VLOOKUP($B104,'[1]DN Y PVP PARTES PLAN MANT SEPT '!$B$2:$G$206,3,FALSE)</f>
        <v>39.4</v>
      </c>
      <c r="E104" s="290">
        <f>VLOOKUP($B104,'[1]DN Y PVP PARTES PLAN MANT SEPT '!$B$2:$G$206,5,FALSE)</f>
        <v>56.79</v>
      </c>
      <c r="F104" s="290">
        <f>VLOOKUP($B104,'[1]DN Y PVP PARTES PLAN MANT SEPT '!$B$2:$G$206,6,FALSE)</f>
        <v>56.79</v>
      </c>
      <c r="G104" s="287" t="str">
        <f>VLOOKUP($B104,'[2]PARTES PLAN DE MANT'!$D$3:$J$724,7,FALSE)</f>
        <v>VIVANT 2.0</v>
      </c>
      <c r="H104" s="273"/>
      <c r="K104" s="290">
        <f>VLOOKUP($B104,'[1]DN Y PVP PARTES PLAN MANT SEPT '!$B$2:$G$254,3,FALSE)</f>
        <v>39.4</v>
      </c>
      <c r="L104" s="290">
        <f>VLOOKUP($B104,'[1]DN Y PVP PARTES PLAN MANT SEPT '!$B$2:$G$254,6,FALSE)</f>
        <v>56.79</v>
      </c>
      <c r="M104" s="290">
        <f t="shared" si="1"/>
        <v>0</v>
      </c>
    </row>
    <row r="105" spans="1:13" s="287" customFormat="1" x14ac:dyDescent="0.25">
      <c r="A105" s="289">
        <v>103</v>
      </c>
      <c r="B105" s="291">
        <v>95629072</v>
      </c>
      <c r="C105" s="287" t="s">
        <v>70</v>
      </c>
      <c r="D105" s="290">
        <f>VLOOKUP($B105,'[1]DN Y PVP PARTES PLAN MANT SEPT '!$B$2:$G$206,3,FALSE)</f>
        <v>15.22</v>
      </c>
      <c r="E105" s="290">
        <f>VLOOKUP($B105,'[1]DN Y PVP PARTES PLAN MANT SEPT '!$B$2:$G$206,5,FALSE)</f>
        <v>21.93</v>
      </c>
      <c r="F105" s="290">
        <f>VLOOKUP($B105,'[1]DN Y PVP PARTES PLAN MANT SEPT '!$B$2:$G$206,6,FALSE)</f>
        <v>21.93</v>
      </c>
      <c r="G105" s="287" t="str">
        <f>VLOOKUP($B105,'[2]PARTES PLAN DE MANT'!$D$3:$J$724,7,FALSE)</f>
        <v>OPTRA 1.8</v>
      </c>
      <c r="H105" s="273"/>
      <c r="K105" s="290">
        <f>VLOOKUP($B105,'[1]DN Y PVP PARTES PLAN MANT SEPT '!$B$2:$G$254,3,FALSE)</f>
        <v>15.22</v>
      </c>
      <c r="L105" s="290">
        <f>VLOOKUP($B105,'[1]DN Y PVP PARTES PLAN MANT SEPT '!$B$2:$G$254,6,FALSE)</f>
        <v>21.93</v>
      </c>
      <c r="M105" s="290">
        <f t="shared" si="1"/>
        <v>0</v>
      </c>
    </row>
    <row r="106" spans="1:13" s="287" customFormat="1" x14ac:dyDescent="0.25">
      <c r="A106" s="289">
        <v>104</v>
      </c>
      <c r="B106" s="291">
        <v>95947238</v>
      </c>
      <c r="C106" s="287" t="s">
        <v>70</v>
      </c>
      <c r="D106" s="290">
        <f>VLOOKUP($B106,'[1]DN Y PVP PARTES PLAN MANT SEPT '!$B$2:$G$206,3,FALSE)</f>
        <v>17.03</v>
      </c>
      <c r="E106" s="290">
        <f>VLOOKUP($B106,'[1]DN Y PVP PARTES PLAN MANT SEPT '!$B$2:$G$206,5,FALSE)</f>
        <v>24.54</v>
      </c>
      <c r="F106" s="290">
        <f>VLOOKUP($B106,'[1]DN Y PVP PARTES PLAN MANT SEPT '!$B$2:$G$206,6,FALSE)</f>
        <v>24.54</v>
      </c>
      <c r="G106" s="287" t="str">
        <f>VLOOKUP($B106,'[2]PARTES PLAN DE MANT'!$D$3:$J$724,7,FALSE)</f>
        <v>SPARK GT</v>
      </c>
      <c r="H106" s="273"/>
      <c r="K106" s="290">
        <f>VLOOKUP($B106,'[1]DN Y PVP PARTES PLAN MANT SEPT '!$B$2:$G$254,3,FALSE)</f>
        <v>17.03</v>
      </c>
      <c r="L106" s="290">
        <f>VLOOKUP($B106,'[1]DN Y PVP PARTES PLAN MANT SEPT '!$B$2:$G$254,6,FALSE)</f>
        <v>24.54</v>
      </c>
      <c r="M106" s="290">
        <f t="shared" si="1"/>
        <v>0</v>
      </c>
    </row>
    <row r="107" spans="1:13" s="287" customFormat="1" x14ac:dyDescent="0.25">
      <c r="A107" s="289">
        <v>105</v>
      </c>
      <c r="B107" s="291">
        <v>96425700</v>
      </c>
      <c r="C107" s="287" t="s">
        <v>70</v>
      </c>
      <c r="D107" s="290">
        <f>VLOOKUP($B107,'[1]DN Y PVP PARTES PLAN MANT SEPT '!$B$2:$G$206,3,FALSE)</f>
        <v>11.3</v>
      </c>
      <c r="E107" s="290">
        <f>VLOOKUP($B107,'[1]DN Y PVP PARTES PLAN MANT SEPT '!$B$2:$G$206,5,FALSE)</f>
        <v>16.28</v>
      </c>
      <c r="F107" s="290">
        <f>VLOOKUP($B107,'[1]DN Y PVP PARTES PLAN MANT SEPT '!$B$2:$G$206,6,FALSE)</f>
        <v>16.28</v>
      </c>
      <c r="G107" s="287" t="str">
        <f>VLOOKUP($B107,'[2]PARTES PLAN DE MANT'!$D$3:$J$724,7,FALSE)</f>
        <v>SPARK</v>
      </c>
      <c r="H107" s="273"/>
      <c r="K107" s="290">
        <f>VLOOKUP($B107,'[1]DN Y PVP PARTES PLAN MANT SEPT '!$B$2:$G$254,3,FALSE)</f>
        <v>11.3</v>
      </c>
      <c r="L107" s="290">
        <f>VLOOKUP($B107,'[1]DN Y PVP PARTES PLAN MANT SEPT '!$B$2:$G$254,6,FALSE)</f>
        <v>16.28</v>
      </c>
      <c r="M107" s="290">
        <f t="shared" si="1"/>
        <v>0</v>
      </c>
    </row>
    <row r="108" spans="1:13" s="287" customFormat="1" x14ac:dyDescent="0.25">
      <c r="A108" s="289">
        <v>106</v>
      </c>
      <c r="B108" s="291">
        <v>96440878</v>
      </c>
      <c r="C108" s="287" t="s">
        <v>70</v>
      </c>
      <c r="D108" s="290">
        <f>VLOOKUP($B108,'[1]DN Y PVP PARTES PLAN MANT SEPT '!$B$2:$G$206,3,FALSE)</f>
        <v>31.71</v>
      </c>
      <c r="E108" s="290">
        <f>VLOOKUP($B108,'[1]DN Y PVP PARTES PLAN MANT SEPT '!$B$2:$G$206,5,FALSE)</f>
        <v>45.7</v>
      </c>
      <c r="F108" s="290">
        <f>VLOOKUP($B108,'[1]DN Y PVP PARTES PLAN MANT SEPT '!$B$2:$G$206,6,FALSE)</f>
        <v>45.7</v>
      </c>
      <c r="G108" s="287" t="str">
        <f>VLOOKUP($B108,'[2]PARTES PLAN DE MANT'!$D$3:$J$724,7,FALSE)</f>
        <v>CAPTIVA C100 3.2</v>
      </c>
      <c r="H108" s="273"/>
      <c r="K108" s="290">
        <f>VLOOKUP($B108,'[1]DN Y PVP PARTES PLAN MANT SEPT '!$B$2:$G$254,3,FALSE)</f>
        <v>31.71</v>
      </c>
      <c r="L108" s="290">
        <f>VLOOKUP($B108,'[1]DN Y PVP PARTES PLAN MANT SEPT '!$B$2:$G$254,6,FALSE)</f>
        <v>45.7</v>
      </c>
      <c r="M108" s="290">
        <f t="shared" si="1"/>
        <v>0</v>
      </c>
    </row>
    <row r="109" spans="1:13" s="287" customFormat="1" x14ac:dyDescent="0.25">
      <c r="A109" s="289">
        <v>107</v>
      </c>
      <c r="B109" s="287">
        <v>95629562</v>
      </c>
      <c r="C109" s="287" t="s">
        <v>70</v>
      </c>
      <c r="D109" s="290">
        <f>VLOOKUP($B109,'[1]DN Y PVP PARTES PLAN MANT SEPT '!$B$2:$G$206,3,FALSE)</f>
        <v>12.16</v>
      </c>
      <c r="E109" s="290">
        <f>VLOOKUP($B109,'[1]DN Y PVP PARTES PLAN MANT SEPT '!$B$2:$G$206,5,FALSE)</f>
        <v>17.52</v>
      </c>
      <c r="F109" s="290">
        <f>VLOOKUP($B109,'[1]DN Y PVP PARTES PLAN MANT SEPT '!$B$2:$G$206,6,FALSE)</f>
        <v>17.52</v>
      </c>
      <c r="G109" s="287" t="str">
        <f>VLOOKUP($B109,'[2]PARTES PLAN DE MANT'!$D$3:$J$724,7,FALSE)</f>
        <v>AVEO 1.6 y 1.4</v>
      </c>
      <c r="H109" s="273"/>
      <c r="K109" s="290">
        <f>VLOOKUP($B109,'[1]DN Y PVP PARTES PLAN MANT SEPT '!$B$2:$G$254,3,FALSE)</f>
        <v>12.16</v>
      </c>
      <c r="L109" s="290">
        <f>VLOOKUP($B109,'[1]DN Y PVP PARTES PLAN MANT SEPT '!$B$2:$G$254,6,FALSE)</f>
        <v>17.52</v>
      </c>
      <c r="M109" s="290">
        <f t="shared" si="1"/>
        <v>0</v>
      </c>
    </row>
    <row r="110" spans="1:13" s="287" customFormat="1" x14ac:dyDescent="0.25">
      <c r="A110" s="289">
        <v>108</v>
      </c>
      <c r="B110" s="291" t="s">
        <v>136</v>
      </c>
      <c r="C110" s="287" t="s">
        <v>70</v>
      </c>
      <c r="D110" s="290">
        <f>VLOOKUP($B110,'[1]DN Y PVP PARTES PLAN MANT SEPT '!$B$2:$G$206,3,FALSE)</f>
        <v>17.329999999999998</v>
      </c>
      <c r="E110" s="290">
        <f>VLOOKUP($B110,'[1]DN Y PVP PARTES PLAN MANT SEPT '!$B$2:$G$206,5,FALSE)</f>
        <v>24.98</v>
      </c>
      <c r="F110" s="290">
        <f>VLOOKUP($B110,'[1]DN Y PVP PARTES PLAN MANT SEPT '!$B$2:$G$206,6,FALSE)</f>
        <v>24.98</v>
      </c>
      <c r="G110" s="287" t="str">
        <f>VLOOKUP($B110,'[2]PARTES PLAN DE MANT'!$D$3:$J$724,7,FALSE)</f>
        <v>G . VITARA 3P</v>
      </c>
      <c r="H110" s="273"/>
      <c r="K110" s="290">
        <f>VLOOKUP($B110,'[1]DN Y PVP PARTES PLAN MANT SEPT '!$B$2:$G$254,3,FALSE)</f>
        <v>17.329999999999998</v>
      </c>
      <c r="L110" s="290">
        <f>VLOOKUP($B110,'[1]DN Y PVP PARTES PLAN MANT SEPT '!$B$2:$G$254,6,FALSE)</f>
        <v>24.98</v>
      </c>
      <c r="M110" s="290">
        <f t="shared" si="1"/>
        <v>0</v>
      </c>
    </row>
    <row r="111" spans="1:13" s="287" customFormat="1" x14ac:dyDescent="0.25">
      <c r="A111" s="289">
        <v>109</v>
      </c>
      <c r="B111" s="292" t="s">
        <v>394</v>
      </c>
      <c r="C111" s="287" t="s">
        <v>70</v>
      </c>
      <c r="D111" s="290">
        <f>VLOOKUP($B111,'[1]DN Y PVP PARTES PLAN MANT SEPT '!$B$2:$G$206,3,FALSE)</f>
        <v>23.3</v>
      </c>
      <c r="E111" s="290">
        <f>VLOOKUP($B111,'[1]DN Y PVP PARTES PLAN MANT SEPT '!$B$2:$G$206,5,FALSE)</f>
        <v>35.42</v>
      </c>
      <c r="F111" s="290">
        <f>VLOOKUP($B111,'[1]DN Y PVP PARTES PLAN MANT SEPT '!$B$2:$G$206,6,FALSE)</f>
        <v>35.42</v>
      </c>
      <c r="G111" s="287" t="str">
        <f>VLOOKUP($B111,'[2]PARTES PLAN DE MANT'!$D$3:$J$724,7,FALSE)</f>
        <v>G. VITARA 5P 2.0  SZ -  2WD  MT</v>
      </c>
      <c r="H111" s="273"/>
      <c r="K111" s="290" t="s">
        <v>473</v>
      </c>
      <c r="L111" s="290">
        <f>VLOOKUP($B111,'[1]DN Y PVP PARTES PLAN MANT SEPT '!$B$2:$G$254,6,FALSE)</f>
        <v>35.42</v>
      </c>
      <c r="M111" s="290">
        <f t="shared" si="1"/>
        <v>0</v>
      </c>
    </row>
    <row r="112" spans="1:13" s="287" customFormat="1" x14ac:dyDescent="0.25">
      <c r="A112" s="289">
        <v>110</v>
      </c>
      <c r="B112" s="291">
        <v>24208576</v>
      </c>
      <c r="C112" s="287" t="s">
        <v>234</v>
      </c>
      <c r="D112" s="290">
        <f>VLOOKUP($B112,'[1]DN Y PVP PARTES PLAN MANT SEPT '!$B$2:$G$206,3,FALSE)</f>
        <v>52.4</v>
      </c>
      <c r="E112" s="290">
        <f>VLOOKUP($B112,'[1]DN Y PVP PARTES PLAN MANT SEPT '!$B$2:$G$206,5,FALSE)</f>
        <v>75.510000000000005</v>
      </c>
      <c r="F112" s="290">
        <f>VLOOKUP($B112,'[1]DN Y PVP PARTES PLAN MANT SEPT '!$B$2:$G$206,6,FALSE)</f>
        <v>75.510000000000005</v>
      </c>
      <c r="G112" s="287" t="str">
        <f>VLOOKUP($B112,'[2]PARTES PLAN DE MANT'!$D$3:$J$724,7,FALSE)</f>
        <v>TRAILBLAZER 6L</v>
      </c>
      <c r="H112" s="273"/>
      <c r="K112" s="290">
        <f>VLOOKUP($B112,'[1]DN Y PVP PARTES PLAN MANT SEPT '!$B$2:$G$254,3,FALSE)</f>
        <v>52.4</v>
      </c>
      <c r="L112" s="290">
        <f>VLOOKUP($B112,'[1]DN Y PVP PARTES PLAN MANT SEPT '!$B$2:$G$254,6,FALSE)</f>
        <v>75.510000000000005</v>
      </c>
      <c r="M112" s="290">
        <f t="shared" si="1"/>
        <v>0</v>
      </c>
    </row>
    <row r="113" spans="1:13" s="287" customFormat="1" x14ac:dyDescent="0.25">
      <c r="A113" s="289">
        <v>111</v>
      </c>
      <c r="B113" s="291">
        <v>19168277</v>
      </c>
      <c r="C113" s="287" t="s">
        <v>234</v>
      </c>
      <c r="D113" s="290">
        <f>VLOOKUP($B113,'[1]DN Y PVP PARTES PLAN MANT SEPT '!$B$2:$G$206,3,FALSE)</f>
        <v>31.82</v>
      </c>
      <c r="E113" s="290">
        <f>VLOOKUP($B113,'[1]DN Y PVP PARTES PLAN MANT SEPT '!$B$2:$G$206,5,FALSE)</f>
        <v>45.86</v>
      </c>
      <c r="F113" s="290">
        <f>VLOOKUP($B113,'[1]DN Y PVP PARTES PLAN MANT SEPT '!$B$2:$G$206,6,FALSE)</f>
        <v>45.86</v>
      </c>
      <c r="G113" s="287" t="str">
        <f>VLOOKUP($B113,'[2]PARTES PLAN DE MANT'!$D$3:$J$724,7,FALSE)</f>
        <v>TAHOE HIBRIDA</v>
      </c>
      <c r="H113" s="273"/>
      <c r="K113" s="290">
        <f>VLOOKUP($B113,'[1]DN Y PVP PARTES PLAN MANT SEPT '!$B$2:$G$254,3,FALSE)</f>
        <v>31.82</v>
      </c>
      <c r="L113" s="290">
        <f>VLOOKUP($B113,'[1]DN Y PVP PARTES PLAN MANT SEPT '!$B$2:$G$254,6,FALSE)</f>
        <v>45.86</v>
      </c>
      <c r="M113" s="290">
        <f t="shared" si="1"/>
        <v>0</v>
      </c>
    </row>
    <row r="114" spans="1:13" s="287" customFormat="1" x14ac:dyDescent="0.25">
      <c r="A114" s="289">
        <v>112</v>
      </c>
      <c r="B114" s="291">
        <v>9158004</v>
      </c>
      <c r="C114" s="287" t="s">
        <v>112</v>
      </c>
      <c r="D114" s="290">
        <f>VLOOKUP($B114,'[1]DN Y PVP PARTES PLAN MANT SEPT '!$B$2:$G$206,3,FALSE)</f>
        <v>115.06</v>
      </c>
      <c r="E114" s="290">
        <f>VLOOKUP($B114,'[1]DN Y PVP PARTES PLAN MANT SEPT '!$B$2:$G$206,5,FALSE)</f>
        <v>165.82</v>
      </c>
      <c r="F114" s="290">
        <f>VLOOKUP($B114,'[1]DN Y PVP PARTES PLAN MANT SEPT '!$B$2:$G$206,6,FALSE)</f>
        <v>165.82</v>
      </c>
      <c r="G114" s="287" t="str">
        <f>VLOOKUP($B114,'[2]PARTES PLAN DE MANT'!$D$3:$J$724,7,FALSE)</f>
        <v>VIVANT 2.0</v>
      </c>
      <c r="H114" s="273"/>
      <c r="K114" s="290">
        <f>VLOOKUP($B114,'[1]DN Y PVP PARTES PLAN MANT SEPT '!$B$2:$G$254,3,FALSE)</f>
        <v>115.06</v>
      </c>
      <c r="L114" s="290">
        <f>VLOOKUP($B114,'[1]DN Y PVP PARTES PLAN MANT SEPT '!$B$2:$G$254,6,FALSE)</f>
        <v>165.82</v>
      </c>
      <c r="M114" s="290">
        <f t="shared" si="1"/>
        <v>0</v>
      </c>
    </row>
    <row r="115" spans="1:13" s="287" customFormat="1" x14ac:dyDescent="0.25">
      <c r="A115" s="289">
        <v>113</v>
      </c>
      <c r="B115" s="287">
        <v>90499401</v>
      </c>
      <c r="C115" s="287" t="s">
        <v>112</v>
      </c>
      <c r="D115" s="290">
        <f>VLOOKUP($B115,'[1]DN Y PVP PARTES PLAN MANT SEPT '!$B$2:$G$206,3,FALSE)</f>
        <v>43.88</v>
      </c>
      <c r="E115" s="290">
        <f>VLOOKUP($B115,'[1]DN Y PVP PARTES PLAN MANT SEPT '!$B$2:$G$206,5,FALSE)</f>
        <v>63.23</v>
      </c>
      <c r="F115" s="290">
        <f>VLOOKUP($B115,'[1]DN Y PVP PARTES PLAN MANT SEPT '!$B$2:$G$206,6,FALSE)</f>
        <v>63.23</v>
      </c>
      <c r="G115" s="287" t="str">
        <f>VLOOKUP($B115,'[2]PARTES PLAN DE MANT'!$D$3:$J$724,7,FALSE)</f>
        <v>CORSA EVOLUTION</v>
      </c>
      <c r="H115" s="273"/>
      <c r="K115" s="290">
        <f>VLOOKUP($B115,'[1]DN Y PVP PARTES PLAN MANT SEPT '!$B$2:$G$254,3,FALSE)</f>
        <v>43.88</v>
      </c>
      <c r="L115" s="290">
        <f>VLOOKUP($B115,'[1]DN Y PVP PARTES PLAN MANT SEPT '!$B$2:$G$254,6,FALSE)</f>
        <v>63.23</v>
      </c>
      <c r="M115" s="290">
        <f t="shared" si="1"/>
        <v>0</v>
      </c>
    </row>
    <row r="116" spans="1:13" s="287" customFormat="1" x14ac:dyDescent="0.25">
      <c r="A116" s="289">
        <v>114</v>
      </c>
      <c r="B116" s="291">
        <v>55574864</v>
      </c>
      <c r="C116" s="287" t="s">
        <v>112</v>
      </c>
      <c r="D116" s="290">
        <f>VLOOKUP($B116,'[1]DN Y PVP PARTES PLAN MANT SEPT '!$B$2:$G$206,3,FALSE)</f>
        <v>104.51</v>
      </c>
      <c r="E116" s="290">
        <f>VLOOKUP($B116,'[1]DN Y PVP PARTES PLAN MANT SEPT '!$B$2:$G$206,5,FALSE)</f>
        <v>156</v>
      </c>
      <c r="F116" s="290">
        <f>VLOOKUP($B116,'[1]DN Y PVP PARTES PLAN MANT SEPT '!$B$2:$G$206,6,FALSE)</f>
        <v>156</v>
      </c>
      <c r="G116" s="287" t="str">
        <f>VLOOKUP($B116,'[2]PARTES PLAN DE MANT'!$D$3:$J$724,7,FALSE)</f>
        <v>CRUZE AT</v>
      </c>
      <c r="H116" s="273"/>
      <c r="K116" s="290">
        <f>VLOOKUP($B116,'[1]DN Y PVP PARTES PLAN MANT SEPT '!$B$2:$G$254,3,FALSE)</f>
        <v>104.51</v>
      </c>
      <c r="L116" s="290">
        <f>VLOOKUP($B116,'[1]DN Y PVP PARTES PLAN MANT SEPT '!$B$2:$G$254,6,FALSE)</f>
        <v>156</v>
      </c>
      <c r="M116" s="290">
        <f t="shared" si="1"/>
        <v>0</v>
      </c>
    </row>
    <row r="117" spans="1:13" s="287" customFormat="1" x14ac:dyDescent="0.25">
      <c r="A117" s="289">
        <v>115</v>
      </c>
      <c r="B117" s="291">
        <v>8091580030</v>
      </c>
      <c r="C117" s="287" t="s">
        <v>112</v>
      </c>
      <c r="D117" s="290">
        <f>VLOOKUP($B117,'[1]DN Y PVP PARTES PLAN MANT SEPT '!$B$2:$G$206,3,FALSE)</f>
        <v>130.28</v>
      </c>
      <c r="E117" s="290">
        <f>VLOOKUP($B117,'[1]DN Y PVP PARTES PLAN MANT SEPT '!$B$2:$G$206,5,FALSE)</f>
        <v>187.74</v>
      </c>
      <c r="F117" s="290">
        <f>VLOOKUP($B117,'[1]DN Y PVP PARTES PLAN MANT SEPT '!$B$2:$G$206,6,FALSE)</f>
        <v>187.74</v>
      </c>
      <c r="G117" s="287" t="str">
        <f>VLOOKUP($B117,'[2]PARTES PLAN DE MANT'!$D$3:$J$724,7,FALSE)</f>
        <v>LUV DMAX 2.4</v>
      </c>
      <c r="H117" s="273"/>
      <c r="K117" s="290">
        <f>VLOOKUP($B117,'[1]DN Y PVP PARTES PLAN MANT SEPT '!$B$2:$G$254,3,FALSE)</f>
        <v>130.28</v>
      </c>
      <c r="L117" s="290">
        <f>VLOOKUP($B117,'[1]DN Y PVP PARTES PLAN MANT SEPT '!$B$2:$G$254,6,FALSE)</f>
        <v>187.74</v>
      </c>
      <c r="M117" s="290">
        <f t="shared" si="1"/>
        <v>0</v>
      </c>
    </row>
    <row r="118" spans="1:13" s="287" customFormat="1" x14ac:dyDescent="0.25">
      <c r="A118" s="289">
        <v>116</v>
      </c>
      <c r="B118" s="291">
        <v>8971362561</v>
      </c>
      <c r="C118" s="287" t="s">
        <v>112</v>
      </c>
      <c r="D118" s="290">
        <f>VLOOKUP($B118,'[1]DN Y PVP PARTES PLAN MANT SEPT '!$B$2:$G$206,3,FALSE)</f>
        <v>135.28</v>
      </c>
      <c r="E118" s="290">
        <f>VLOOKUP($B118,'[1]DN Y PVP PARTES PLAN MANT SEPT '!$B$2:$G$206,5,FALSE)</f>
        <v>194.95</v>
      </c>
      <c r="F118" s="290">
        <f>VLOOKUP($B118,'[1]DN Y PVP PARTES PLAN MANT SEPT '!$B$2:$G$206,6,FALSE)</f>
        <v>194.95</v>
      </c>
      <c r="G118" s="287" t="str">
        <f>VLOOKUP($B118,'[2]PARTES PLAN DE MANT'!$D$3:$J$724,7,FALSE)</f>
        <v>LUV D-MAX 3.5 4x4</v>
      </c>
      <c r="H118" s="273"/>
      <c r="K118" s="290">
        <f>VLOOKUP($B118,'[1]DN Y PVP PARTES PLAN MANT SEPT '!$B$2:$G$254,3,FALSE)</f>
        <v>135.28</v>
      </c>
      <c r="L118" s="290">
        <f>VLOOKUP($B118,'[1]DN Y PVP PARTES PLAN MANT SEPT '!$B$2:$G$254,6,FALSE)</f>
        <v>194.95</v>
      </c>
      <c r="M118" s="290">
        <f t="shared" si="1"/>
        <v>0</v>
      </c>
    </row>
    <row r="119" spans="1:13" s="287" customFormat="1" x14ac:dyDescent="0.25">
      <c r="A119" s="289">
        <v>117</v>
      </c>
      <c r="B119" s="291" t="s">
        <v>207</v>
      </c>
      <c r="C119" s="287" t="s">
        <v>112</v>
      </c>
      <c r="D119" s="290">
        <f>VLOOKUP($B119,'[1]DN Y PVP PARTES PLAN MANT SEPT '!$B$2:$G$206,3,FALSE)</f>
        <v>28.47</v>
      </c>
      <c r="E119" s="290">
        <f>VLOOKUP($B119,'[1]DN Y PVP PARTES PLAN MANT SEPT '!$B$2:$G$206,5,FALSE)</f>
        <v>41.03</v>
      </c>
      <c r="F119" s="290">
        <f>VLOOKUP($B119,'[1]DN Y PVP PARTES PLAN MANT SEPT '!$B$2:$G$206,6,FALSE)</f>
        <v>41.03</v>
      </c>
      <c r="G119" s="287" t="str">
        <f>VLOOKUP($B119,'[2]PARTES PLAN DE MANT'!$D$3:$J$724,7,FALSE)</f>
        <v>SUPER CARRY</v>
      </c>
      <c r="H119" s="273"/>
      <c r="K119" s="290">
        <f>VLOOKUP($B119,'[1]DN Y PVP PARTES PLAN MANT SEPT '!$B$2:$G$254,3,FALSE)</f>
        <v>28.47</v>
      </c>
      <c r="L119" s="290">
        <f>VLOOKUP($B119,'[1]DN Y PVP PARTES PLAN MANT SEPT '!$B$2:$G$254,6,FALSE)</f>
        <v>41.03</v>
      </c>
      <c r="M119" s="290">
        <f t="shared" si="1"/>
        <v>0</v>
      </c>
    </row>
    <row r="120" spans="1:13" s="287" customFormat="1" x14ac:dyDescent="0.25">
      <c r="A120" s="289">
        <v>118</v>
      </c>
      <c r="B120" s="291" t="s">
        <v>125</v>
      </c>
      <c r="C120" s="287" t="s">
        <v>112</v>
      </c>
      <c r="D120" s="290">
        <f>VLOOKUP($B120,'[1]DN Y PVP PARTES PLAN MANT SEPT '!$B$2:$G$206,3,FALSE)</f>
        <v>31.59</v>
      </c>
      <c r="E120" s="290">
        <f>VLOOKUP($B120,'[1]DN Y PVP PARTES PLAN MANT SEPT '!$B$2:$G$206,5,FALSE)</f>
        <v>45.52</v>
      </c>
      <c r="F120" s="290">
        <f>VLOOKUP($B120,'[1]DN Y PVP PARTES PLAN MANT SEPT '!$B$2:$G$206,6,FALSE)</f>
        <v>45.52</v>
      </c>
      <c r="G120" s="287" t="str">
        <f>VLOOKUP($B120,'[2]PARTES PLAN DE MANT'!$D$3:$J$724,7,FALSE)</f>
        <v>VITARA BASICO</v>
      </c>
      <c r="H120" s="273"/>
      <c r="K120" s="290">
        <f>VLOOKUP($B120,'[1]DN Y PVP PARTES PLAN MANT SEPT '!$B$2:$G$254,3,FALSE)</f>
        <v>31.59</v>
      </c>
      <c r="L120" s="290">
        <f>VLOOKUP($B120,'[1]DN Y PVP PARTES PLAN MANT SEPT '!$B$2:$G$254,6,FALSE)</f>
        <v>45.52</v>
      </c>
      <c r="M120" s="290">
        <f t="shared" si="1"/>
        <v>0</v>
      </c>
    </row>
    <row r="121" spans="1:13" s="287" customFormat="1" x14ac:dyDescent="0.25">
      <c r="A121" s="289">
        <v>118</v>
      </c>
      <c r="B121" s="287">
        <v>55578419</v>
      </c>
      <c r="C121" s="287" t="s">
        <v>60</v>
      </c>
      <c r="D121" s="290">
        <f>VLOOKUP($B121,'[1]DN Y PVP PARTES PLAN MANT SEPT '!$B$2:$G$206,3,FALSE)</f>
        <v>120.82</v>
      </c>
      <c r="E121" s="290">
        <f>VLOOKUP($B121,'[1]DN Y PVP PARTES PLAN MANT SEPT '!$B$2:$G$206,5,FALSE)</f>
        <v>180.34</v>
      </c>
      <c r="F121" s="290">
        <f>VLOOKUP($B121,'[1]DN Y PVP PARTES PLAN MANT SEPT '!$B$2:$G$206,6,FALSE)</f>
        <v>180.34</v>
      </c>
      <c r="G121" s="287" t="str">
        <f>VLOOKUP($B121,'[2]PARTES PLAN DE MANT'!$D$3:$J$724,7,FALSE)</f>
        <v>CRUZE AT</v>
      </c>
      <c r="H121" s="273"/>
      <c r="K121" s="290">
        <f>VLOOKUP($B121,'[1]DN Y PVP PARTES PLAN MANT SEPT '!$B$2:$G$254,3,FALSE)</f>
        <v>120.82</v>
      </c>
      <c r="L121" s="290">
        <f>VLOOKUP($B121,'[1]DN Y PVP PARTES PLAN MANT SEPT '!$B$2:$G$254,6,FALSE)</f>
        <v>180.34</v>
      </c>
      <c r="M121" s="290">
        <f t="shared" si="1"/>
        <v>0</v>
      </c>
    </row>
    <row r="122" spans="1:13" s="287" customFormat="1" x14ac:dyDescent="0.25">
      <c r="A122" s="289">
        <v>119</v>
      </c>
      <c r="B122" s="291">
        <v>12597257</v>
      </c>
      <c r="C122" s="287" t="s">
        <v>60</v>
      </c>
      <c r="D122" s="290">
        <f>VLOOKUP($B122,'[1]DN Y PVP PARTES PLAN MANT SEPT '!$B$2:$G$206,3,FALSE)</f>
        <v>256.02</v>
      </c>
      <c r="E122" s="290">
        <f>VLOOKUP($B122,'[1]DN Y PVP PARTES PLAN MANT SEPT '!$B$2:$G$206,5,FALSE)</f>
        <v>368.97</v>
      </c>
      <c r="F122" s="290">
        <f>VLOOKUP($B122,'[1]DN Y PVP PARTES PLAN MANT SEPT '!$B$2:$G$206,6,FALSE)</f>
        <v>368.97</v>
      </c>
      <c r="G122" s="287" t="str">
        <f>VLOOKUP($B122,'[2]PARTES PLAN DE MANT'!$D$3:$J$724,7,FALSE)</f>
        <v>CAPTIVA C100 3.2</v>
      </c>
      <c r="H122" s="273"/>
      <c r="K122" s="290">
        <f>VLOOKUP($B122,'[1]DN Y PVP PARTES PLAN MANT SEPT '!$B$2:$G$254,3,FALSE)</f>
        <v>256.02</v>
      </c>
      <c r="L122" s="290">
        <f>VLOOKUP($B122,'[1]DN Y PVP PARTES PLAN MANT SEPT '!$B$2:$G$254,6,FALSE)</f>
        <v>368.97</v>
      </c>
      <c r="M122" s="290">
        <f t="shared" si="1"/>
        <v>0</v>
      </c>
    </row>
    <row r="123" spans="1:13" s="287" customFormat="1" x14ac:dyDescent="0.25">
      <c r="A123" s="289">
        <v>120</v>
      </c>
      <c r="B123" s="291">
        <v>12600171</v>
      </c>
      <c r="C123" s="287" t="s">
        <v>60</v>
      </c>
      <c r="D123" s="290">
        <f>VLOOKUP($B123,'[1]DN Y PVP PARTES PLAN MANT SEPT '!$B$2:$G$206,3,FALSE)</f>
        <v>20.09</v>
      </c>
      <c r="E123" s="290">
        <f>VLOOKUP($B123,'[1]DN Y PVP PARTES PLAN MANT SEPT '!$B$2:$G$206,5,FALSE)</f>
        <v>28.95</v>
      </c>
      <c r="F123" s="290">
        <f>VLOOKUP($B123,'[1]DN Y PVP PARTES PLAN MANT SEPT '!$B$2:$G$206,6,FALSE)</f>
        <v>28.95</v>
      </c>
      <c r="G123" s="287" t="str">
        <f>VLOOKUP($B123,'[2]PARTES PLAN DE MANT'!$D$3:$J$724,7,FALSE)</f>
        <v>SILVERADO</v>
      </c>
      <c r="H123" s="273"/>
      <c r="K123" s="290">
        <f>VLOOKUP($B123,'[1]DN Y PVP PARTES PLAN MANT SEPT '!$B$2:$G$254,3,FALSE)</f>
        <v>20.09</v>
      </c>
      <c r="L123" s="290">
        <f>VLOOKUP($B123,'[1]DN Y PVP PARTES PLAN MANT SEPT '!$B$2:$G$254,6,FALSE)</f>
        <v>28.95</v>
      </c>
      <c r="M123" s="290">
        <f t="shared" si="1"/>
        <v>0</v>
      </c>
    </row>
    <row r="124" spans="1:13" s="287" customFormat="1" x14ac:dyDescent="0.25">
      <c r="A124" s="289">
        <v>121</v>
      </c>
      <c r="B124" s="287">
        <v>12631889</v>
      </c>
      <c r="C124" s="287" t="s">
        <v>60</v>
      </c>
      <c r="D124" s="290">
        <f>VLOOKUP($B124,'[1]DN Y PVP PARTES PLAN MANT SEPT '!$B$2:$G$206,3,FALSE)</f>
        <v>154.19999999999999</v>
      </c>
      <c r="E124" s="290">
        <f>VLOOKUP($B124,'[1]DN Y PVP PARTES PLAN MANT SEPT '!$B$2:$G$206,5,FALSE)</f>
        <v>222.23</v>
      </c>
      <c r="F124" s="290">
        <f>VLOOKUP($B124,'[1]DN Y PVP PARTES PLAN MANT SEPT '!$B$2:$G$206,6,FALSE)</f>
        <v>222.23</v>
      </c>
      <c r="G124" s="287" t="str">
        <f>VLOOKUP($B124,'[2]PARTES PLAN DE MANT'!$D$3:$J$724,7,FALSE)</f>
        <v>CAPTIVA SPORT 2.4 FWD</v>
      </c>
      <c r="H124" s="273"/>
      <c r="K124" s="290">
        <f>VLOOKUP($B124,'[1]DN Y PVP PARTES PLAN MANT SEPT '!$B$2:$G$254,3,FALSE)</f>
        <v>154.19999999999999</v>
      </c>
      <c r="L124" s="290">
        <f>VLOOKUP($B124,'[1]DN Y PVP PARTES PLAN MANT SEPT '!$B$2:$G$254,6,FALSE)</f>
        <v>222.23</v>
      </c>
      <c r="M124" s="290">
        <f t="shared" si="1"/>
        <v>0</v>
      </c>
    </row>
    <row r="125" spans="1:13" s="287" customFormat="1" x14ac:dyDescent="0.25">
      <c r="A125" s="289">
        <v>122</v>
      </c>
      <c r="B125" s="291">
        <v>12620112</v>
      </c>
      <c r="C125" s="287" t="s">
        <v>60</v>
      </c>
      <c r="D125" s="290">
        <f>VLOOKUP($B125,'[1]DN Y PVP PARTES PLAN MANT SEPT '!$B$2:$G$206,3,FALSE)</f>
        <v>44.07</v>
      </c>
      <c r="E125" s="290">
        <f>VLOOKUP($B125,'[1]DN Y PVP PARTES PLAN MANT SEPT '!$B$2:$G$206,5,FALSE)</f>
        <v>63.51</v>
      </c>
      <c r="F125" s="290">
        <f>VLOOKUP($B125,'[1]DN Y PVP PARTES PLAN MANT SEPT '!$B$2:$G$206,6,FALSE)</f>
        <v>63.51</v>
      </c>
      <c r="G125" s="287" t="str">
        <f>VLOOKUP($B125,'[2]PARTES PLAN DE MANT'!$D$3:$J$724,7,FALSE)</f>
        <v>TRAILBLAZER 6L</v>
      </c>
      <c r="H125" s="273"/>
      <c r="K125" s="290">
        <f>VLOOKUP($B125,'[1]DN Y PVP PARTES PLAN MANT SEPT '!$B$2:$G$254,3,FALSE)</f>
        <v>44.07</v>
      </c>
      <c r="L125" s="290">
        <f>VLOOKUP($B125,'[1]DN Y PVP PARTES PLAN MANT SEPT '!$B$2:$G$254,6,FALSE)</f>
        <v>63.51</v>
      </c>
      <c r="M125" s="290">
        <f t="shared" si="1"/>
        <v>0</v>
      </c>
    </row>
    <row r="126" spans="1:13" s="287" customFormat="1" x14ac:dyDescent="0.25">
      <c r="A126" s="289">
        <v>123</v>
      </c>
      <c r="B126" s="291">
        <v>12620254</v>
      </c>
      <c r="C126" s="287" t="s">
        <v>60</v>
      </c>
      <c r="D126" s="290">
        <f>VLOOKUP($B126,'[1]DN Y PVP PARTES PLAN MANT SEPT '!$B$2:$G$206,3,FALSE)</f>
        <v>137.78</v>
      </c>
      <c r="E126" s="290">
        <f>VLOOKUP($B126,'[1]DN Y PVP PARTES PLAN MANT SEPT '!$B$2:$G$206,5,FALSE)</f>
        <v>198.57</v>
      </c>
      <c r="F126" s="290">
        <f>VLOOKUP($B126,'[1]DN Y PVP PARTES PLAN MANT SEPT '!$B$2:$G$206,6,FALSE)</f>
        <v>198.57</v>
      </c>
      <c r="G126" s="287" t="str">
        <f>VLOOKUP($B126,'[2]PARTES PLAN DE MANT'!$D$3:$J$724,7,FALSE)</f>
        <v>CAMARO</v>
      </c>
      <c r="H126" s="273"/>
      <c r="K126" s="290">
        <f>VLOOKUP($B126,'[1]DN Y PVP PARTES PLAN MANT SEPT '!$B$2:$G$254,3,FALSE)</f>
        <v>137.78</v>
      </c>
      <c r="L126" s="290">
        <f>VLOOKUP($B126,'[1]DN Y PVP PARTES PLAN MANT SEPT '!$B$2:$G$254,6,FALSE)</f>
        <v>198.57</v>
      </c>
      <c r="M126" s="290">
        <f t="shared" si="1"/>
        <v>0</v>
      </c>
    </row>
    <row r="127" spans="1:13" s="287" customFormat="1" x14ac:dyDescent="0.25">
      <c r="A127" s="289">
        <v>124</v>
      </c>
      <c r="B127" s="293">
        <v>24521479</v>
      </c>
      <c r="C127" s="287" t="s">
        <v>60</v>
      </c>
      <c r="D127" s="290">
        <f>VLOOKUP($B127,'[1]DN Y PVP PARTES PLAN MANT SEPT '!$B$2:$G$206,3,FALSE)</f>
        <v>9.48</v>
      </c>
      <c r="E127" s="290">
        <f>VLOOKUP($B127,'[1]DN Y PVP PARTES PLAN MANT SEPT '!$B$2:$G$206,5,FALSE)</f>
        <v>13.66</v>
      </c>
      <c r="F127" s="290">
        <f>VLOOKUP($B127,'[1]DN Y PVP PARTES PLAN MANT SEPT '!$B$2:$G$206,6,FALSE)</f>
        <v>13.66</v>
      </c>
      <c r="G127" s="287" t="str">
        <f>VLOOKUP($B127,'[2]PARTES PLAN DE MANT'!$D$3:$J$724,7,FALSE)</f>
        <v>N200</v>
      </c>
      <c r="H127" s="273"/>
      <c r="K127" s="290">
        <f>VLOOKUP($B127,'[1]DN Y PVP PARTES PLAN MANT SEPT '!$B$2:$G$254,3,FALSE)</f>
        <v>9.48</v>
      </c>
      <c r="L127" s="290">
        <f>VLOOKUP($B127,'[1]DN Y PVP PARTES PLAN MANT SEPT '!$B$2:$G$254,6,FALSE)</f>
        <v>13.66</v>
      </c>
      <c r="M127" s="290">
        <f t="shared" si="1"/>
        <v>0</v>
      </c>
    </row>
    <row r="128" spans="1:13" s="287" customFormat="1" x14ac:dyDescent="0.25">
      <c r="A128" s="289">
        <v>125</v>
      </c>
      <c r="B128" s="291">
        <v>89018168</v>
      </c>
      <c r="C128" s="287" t="s">
        <v>60</v>
      </c>
      <c r="D128" s="290">
        <f>VLOOKUP($B128,'[1]DN Y PVP PARTES PLAN MANT SEPT '!$B$2:$G$206,3,FALSE)</f>
        <v>40.950000000000003</v>
      </c>
      <c r="E128" s="290">
        <f>VLOOKUP($B128,'[1]DN Y PVP PARTES PLAN MANT SEPT '!$B$2:$G$206,5,FALSE)</f>
        <v>59.01</v>
      </c>
      <c r="F128" s="290">
        <f>VLOOKUP($B128,'[1]DN Y PVP PARTES PLAN MANT SEPT '!$B$2:$G$206,6,FALSE)</f>
        <v>59.01</v>
      </c>
      <c r="G128" s="287" t="str">
        <f>VLOOKUP($B128,'[2]PARTES PLAN DE MANT'!$D$3:$J$724,7,FALSE)</f>
        <v>TRAILBLAZER V8</v>
      </c>
      <c r="H128" s="273"/>
      <c r="K128" s="290">
        <f>VLOOKUP($B128,'[1]DN Y PVP PARTES PLAN MANT SEPT '!$B$2:$G$254,3,FALSE)</f>
        <v>40.950000000000003</v>
      </c>
      <c r="L128" s="290">
        <f>VLOOKUP($B128,'[1]DN Y PVP PARTES PLAN MANT SEPT '!$B$2:$G$254,6,FALSE)</f>
        <v>59.01</v>
      </c>
      <c r="M128" s="290">
        <f t="shared" si="1"/>
        <v>0</v>
      </c>
    </row>
    <row r="129" spans="1:13" s="287" customFormat="1" x14ac:dyDescent="0.25">
      <c r="A129" s="289">
        <v>126</v>
      </c>
      <c r="B129" s="291">
        <v>93275736</v>
      </c>
      <c r="C129" s="287" t="s">
        <v>60</v>
      </c>
      <c r="D129" s="290">
        <f>VLOOKUP($B129,'[1]DN Y PVP PARTES PLAN MANT SEPT '!$B$2:$G$206,3,FALSE)</f>
        <v>12.28</v>
      </c>
      <c r="E129" s="290">
        <f>VLOOKUP($B129,'[1]DN Y PVP PARTES PLAN MANT SEPT '!$B$2:$G$206,5,FALSE)</f>
        <v>17.7</v>
      </c>
      <c r="F129" s="290">
        <f>VLOOKUP($B129,'[1]DN Y PVP PARTES PLAN MANT SEPT '!$B$2:$G$206,6,FALSE)</f>
        <v>17.7</v>
      </c>
      <c r="G129" s="287" t="str">
        <f>VLOOKUP($B129,'[2]PARTES PLAN DE MANT'!$D$3:$J$724,7,FALSE)</f>
        <v>CORSA EVOLUTION</v>
      </c>
      <c r="H129" s="273"/>
      <c r="K129" s="290">
        <f>VLOOKUP($B129,'[1]DN Y PVP PARTES PLAN MANT SEPT '!$B$2:$G$254,3,FALSE)</f>
        <v>12.28</v>
      </c>
      <c r="L129" s="290">
        <f>VLOOKUP($B129,'[1]DN Y PVP PARTES PLAN MANT SEPT '!$B$2:$G$254,6,FALSE)</f>
        <v>17.7</v>
      </c>
      <c r="M129" s="290">
        <f t="shared" si="1"/>
        <v>0</v>
      </c>
    </row>
    <row r="130" spans="1:13" s="287" customFormat="1" x14ac:dyDescent="0.25">
      <c r="A130" s="289">
        <v>127</v>
      </c>
      <c r="B130" s="291">
        <v>94580182</v>
      </c>
      <c r="C130" s="287" t="s">
        <v>60</v>
      </c>
      <c r="D130" s="290">
        <f>VLOOKUP($B130,'[1]DN Y PVP PARTES PLAN MANT SEPT '!$B$2:$G$206,3,FALSE)</f>
        <v>7.49</v>
      </c>
      <c r="E130" s="290">
        <f>VLOOKUP($B130,'[1]DN Y PVP PARTES PLAN MANT SEPT '!$B$2:$G$206,5,FALSE)</f>
        <v>10.8</v>
      </c>
      <c r="F130" s="290">
        <f>VLOOKUP($B130,'[1]DN Y PVP PARTES PLAN MANT SEPT '!$B$2:$G$206,6,FALSE)</f>
        <v>10.8</v>
      </c>
      <c r="G130" s="287" t="str">
        <f>VLOOKUP($B130,'[2]PARTES PLAN DE MANT'!$D$3:$J$724,7,FALSE)</f>
        <v>SPARK</v>
      </c>
      <c r="H130" s="273"/>
      <c r="K130" s="290">
        <f>VLOOKUP($B130,'[1]DN Y PVP PARTES PLAN MANT SEPT '!$B$2:$G$254,3,FALSE)</f>
        <v>7.49</v>
      </c>
      <c r="L130" s="290">
        <f>VLOOKUP($B130,'[1]DN Y PVP PARTES PLAN MANT SEPT '!$B$2:$G$254,6,FALSE)</f>
        <v>10.8</v>
      </c>
      <c r="M130" s="290">
        <f t="shared" si="1"/>
        <v>0</v>
      </c>
    </row>
    <row r="131" spans="1:13" s="287" customFormat="1" x14ac:dyDescent="0.25">
      <c r="A131" s="289">
        <v>128</v>
      </c>
      <c r="B131" s="291">
        <v>96143939</v>
      </c>
      <c r="C131" s="287" t="s">
        <v>60</v>
      </c>
      <c r="D131" s="290">
        <f>VLOOKUP($B131,'[1]DN Y PVP PARTES PLAN MANT SEPT '!$B$2:$G$206,3,FALSE)</f>
        <v>5.7</v>
      </c>
      <c r="E131" s="290">
        <f>VLOOKUP($B131,'[1]DN Y PVP PARTES PLAN MANT SEPT '!$B$2:$G$206,5,FALSE)</f>
        <v>8.2100000000000009</v>
      </c>
      <c r="F131" s="290">
        <f>VLOOKUP($B131,'[1]DN Y PVP PARTES PLAN MANT SEPT '!$B$2:$G$206,6,FALSE)</f>
        <v>8.2100000000000009</v>
      </c>
      <c r="G131" s="287" t="str">
        <f>VLOOKUP($B131,'[2]PARTES PLAN DE MANT'!$D$3:$J$724,7,FALSE)</f>
        <v>AVEO CHEVYTAXI</v>
      </c>
      <c r="H131" s="273"/>
      <c r="K131" s="290">
        <f>VLOOKUP($B131,'[1]DN Y PVP PARTES PLAN MANT SEPT '!$B$2:$G$254,3,FALSE)</f>
        <v>5.7</v>
      </c>
      <c r="L131" s="290">
        <f>VLOOKUP($B131,'[1]DN Y PVP PARTES PLAN MANT SEPT '!$B$2:$G$254,6,FALSE)</f>
        <v>8.2100000000000009</v>
      </c>
      <c r="M131" s="290">
        <f t="shared" si="1"/>
        <v>0</v>
      </c>
    </row>
    <row r="132" spans="1:13" s="287" customFormat="1" x14ac:dyDescent="0.25">
      <c r="A132" s="289">
        <v>129</v>
      </c>
      <c r="B132" s="291">
        <v>96282726</v>
      </c>
      <c r="C132" s="287" t="s">
        <v>60</v>
      </c>
      <c r="D132" s="290">
        <f>VLOOKUP($B132,'[1]DN Y PVP PARTES PLAN MANT SEPT '!$B$2:$G$206,3,FALSE)</f>
        <v>13.57</v>
      </c>
      <c r="E132" s="290">
        <f>VLOOKUP($B132,'[1]DN Y PVP PARTES PLAN MANT SEPT '!$B$2:$G$206,5,FALSE)</f>
        <v>19.55</v>
      </c>
      <c r="F132" s="290">
        <f>VLOOKUP($B132,'[1]DN Y PVP PARTES PLAN MANT SEPT '!$B$2:$G$206,6,FALSE)</f>
        <v>19.55</v>
      </c>
      <c r="G132" s="287" t="str">
        <f>VLOOKUP($B132,'[2]PARTES PLAN DE MANT'!$D$3:$J$724,7,FALSE)</f>
        <v>AVEO 1.6 y 1.4</v>
      </c>
      <c r="H132" s="273"/>
      <c r="K132" s="290">
        <f>VLOOKUP($B132,'[1]DN Y PVP PARTES PLAN MANT SEPT '!$B$2:$G$254,3,FALSE)</f>
        <v>13.57</v>
      </c>
      <c r="L132" s="290">
        <f>VLOOKUP($B132,'[1]DN Y PVP PARTES PLAN MANT SEPT '!$B$2:$G$254,6,FALSE)</f>
        <v>19.55</v>
      </c>
      <c r="M132" s="290">
        <f t="shared" ref="M132:M168" si="2">+L132-F132</f>
        <v>0</v>
      </c>
    </row>
    <row r="133" spans="1:13" s="287" customFormat="1" x14ac:dyDescent="0.25">
      <c r="A133" s="289">
        <v>130</v>
      </c>
      <c r="B133" s="291">
        <v>96414627</v>
      </c>
      <c r="C133" s="287" t="s">
        <v>60</v>
      </c>
      <c r="D133" s="290">
        <f>VLOOKUP($B133,'[1]DN Y PVP PARTES PLAN MANT SEPT '!$B$2:$G$206,3,FALSE)</f>
        <v>54.91</v>
      </c>
      <c r="E133" s="290">
        <f>VLOOKUP($B133,'[1]DN Y PVP PARTES PLAN MANT SEPT '!$B$2:$G$206,5,FALSE)</f>
        <v>79.13</v>
      </c>
      <c r="F133" s="290">
        <f>VLOOKUP($B133,'[1]DN Y PVP PARTES PLAN MANT SEPT '!$B$2:$G$206,6,FALSE)</f>
        <v>79.13</v>
      </c>
      <c r="G133" s="287" t="str">
        <f>VLOOKUP($B133,'[2]PARTES PLAN DE MANT'!$D$3:$J$724,7,FALSE)</f>
        <v>OPTRA 1.8</v>
      </c>
      <c r="H133" s="273"/>
      <c r="K133" s="290">
        <f>VLOOKUP($B133,'[1]DN Y PVP PARTES PLAN MANT SEPT '!$B$2:$G$254,3,FALSE)</f>
        <v>54.91</v>
      </c>
      <c r="L133" s="290">
        <f>VLOOKUP($B133,'[1]DN Y PVP PARTES PLAN MANT SEPT '!$B$2:$G$254,6,FALSE)</f>
        <v>79.13</v>
      </c>
      <c r="M133" s="290">
        <f t="shared" si="2"/>
        <v>0</v>
      </c>
    </row>
    <row r="134" spans="1:13" s="287" customFormat="1" x14ac:dyDescent="0.25">
      <c r="A134" s="289">
        <v>131</v>
      </c>
      <c r="B134" s="291">
        <v>96460002</v>
      </c>
      <c r="C134" s="287" t="s">
        <v>60</v>
      </c>
      <c r="D134" s="290">
        <f>VLOOKUP($B134,'[1]DN Y PVP PARTES PLAN MANT SEPT '!$B$2:$G$206,3,FALSE)</f>
        <v>12.4</v>
      </c>
      <c r="E134" s="290">
        <f>VLOOKUP($B134,'[1]DN Y PVP PARTES PLAN MANT SEPT '!$B$2:$G$206,5,FALSE)</f>
        <v>17.87</v>
      </c>
      <c r="F134" s="290">
        <f>VLOOKUP($B134,'[1]DN Y PVP PARTES PLAN MANT SEPT '!$B$2:$G$206,6,FALSE)</f>
        <v>17.87</v>
      </c>
      <c r="G134" s="287" t="str">
        <f>VLOOKUP($B134,'[2]PARTES PLAN DE MANT'!$D$3:$J$724,7,FALSE)</f>
        <v>VIVANT 2.0</v>
      </c>
      <c r="H134" s="273"/>
      <c r="K134" s="290">
        <f>VLOOKUP($B134,'[1]DN Y PVP PARTES PLAN MANT SEPT '!$B$2:$G$254,3,FALSE)</f>
        <v>12.4</v>
      </c>
      <c r="L134" s="290">
        <f>VLOOKUP($B134,'[1]DN Y PVP PARTES PLAN MANT SEPT '!$B$2:$G$254,6,FALSE)</f>
        <v>17.87</v>
      </c>
      <c r="M134" s="290">
        <f t="shared" si="2"/>
        <v>0</v>
      </c>
    </row>
    <row r="135" spans="1:13" s="287" customFormat="1" x14ac:dyDescent="0.25">
      <c r="A135" s="289">
        <v>132</v>
      </c>
      <c r="B135" s="291">
        <v>96984104</v>
      </c>
      <c r="C135" s="287" t="s">
        <v>60</v>
      </c>
      <c r="D135" s="290">
        <f>VLOOKUP($B135,'[1]DN Y PVP PARTES PLAN MANT SEPT '!$B$2:$G$206,3,FALSE)</f>
        <v>66.05</v>
      </c>
      <c r="E135" s="290">
        <f>VLOOKUP($B135,'[1]DN Y PVP PARTES PLAN MANT SEPT '!$B$2:$G$206,5,FALSE)</f>
        <v>95.2</v>
      </c>
      <c r="F135" s="290">
        <f>VLOOKUP($B135,'[1]DN Y PVP PARTES PLAN MANT SEPT '!$B$2:$G$206,6,FALSE)</f>
        <v>95.2</v>
      </c>
      <c r="G135" s="320" t="s">
        <v>194</v>
      </c>
      <c r="H135" s="273"/>
      <c r="K135" s="290">
        <f>VLOOKUP($B135,'[1]DN Y PVP PARTES PLAN MANT SEPT '!$B$2:$G$254,3,FALSE)</f>
        <v>66.05</v>
      </c>
      <c r="L135" s="290">
        <f>VLOOKUP($B135,'[1]DN Y PVP PARTES PLAN MANT SEPT '!$B$2:$G$254,6,FALSE)</f>
        <v>95.2</v>
      </c>
      <c r="M135" s="290">
        <f t="shared" si="2"/>
        <v>0</v>
      </c>
    </row>
    <row r="136" spans="1:13" s="287" customFormat="1" x14ac:dyDescent="0.25">
      <c r="A136" s="289">
        <v>133</v>
      </c>
      <c r="B136" s="291">
        <v>96988257</v>
      </c>
      <c r="C136" s="287" t="s">
        <v>60</v>
      </c>
      <c r="D136" s="290">
        <f>VLOOKUP($B136,'[1]DN Y PVP PARTES PLAN MANT SEPT '!$B$2:$G$206,3,FALSE)</f>
        <v>45.97</v>
      </c>
      <c r="E136" s="290">
        <f>VLOOKUP($B136,'[1]DN Y PVP PARTES PLAN MANT SEPT '!$B$2:$G$206,5,FALSE)</f>
        <v>66.25</v>
      </c>
      <c r="F136" s="290">
        <f>VLOOKUP($B136,'[1]DN Y PVP PARTES PLAN MANT SEPT '!$B$2:$G$206,6,FALSE)</f>
        <v>66.25</v>
      </c>
      <c r="G136" s="287" t="str">
        <f>VLOOKUP($B136,'[2]PARTES PLAN DE MANT'!$D$3:$J$724,7,FALSE)</f>
        <v>SPARK GT</v>
      </c>
      <c r="H136" s="273"/>
      <c r="K136" s="290">
        <f>VLOOKUP($B136,'[1]DN Y PVP PARTES PLAN MANT SEPT '!$B$2:$G$254,3,FALSE)</f>
        <v>45.97</v>
      </c>
      <c r="L136" s="290">
        <f>VLOOKUP($B136,'[1]DN Y PVP PARTES PLAN MANT SEPT '!$B$2:$G$254,6,FALSE)</f>
        <v>66.25</v>
      </c>
      <c r="M136" s="290">
        <f t="shared" si="2"/>
        <v>0</v>
      </c>
    </row>
    <row r="137" spans="1:13" s="287" customFormat="1" x14ac:dyDescent="0.25">
      <c r="A137" s="289">
        <v>134</v>
      </c>
      <c r="B137" s="291">
        <v>8920678210</v>
      </c>
      <c r="C137" s="287" t="s">
        <v>60</v>
      </c>
      <c r="D137" s="290">
        <f>VLOOKUP($B137,'[1]DN Y PVP PARTES PLAN MANT SEPT '!$B$2:$G$206,3,FALSE)</f>
        <v>85.56</v>
      </c>
      <c r="E137" s="290">
        <f>VLOOKUP($B137,'[1]DN Y PVP PARTES PLAN MANT SEPT '!$B$2:$G$206,5,FALSE)</f>
        <v>123.3</v>
      </c>
      <c r="F137" s="290">
        <f>VLOOKUP($B137,'[1]DN Y PVP PARTES PLAN MANT SEPT '!$B$2:$G$206,6,FALSE)</f>
        <v>123.3</v>
      </c>
      <c r="G137" s="287" t="str">
        <f>VLOOKUP($B137,'[2]PARTES PLAN DE MANT'!$D$3:$J$724,7,FALSE)</f>
        <v>LUV DMAX 2.4</v>
      </c>
      <c r="H137" s="273"/>
      <c r="K137" s="290" t="s">
        <v>473</v>
      </c>
      <c r="L137" s="290">
        <f>VLOOKUP($B137,'[1]DN Y PVP PARTES PLAN MANT SEPT '!$B$2:$G$254,6,FALSE)</f>
        <v>123.3</v>
      </c>
      <c r="M137" s="290">
        <f t="shared" si="2"/>
        <v>0</v>
      </c>
    </row>
    <row r="138" spans="1:13" s="287" customFormat="1" x14ac:dyDescent="0.25">
      <c r="A138" s="289">
        <v>135</v>
      </c>
      <c r="B138" s="291">
        <v>8973617700</v>
      </c>
      <c r="C138" s="287" t="s">
        <v>60</v>
      </c>
      <c r="D138" s="290">
        <v>14.92</v>
      </c>
      <c r="E138" s="290">
        <f>VLOOKUP($B138,'[1]DN Y PVP PARTES PLAN MANT SEPT '!$B$2:$G$206,5,FALSE)</f>
        <v>22.71</v>
      </c>
      <c r="F138" s="290">
        <v>21.5</v>
      </c>
      <c r="G138" s="287" t="str">
        <f>VLOOKUP($B138,'[2]PARTES PLAN DE MANT'!$D$3:$J$724,7,FALSE)</f>
        <v>LUV D-MAX 2.5</v>
      </c>
      <c r="H138" s="273" t="s">
        <v>471</v>
      </c>
      <c r="K138" s="290" t="s">
        <v>473</v>
      </c>
      <c r="L138" s="290">
        <f>VLOOKUP($B138,'[1]DN Y PVP PARTES PLAN MANT SEPT '!$B$2:$G$254,6,FALSE)</f>
        <v>22.71</v>
      </c>
      <c r="M138" s="290">
        <f t="shared" si="2"/>
        <v>1.2100000000000009</v>
      </c>
    </row>
    <row r="139" spans="1:13" s="287" customFormat="1" x14ac:dyDescent="0.25">
      <c r="A139" s="289">
        <v>136</v>
      </c>
      <c r="B139" s="291">
        <v>8973628940</v>
      </c>
      <c r="C139" s="287" t="s">
        <v>60</v>
      </c>
      <c r="D139" s="290">
        <f>VLOOKUP($B139,'[1]DN Y PVP PARTES PLAN MANT SEPT '!$B$2:$G$206,3,FALSE)</f>
        <v>14.59</v>
      </c>
      <c r="E139" s="290">
        <f>VLOOKUP($B139,'[1]DN Y PVP PARTES PLAN MANT SEPT '!$B$2:$G$206,5,FALSE)</f>
        <v>21.03</v>
      </c>
      <c r="F139" s="290">
        <f>VLOOKUP($B139,'[1]DN Y PVP PARTES PLAN MANT SEPT '!$B$2:$G$206,6,FALSE)</f>
        <v>21.03</v>
      </c>
      <c r="G139" s="287" t="str">
        <f>VLOOKUP($B139,'[2]PARTES PLAN DE MANT'!$D$3:$J$724,7,FALSE)</f>
        <v>LUV D-MAX 3.5 4x4</v>
      </c>
      <c r="H139" s="273"/>
      <c r="K139" s="290" t="s">
        <v>473</v>
      </c>
      <c r="L139" s="290">
        <f>VLOOKUP($B139,'[1]DN Y PVP PARTES PLAN MANT SEPT '!$B$2:$G$254,6,FALSE)</f>
        <v>21.03</v>
      </c>
      <c r="M139" s="290">
        <f t="shared" si="2"/>
        <v>0</v>
      </c>
    </row>
    <row r="140" spans="1:13" s="287" customFormat="1" x14ac:dyDescent="0.25">
      <c r="A140" s="289">
        <v>137</v>
      </c>
      <c r="B140" s="291" t="s">
        <v>126</v>
      </c>
      <c r="C140" s="287" t="s">
        <v>60</v>
      </c>
      <c r="D140" s="290">
        <f>VLOOKUP($B140,'[1]DN Y PVP PARTES PLAN MANT SEPT '!$B$2:$G$206,3,FALSE)</f>
        <v>14.83</v>
      </c>
      <c r="E140" s="290">
        <f>VLOOKUP($B140,'[1]DN Y PVP PARTES PLAN MANT SEPT '!$B$2:$G$206,5,FALSE)</f>
        <v>21.37</v>
      </c>
      <c r="F140" s="290">
        <f>VLOOKUP($B140,'[1]DN Y PVP PARTES PLAN MANT SEPT '!$B$2:$G$206,6,FALSE)</f>
        <v>21.37</v>
      </c>
      <c r="G140" s="287" t="str">
        <f>VLOOKUP($B140,'[2]PARTES PLAN DE MANT'!$D$3:$J$724,7,FALSE)</f>
        <v>VITARA BASICO</v>
      </c>
      <c r="H140" s="273"/>
      <c r="K140" s="290">
        <f>VLOOKUP($B140,'[1]DN Y PVP PARTES PLAN MANT SEPT '!$B$2:$G$254,3,FALSE)</f>
        <v>14.83</v>
      </c>
      <c r="L140" s="290">
        <f>VLOOKUP($B140,'[1]DN Y PVP PARTES PLAN MANT SEPT '!$B$2:$G$254,6,FALSE)</f>
        <v>21.37</v>
      </c>
      <c r="M140" s="290">
        <f t="shared" si="2"/>
        <v>0</v>
      </c>
    </row>
    <row r="141" spans="1:13" s="287" customFormat="1" x14ac:dyDescent="0.25">
      <c r="A141" s="289">
        <v>138</v>
      </c>
      <c r="B141" s="291" t="s">
        <v>208</v>
      </c>
      <c r="C141" s="287" t="s">
        <v>60</v>
      </c>
      <c r="D141" s="290">
        <f>VLOOKUP($B141,'[1]DN Y PVP PARTES PLAN MANT SEPT '!$B$2:$G$206,3,FALSE)</f>
        <v>13.42</v>
      </c>
      <c r="E141" s="290">
        <f>VLOOKUP($B141,'[1]DN Y PVP PARTES PLAN MANT SEPT '!$B$2:$G$206,5,FALSE)</f>
        <v>19.34</v>
      </c>
      <c r="F141" s="290">
        <f>VLOOKUP($B141,'[1]DN Y PVP PARTES PLAN MANT SEPT '!$B$2:$G$206,6,FALSE)</f>
        <v>19.34</v>
      </c>
      <c r="G141" s="287" t="str">
        <f>VLOOKUP($B141,'[2]PARTES PLAN DE MANT'!$D$3:$J$724,7,FALSE)</f>
        <v>SUPER CARRY</v>
      </c>
      <c r="H141" s="273"/>
      <c r="K141" s="290">
        <f>VLOOKUP($B141,'[1]DN Y PVP PARTES PLAN MANT SEPT '!$B$2:$G$254,3,FALSE)</f>
        <v>13.42</v>
      </c>
      <c r="L141" s="290">
        <f>VLOOKUP($B141,'[1]DN Y PVP PARTES PLAN MANT SEPT '!$B$2:$G$254,6,FALSE)</f>
        <v>19.34</v>
      </c>
      <c r="M141" s="290">
        <f t="shared" si="2"/>
        <v>0</v>
      </c>
    </row>
    <row r="142" spans="1:13" s="287" customFormat="1" x14ac:dyDescent="0.25">
      <c r="A142" s="289">
        <v>139</v>
      </c>
      <c r="B142" s="291" t="s">
        <v>138</v>
      </c>
      <c r="C142" s="287" t="s">
        <v>60</v>
      </c>
      <c r="D142" s="290">
        <f>VLOOKUP($B142,'[1]DN Y PVP PARTES PLAN MANT SEPT '!$B$2:$G$206,3,FALSE)</f>
        <v>15.45</v>
      </c>
      <c r="E142" s="290">
        <f>VLOOKUP($B142,'[1]DN Y PVP PARTES PLAN MANT SEPT '!$B$2:$G$206,5,FALSE)</f>
        <v>22.26</v>
      </c>
      <c r="F142" s="290">
        <f>VLOOKUP($B142,'[1]DN Y PVP PARTES PLAN MANT SEPT '!$B$2:$G$206,6,FALSE)</f>
        <v>22.26</v>
      </c>
      <c r="G142" s="287" t="str">
        <f>VLOOKUP($B142,'[2]PARTES PLAN DE MANT'!$D$3:$J$724,7,FALSE)</f>
        <v>G. VITARA 5P 2.0 4x4</v>
      </c>
      <c r="H142" s="273"/>
      <c r="K142" s="290" t="s">
        <v>473</v>
      </c>
      <c r="L142" s="290">
        <f>VLOOKUP($B142,'[1]DN Y PVP PARTES PLAN MANT SEPT '!$B$2:$G$254,6,FALSE)</f>
        <v>22.26</v>
      </c>
      <c r="M142" s="290">
        <f t="shared" si="2"/>
        <v>0</v>
      </c>
    </row>
    <row r="143" spans="1:13" s="287" customFormat="1" x14ac:dyDescent="0.25">
      <c r="A143" s="289">
        <v>140</v>
      </c>
      <c r="B143" s="291" t="s">
        <v>135</v>
      </c>
      <c r="C143" s="287" t="s">
        <v>60</v>
      </c>
      <c r="D143" s="290">
        <f>VLOOKUP($B143,'[1]DN Y PVP PARTES PLAN MANT SEPT '!$B$2:$G$206,3,FALSE)</f>
        <v>15.45</v>
      </c>
      <c r="E143" s="290">
        <f>VLOOKUP($B143,'[1]DN Y PVP PARTES PLAN MANT SEPT '!$B$2:$G$206,5,FALSE)</f>
        <v>22.26</v>
      </c>
      <c r="F143" s="290">
        <f>VLOOKUP($B143,'[1]DN Y PVP PARTES PLAN MANT SEPT '!$B$2:$G$206,6,FALSE)</f>
        <v>22.26</v>
      </c>
      <c r="G143" s="287" t="str">
        <f>VLOOKUP($B143,'[2]PARTES PLAN DE MANT'!$D$3:$J$724,7,FALSE)</f>
        <v>G . VITARA 3P</v>
      </c>
      <c r="H143" s="273"/>
      <c r="K143" s="290">
        <f>VLOOKUP($B143,'[1]DN Y PVP PARTES PLAN MANT SEPT '!$B$2:$G$254,3,FALSE)</f>
        <v>15.45</v>
      </c>
      <c r="L143" s="290">
        <f>VLOOKUP($B143,'[1]DN Y PVP PARTES PLAN MANT SEPT '!$B$2:$G$254,6,FALSE)</f>
        <v>22.26</v>
      </c>
      <c r="M143" s="290">
        <f t="shared" si="2"/>
        <v>0</v>
      </c>
    </row>
    <row r="144" spans="1:13" s="287" customFormat="1" x14ac:dyDescent="0.25">
      <c r="A144" s="289">
        <v>141</v>
      </c>
      <c r="B144" s="291" t="s">
        <v>145</v>
      </c>
      <c r="C144" s="287" t="s">
        <v>60</v>
      </c>
      <c r="D144" s="290">
        <f>VLOOKUP($B144,'[1]DN Y PVP PARTES PLAN MANT SEPT '!$B$2:$G$206,3,FALSE)</f>
        <v>16.84</v>
      </c>
      <c r="E144" s="290">
        <f>VLOOKUP($B144,'[1]DN Y PVP PARTES PLAN MANT SEPT '!$B$2:$G$206,5,FALSE)</f>
        <v>24.27</v>
      </c>
      <c r="F144" s="290">
        <f>VLOOKUP($B144,'[1]DN Y PVP PARTES PLAN MANT SEPT '!$B$2:$G$206,6,FALSE)</f>
        <v>24.27</v>
      </c>
      <c r="G144" s="287" t="str">
        <f>VLOOKUP($B144,'[2]PARTES PLAN DE MANT'!$D$3:$J$724,7,FALSE)</f>
        <v>G. VITARA 5P 2.5</v>
      </c>
      <c r="H144" s="273"/>
      <c r="K144" s="290" t="s">
        <v>473</v>
      </c>
      <c r="L144" s="290">
        <f>VLOOKUP($B144,'[1]DN Y PVP PARTES PLAN MANT SEPT '!$B$2:$G$254,6,FALSE)</f>
        <v>24.27</v>
      </c>
      <c r="M144" s="290">
        <f t="shared" si="2"/>
        <v>0</v>
      </c>
    </row>
    <row r="145" spans="1:13" s="287" customFormat="1" x14ac:dyDescent="0.25">
      <c r="A145" s="289">
        <v>142</v>
      </c>
      <c r="B145" s="287">
        <v>94448984</v>
      </c>
      <c r="C145" s="287" t="s">
        <v>57</v>
      </c>
      <c r="D145" s="290">
        <f>VLOOKUP($B145,'[1]DN Y PVP PARTES PLAN MANT SEPT '!$B$2:$G$206,3,FALSE)</f>
        <v>3.71</v>
      </c>
      <c r="E145" s="290">
        <f>VLOOKUP($B145,'[1]DN Y PVP PARTES PLAN MANT SEPT '!$B$2:$G$206,5,FALSE)</f>
        <v>5.35</v>
      </c>
      <c r="F145" s="290">
        <f>VLOOKUP($B145,'[1]DN Y PVP PARTES PLAN MANT SEPT '!$B$2:$G$206,6,FALSE)</f>
        <v>5.35</v>
      </c>
      <c r="G145" s="287" t="str">
        <f>VLOOKUP($B145,'[2]PARTES PLAN DE MANT'!$D$3:$J$724,7,FALSE)</f>
        <v>LUV D-MAX 2.5</v>
      </c>
      <c r="H145" s="273"/>
      <c r="K145" s="290">
        <f>VLOOKUP($B145,'[1]DN Y PVP PARTES PLAN MANT SEPT '!$B$2:$G$254,3,FALSE)</f>
        <v>3.71</v>
      </c>
      <c r="L145" s="290">
        <f>VLOOKUP($B145,'[1]DN Y PVP PARTES PLAN MANT SEPT '!$B$2:$G$254,6,FALSE)</f>
        <v>5.35</v>
      </c>
      <c r="M145" s="290">
        <f t="shared" si="2"/>
        <v>0</v>
      </c>
    </row>
    <row r="146" spans="1:13" s="287" customFormat="1" x14ac:dyDescent="0.25">
      <c r="A146" s="289">
        <v>143</v>
      </c>
      <c r="B146" s="287">
        <v>97309927</v>
      </c>
      <c r="C146" s="287" t="s">
        <v>54</v>
      </c>
      <c r="D146" s="290">
        <f>VLOOKUP($B146,'[1]DN Y PVP PARTES PLAN MANT SEPT '!$B$2:$G$206,3,FALSE)</f>
        <v>3.62</v>
      </c>
      <c r="E146" s="290">
        <f>VLOOKUP($B146,'[1]DN Y PVP PARTES PLAN MANT SEPT '!$B$2:$G$206,5,FALSE)</f>
        <v>5.22</v>
      </c>
      <c r="F146" s="290">
        <f>VLOOKUP($B146,'[1]DN Y PVP PARTES PLAN MANT SEPT '!$B$2:$G$206,6,FALSE)</f>
        <v>5.22</v>
      </c>
      <c r="G146" s="287" t="str">
        <f>VLOOKUP($B146,'[2]PARTES PLAN DE MANT'!$D$3:$J$724,7,FALSE)</f>
        <v>LUV D-MAX 2.5</v>
      </c>
      <c r="H146" s="273"/>
      <c r="K146" s="290">
        <f>VLOOKUP($B146,'[1]DN Y PVP PARTES PLAN MANT SEPT '!$B$2:$G$254,3,FALSE)</f>
        <v>3.62</v>
      </c>
      <c r="L146" s="290">
        <f>VLOOKUP($B146,'[1]DN Y PVP PARTES PLAN MANT SEPT '!$B$2:$G$254,6,FALSE)</f>
        <v>5.22</v>
      </c>
      <c r="M146" s="290">
        <f t="shared" si="2"/>
        <v>0</v>
      </c>
    </row>
    <row r="147" spans="1:13" s="287" customFormat="1" x14ac:dyDescent="0.25">
      <c r="A147" s="289">
        <v>144</v>
      </c>
      <c r="B147" s="287">
        <v>95629562</v>
      </c>
      <c r="C147" s="287" t="s">
        <v>70</v>
      </c>
      <c r="D147" s="290">
        <f>VLOOKUP($B147,'[1]DN Y PVP PARTES PLAN MANT SEPT '!$B$2:$G$206,3,FALSE)</f>
        <v>12.16</v>
      </c>
      <c r="E147" s="290">
        <f>VLOOKUP($B147,'[1]DN Y PVP PARTES PLAN MANT SEPT '!$B$2:$G$206,5,FALSE)</f>
        <v>17.52</v>
      </c>
      <c r="F147" s="290">
        <f>VLOOKUP($B147,'[1]DN Y PVP PARTES PLAN MANT SEPT '!$B$2:$G$206,6,FALSE)</f>
        <v>17.52</v>
      </c>
      <c r="G147" s="287" t="str">
        <f>VLOOKUP($B147,'[2]PARTES PLAN DE MANT'!$D$3:$J$724,7,FALSE)</f>
        <v>AVEO 1.6 y 1.4</v>
      </c>
      <c r="H147" s="273"/>
      <c r="K147" s="290">
        <f>VLOOKUP($B147,'[1]DN Y PVP PARTES PLAN MANT SEPT '!$B$2:$G$254,3,FALSE)</f>
        <v>12.16</v>
      </c>
      <c r="L147" s="290">
        <f>VLOOKUP($B147,'[1]DN Y PVP PARTES PLAN MANT SEPT '!$B$2:$G$254,6,FALSE)</f>
        <v>17.52</v>
      </c>
      <c r="M147" s="290">
        <f t="shared" si="2"/>
        <v>0</v>
      </c>
    </row>
    <row r="148" spans="1:13" s="287" customFormat="1" x14ac:dyDescent="0.25">
      <c r="A148" s="289">
        <v>145</v>
      </c>
      <c r="B148" s="287" t="s">
        <v>134</v>
      </c>
      <c r="C148" s="287" t="s">
        <v>57</v>
      </c>
      <c r="D148" s="290">
        <f>VLOOKUP($B148,'[1]DN Y PVP PARTES PLAN MANT SEPT '!$B$2:$G$206,3,FALSE)</f>
        <v>5.64</v>
      </c>
      <c r="E148" s="290">
        <f>VLOOKUP($B148,'[1]DN Y PVP PARTES PLAN MANT SEPT '!$B$2:$G$206,5,FALSE)</f>
        <v>8.1300000000000008</v>
      </c>
      <c r="F148" s="290">
        <f>VLOOKUP($B148,'[1]DN Y PVP PARTES PLAN MANT SEPT '!$B$2:$G$206,6,FALSE)</f>
        <v>8.1300000000000008</v>
      </c>
      <c r="G148" s="287" t="str">
        <f>VLOOKUP($B148,'[2]PARTES PLAN DE MANT'!$D$3:$J$724,7,FALSE)</f>
        <v>G . VITARA 3P</v>
      </c>
      <c r="H148" s="273"/>
      <c r="K148" s="290">
        <f>VLOOKUP($B148,'[1]DN Y PVP PARTES PLAN MANT SEPT '!$B$2:$G$254,3,FALSE)</f>
        <v>5.64</v>
      </c>
      <c r="L148" s="290">
        <f>VLOOKUP($B148,'[1]DN Y PVP PARTES PLAN MANT SEPT '!$B$2:$G$254,6,FALSE)</f>
        <v>8.1300000000000008</v>
      </c>
      <c r="M148" s="290">
        <f t="shared" si="2"/>
        <v>0</v>
      </c>
    </row>
    <row r="149" spans="1:13" s="287" customFormat="1" x14ac:dyDescent="0.25">
      <c r="A149" s="289">
        <v>146</v>
      </c>
      <c r="B149" s="293">
        <v>93744701</v>
      </c>
      <c r="C149" s="274" t="s">
        <v>59</v>
      </c>
      <c r="D149" s="290">
        <f>VLOOKUP($B149,'[1]DN Y PVP PARTES PLAN MANT SEPT '!$B$2:$G$206,3,FALSE)</f>
        <v>46.52</v>
      </c>
      <c r="E149" s="290">
        <f>VLOOKUP($B149,'[1]DN Y PVP PARTES PLAN MANT SEPT '!$B$2:$G$206,5,FALSE)</f>
        <v>62.61</v>
      </c>
      <c r="F149" s="290">
        <f>VLOOKUP($B149,'[1]DN Y PVP PARTES PLAN MANT SEPT '!$B$2:$G$206,6,FALSE)</f>
        <v>62.61</v>
      </c>
      <c r="G149" s="287" t="str">
        <f>VLOOKUP($B149,'[2]PARTES PLAN DE MANT'!$D$3:$J$724,7,FALSE)</f>
        <v>SPARK</v>
      </c>
      <c r="H149" s="273"/>
      <c r="K149" s="290">
        <f>VLOOKUP($B149,'[1]DN Y PVP PARTES PLAN MANT SEPT '!$B$2:$G$254,3,FALSE)</f>
        <v>46.52</v>
      </c>
      <c r="L149" s="290">
        <f>VLOOKUP($B149,'[1]DN Y PVP PARTES PLAN MANT SEPT '!$B$2:$G$254,6,FALSE)</f>
        <v>62.61</v>
      </c>
      <c r="M149" s="290">
        <f t="shared" si="2"/>
        <v>0</v>
      </c>
    </row>
    <row r="150" spans="1:13" s="287" customFormat="1" x14ac:dyDescent="0.25">
      <c r="A150" s="289">
        <v>147</v>
      </c>
      <c r="B150" s="277">
        <v>93744702</v>
      </c>
      <c r="C150" s="274" t="s">
        <v>59</v>
      </c>
      <c r="D150" s="290">
        <f>VLOOKUP($B150,'[1]DN Y PVP PARTES PLAN MANT SEPT '!$B$2:$G$206,3,FALSE)</f>
        <v>54.75</v>
      </c>
      <c r="E150" s="290">
        <f>VLOOKUP($B150,'[1]DN Y PVP PARTES PLAN MANT SEPT '!$B$2:$G$206,5,FALSE)</f>
        <v>73.7</v>
      </c>
      <c r="F150" s="290">
        <f>VLOOKUP($B150,'[1]DN Y PVP PARTES PLAN MANT SEPT '!$B$2:$G$206,6,FALSE)</f>
        <v>73.7</v>
      </c>
      <c r="G150" s="287" t="str">
        <f>VLOOKUP($B150,'[2]PARTES PLAN DE MANT'!$D$3:$J$724,7,FALSE)</f>
        <v>AVEO CHEVYTAXI</v>
      </c>
      <c r="H150" s="273"/>
      <c r="K150" s="290">
        <f>VLOOKUP($B150,'[1]DN Y PVP PARTES PLAN MANT SEPT '!$B$2:$G$254,3,FALSE)</f>
        <v>54.75</v>
      </c>
      <c r="L150" s="290">
        <f>VLOOKUP($B150,'[1]DN Y PVP PARTES PLAN MANT SEPT '!$B$2:$G$254,6,FALSE)</f>
        <v>73.7</v>
      </c>
      <c r="M150" s="290">
        <f t="shared" si="2"/>
        <v>0</v>
      </c>
    </row>
    <row r="151" spans="1:13" s="287" customFormat="1" x14ac:dyDescent="0.25">
      <c r="A151" s="289">
        <v>148</v>
      </c>
      <c r="B151" s="277">
        <v>93744703</v>
      </c>
      <c r="C151" s="274" t="s">
        <v>98</v>
      </c>
      <c r="D151" s="290">
        <f>VLOOKUP($B151,'[1]DN Y PVP PARTES PLAN MANT SEPT '!$B$2:$G$206,3,FALSE)</f>
        <v>84.62</v>
      </c>
      <c r="E151" s="290">
        <f>VLOOKUP($B151,'[1]DN Y PVP PARTES PLAN MANT SEPT '!$B$2:$G$206,5,FALSE)</f>
        <v>113.9</v>
      </c>
      <c r="F151" s="290">
        <f>VLOOKUP($B151,'[1]DN Y PVP PARTES PLAN MANT SEPT '!$B$2:$G$206,6,FALSE)</f>
        <v>113.9</v>
      </c>
      <c r="G151" s="287" t="str">
        <f>VLOOKUP($B151,'[2]PARTES PLAN DE MANT'!$D$3:$J$724,7,FALSE)</f>
        <v>AVEO 1.6 y 1.4</v>
      </c>
      <c r="H151" s="273"/>
      <c r="K151" s="290">
        <f>VLOOKUP($B151,'[1]DN Y PVP PARTES PLAN MANT SEPT '!$B$2:$G$254,3,FALSE)</f>
        <v>84.62</v>
      </c>
      <c r="L151" s="290">
        <f>VLOOKUP($B151,'[1]DN Y PVP PARTES PLAN MANT SEPT '!$B$2:$G$254,6,FALSE)</f>
        <v>113.9</v>
      </c>
      <c r="M151" s="290">
        <f t="shared" si="2"/>
        <v>0</v>
      </c>
    </row>
    <row r="152" spans="1:13" s="287" customFormat="1" x14ac:dyDescent="0.25">
      <c r="A152" s="289">
        <v>149</v>
      </c>
      <c r="B152" s="277">
        <v>93745368</v>
      </c>
      <c r="C152" s="274" t="s">
        <v>98</v>
      </c>
      <c r="D152" s="290">
        <f>VLOOKUP($B152,'[1]DN Y PVP PARTES PLAN MANT SEPT '!$B$2:$G$206,3,FALSE)</f>
        <v>153.11000000000001</v>
      </c>
      <c r="E152" s="290">
        <f>VLOOKUP($B152,'[1]DN Y PVP PARTES PLAN MANT SEPT '!$B$2:$G$206,5,FALSE)</f>
        <v>206.06</v>
      </c>
      <c r="F152" s="290">
        <f>VLOOKUP($B152,'[1]DN Y PVP PARTES PLAN MANT SEPT '!$B$2:$G$206,6,FALSE)</f>
        <v>206.06</v>
      </c>
      <c r="G152" s="287" t="str">
        <f>VLOOKUP($B152,'[2]PARTES PLAN DE MANT'!$D$3:$J$724,7,FALSE)</f>
        <v>OPTRA 1.8</v>
      </c>
      <c r="H152" s="273"/>
      <c r="K152" s="290">
        <f>VLOOKUP($B152,'[1]DN Y PVP PARTES PLAN MANT SEPT '!$B$2:$G$254,3,FALSE)</f>
        <v>153.11000000000001</v>
      </c>
      <c r="L152" s="290">
        <f>VLOOKUP($B152,'[1]DN Y PVP PARTES PLAN MANT SEPT '!$B$2:$G$254,6,FALSE)</f>
        <v>206.06</v>
      </c>
      <c r="M152" s="290">
        <f t="shared" si="2"/>
        <v>0</v>
      </c>
    </row>
    <row r="153" spans="1:13" s="287" customFormat="1" x14ac:dyDescent="0.25">
      <c r="A153" s="289">
        <v>150</v>
      </c>
      <c r="B153" s="277" t="s">
        <v>159</v>
      </c>
      <c r="C153" s="287" t="s">
        <v>58</v>
      </c>
      <c r="D153" s="290">
        <f>VLOOKUP($B153,'[1]DN Y PVP PARTES PLAN MANT SEPT '!$B$2:$G$206,3,FALSE)</f>
        <v>21.53</v>
      </c>
      <c r="E153" s="290">
        <f>VLOOKUP($B153,'[1]DN Y PVP PARTES PLAN MANT SEPT '!$B$2:$G$206,5,FALSE)</f>
        <v>31.03</v>
      </c>
      <c r="F153" s="290">
        <f>VLOOKUP($B153,'[1]DN Y PVP PARTES PLAN MANT SEPT '!$B$2:$G$206,6,FALSE)</f>
        <v>31.03</v>
      </c>
      <c r="G153" s="287" t="str">
        <f>VLOOKUP($B153,'[2]PARTES PLAN DE MANT'!$D$3:$J$724,7,FALSE)</f>
        <v>G. VITARA 5P 2.4  SZ - MT</v>
      </c>
      <c r="H153" s="273"/>
      <c r="K153" s="290">
        <f>VLOOKUP($B153,'[1]DN Y PVP PARTES PLAN MANT SEPT '!$B$2:$G$254,3,FALSE)</f>
        <v>21.53</v>
      </c>
      <c r="L153" s="290">
        <f>VLOOKUP($B153,'[1]DN Y PVP PARTES PLAN MANT SEPT '!$B$2:$G$254,6,FALSE)</f>
        <v>31.03</v>
      </c>
      <c r="M153" s="290">
        <f t="shared" si="2"/>
        <v>0</v>
      </c>
    </row>
    <row r="154" spans="1:13" s="287" customFormat="1" x14ac:dyDescent="0.25">
      <c r="A154" s="289">
        <v>151</v>
      </c>
      <c r="B154" s="277" t="s">
        <v>160</v>
      </c>
      <c r="C154" s="287" t="s">
        <v>60</v>
      </c>
      <c r="D154" s="290">
        <f>VLOOKUP($B154,'[1]DN Y PVP PARTES PLAN MANT SEPT '!$B$2:$G$206,3,FALSE)</f>
        <v>19.77</v>
      </c>
      <c r="E154" s="290">
        <f>VLOOKUP($B154,'[1]DN Y PVP PARTES PLAN MANT SEPT '!$B$2:$G$206,5,FALSE)</f>
        <v>28.49</v>
      </c>
      <c r="F154" s="290">
        <f>VLOOKUP($B154,'[1]DN Y PVP PARTES PLAN MANT SEPT '!$B$2:$G$206,6,FALSE)</f>
        <v>28.49</v>
      </c>
      <c r="G154" s="287" t="str">
        <f>VLOOKUP($B154,'[2]PARTES PLAN DE MANT'!$D$3:$J$724,7,FALSE)</f>
        <v>G. VITARA 5P 2.4  SZ - MT</v>
      </c>
      <c r="H154" s="273"/>
      <c r="K154" s="290">
        <f>VLOOKUP($B154,'[1]DN Y PVP PARTES PLAN MANT SEPT '!$B$2:$G$254,3,FALSE)</f>
        <v>19.77</v>
      </c>
      <c r="L154" s="290">
        <f>VLOOKUP($B154,'[1]DN Y PVP PARTES PLAN MANT SEPT '!$B$2:$G$254,6,FALSE)</f>
        <v>28.49</v>
      </c>
      <c r="M154" s="290">
        <f t="shared" si="2"/>
        <v>0</v>
      </c>
    </row>
    <row r="155" spans="1:13" s="287" customFormat="1" x14ac:dyDescent="0.25">
      <c r="A155" s="289">
        <v>152</v>
      </c>
      <c r="B155" s="277" t="s">
        <v>267</v>
      </c>
      <c r="C155" s="274" t="s">
        <v>63</v>
      </c>
      <c r="D155" s="290">
        <f>VLOOKUP($B155,'[1]DN Y PVP PARTES PLAN MANT SEPT '!$B$2:$G$206,3,FALSE)</f>
        <v>46.78</v>
      </c>
      <c r="E155" s="290">
        <f>VLOOKUP($B155,'[1]DN Y PVP PARTES PLAN MANT SEPT '!$B$2:$G$206,5,FALSE)</f>
        <v>71.12</v>
      </c>
      <c r="F155" s="290">
        <f>VLOOKUP($B155,'[1]DN Y PVP PARTES PLAN MANT SEPT '!$B$2:$G$206,6,FALSE)</f>
        <v>71.12</v>
      </c>
      <c r="G155" s="287" t="str">
        <f>VLOOKUP($B155,'[2]PARTES PLAN DE MANT'!$D$3:$J$724,7,FALSE)</f>
        <v>G. VITARA 5P 2.4  SZ - MT</v>
      </c>
      <c r="H155" s="273"/>
      <c r="K155" s="290">
        <f>VLOOKUP($B155,'[1]DN Y PVP PARTES PLAN MANT SEPT '!$B$2:$G$254,3,FALSE)</f>
        <v>46.78</v>
      </c>
      <c r="L155" s="290">
        <f>VLOOKUP($B155,'[1]DN Y PVP PARTES PLAN MANT SEPT '!$B$2:$G$254,6,FALSE)</f>
        <v>71.12</v>
      </c>
      <c r="M155" s="290">
        <f t="shared" si="2"/>
        <v>0</v>
      </c>
    </row>
    <row r="156" spans="1:13" s="287" customFormat="1" x14ac:dyDescent="0.25">
      <c r="A156" s="289">
        <v>153</v>
      </c>
      <c r="B156" s="277" t="s">
        <v>162</v>
      </c>
      <c r="C156" s="287" t="s">
        <v>235</v>
      </c>
      <c r="D156" s="290">
        <f>VLOOKUP($B156,'[1]DN Y PVP PARTES PLAN MANT SEPT '!$B$2:$G$206,3,FALSE)</f>
        <v>5.29</v>
      </c>
      <c r="E156" s="290">
        <f>VLOOKUP($B156,'[1]DN Y PVP PARTES PLAN MANT SEPT '!$B$2:$G$206,5,FALSE)</f>
        <v>7.62</v>
      </c>
      <c r="F156" s="290">
        <f>VLOOKUP($B156,'[1]DN Y PVP PARTES PLAN MANT SEPT '!$B$2:$G$206,6,FALSE)</f>
        <v>7.62</v>
      </c>
      <c r="G156" s="287" t="str">
        <f>VLOOKUP($B156,'[2]PARTES PLAN DE MANT'!$D$3:$J$724,7,FALSE)</f>
        <v>G. VITARA 5P 2.4  SZ - MT</v>
      </c>
      <c r="H156" s="273"/>
      <c r="K156" s="290">
        <f>VLOOKUP($B156,'[1]DN Y PVP PARTES PLAN MANT SEPT '!$B$2:$G$254,3,FALSE)</f>
        <v>5.29</v>
      </c>
      <c r="L156" s="290">
        <f>VLOOKUP($B156,'[1]DN Y PVP PARTES PLAN MANT SEPT '!$B$2:$G$254,6,FALSE)</f>
        <v>7.62</v>
      </c>
      <c r="M156" s="290">
        <f t="shared" si="2"/>
        <v>0</v>
      </c>
    </row>
    <row r="157" spans="1:13" s="287" customFormat="1" x14ac:dyDescent="0.25">
      <c r="A157" s="289">
        <v>154</v>
      </c>
      <c r="B157" s="277">
        <v>8971259690</v>
      </c>
      <c r="C157" s="287" t="s">
        <v>235</v>
      </c>
      <c r="D157" s="290">
        <f>VLOOKUP($B157,'[1]DN Y PVP PARTES PLAN MANT SEPT '!$B$2:$G$206,3,FALSE)</f>
        <v>4.3499999999999996</v>
      </c>
      <c r="E157" s="290">
        <f>VLOOKUP($B157,'[1]DN Y PVP PARTES PLAN MANT SEPT '!$B$2:$G$206,5,FALSE)</f>
        <v>6.27</v>
      </c>
      <c r="F157" s="290">
        <f>VLOOKUP($B157,'[1]DN Y PVP PARTES PLAN MANT SEPT '!$B$2:$G$206,6,FALSE)</f>
        <v>6.27</v>
      </c>
      <c r="G157" s="287" t="str">
        <f>VLOOKUP($B157,'[2]PARTES PLAN DE MANT'!$D$3:$J$724,7,FALSE)</f>
        <v>LUV D-MAX 3.5 4x4</v>
      </c>
      <c r="H157" s="273"/>
      <c r="K157" s="290">
        <f>VLOOKUP($B157,'[1]DN Y PVP PARTES PLAN MANT SEPT '!$B$2:$G$254,3,FALSE)</f>
        <v>4.3499999999999996</v>
      </c>
      <c r="L157" s="290">
        <f>VLOOKUP($B157,'[1]DN Y PVP PARTES PLAN MANT SEPT '!$B$2:$G$254,6,FALSE)</f>
        <v>6.27</v>
      </c>
      <c r="M157" s="290">
        <f t="shared" si="2"/>
        <v>0</v>
      </c>
    </row>
    <row r="158" spans="1:13" s="287" customFormat="1" x14ac:dyDescent="0.25">
      <c r="A158" s="289">
        <v>155</v>
      </c>
      <c r="B158" s="277">
        <v>8973692930</v>
      </c>
      <c r="C158" s="287" t="s">
        <v>236</v>
      </c>
      <c r="D158" s="290">
        <f>VLOOKUP($B158,'[1]DN Y PVP PARTES PLAN MANT SEPT '!$B$2:$G$206,3,FALSE)</f>
        <v>30.61</v>
      </c>
      <c r="E158" s="290">
        <f>VLOOKUP($B158,'[1]DN Y PVP PARTES PLAN MANT SEPT '!$B$2:$G$206,5,FALSE)</f>
        <v>44.11</v>
      </c>
      <c r="F158" s="290">
        <f>VLOOKUP($B158,'[1]DN Y PVP PARTES PLAN MANT SEPT '!$B$2:$G$206,6,FALSE)</f>
        <v>44.11</v>
      </c>
      <c r="G158" s="287" t="str">
        <f>VLOOKUP($B158,'[2]PARTES PLAN DE MANT'!$D$3:$J$724,7,FALSE)</f>
        <v>LUV D-MAX 3.5 4x4</v>
      </c>
      <c r="H158" s="273"/>
      <c r="K158" s="290">
        <f>VLOOKUP($B158,'[1]DN Y PVP PARTES PLAN MANT SEPT '!$B$2:$G$254,3,FALSE)</f>
        <v>30.61</v>
      </c>
      <c r="L158" s="290">
        <f>VLOOKUP($B158,'[1]DN Y PVP PARTES PLAN MANT SEPT '!$B$2:$G$254,6,FALSE)</f>
        <v>44.11</v>
      </c>
      <c r="M158" s="290">
        <f t="shared" si="2"/>
        <v>0</v>
      </c>
    </row>
    <row r="159" spans="1:13" s="287" customFormat="1" x14ac:dyDescent="0.25">
      <c r="A159" s="289">
        <v>156</v>
      </c>
      <c r="B159" s="277">
        <v>24103565</v>
      </c>
      <c r="C159" s="287" t="s">
        <v>54</v>
      </c>
      <c r="D159" s="290">
        <f>VLOOKUP($B159,'[1]DN Y PVP PARTES PLAN MANT SEPT '!$B$2:$G$206,3,FALSE)</f>
        <v>3.18</v>
      </c>
      <c r="E159" s="290">
        <f>VLOOKUP($B159,'[1]DN Y PVP PARTES PLAN MANT SEPT '!$B$2:$G$206,5,FALSE)</f>
        <v>4.58</v>
      </c>
      <c r="F159" s="290">
        <f>VLOOKUP($B159,'[1]DN Y PVP PARTES PLAN MANT SEPT '!$B$2:$G$206,6,FALSE)</f>
        <v>4.58</v>
      </c>
      <c r="G159" s="287" t="str">
        <f>VLOOKUP($B159,'[2]PARTES PLAN DE MANT'!$D$3:$J$724,7,FALSE)</f>
        <v>Sail 1.4</v>
      </c>
      <c r="H159" s="273"/>
      <c r="K159" s="290">
        <f>VLOOKUP($B159,'[1]DN Y PVP PARTES PLAN MANT SEPT '!$B$2:$G$254,3,FALSE)</f>
        <v>3.18</v>
      </c>
      <c r="L159" s="290">
        <f>VLOOKUP($B159,'[1]DN Y PVP PARTES PLAN MANT SEPT '!$B$2:$G$254,6,FALSE)</f>
        <v>4.58</v>
      </c>
      <c r="M159" s="290">
        <f t="shared" si="2"/>
        <v>0</v>
      </c>
    </row>
    <row r="160" spans="1:13" s="287" customFormat="1" x14ac:dyDescent="0.25">
      <c r="A160" s="289">
        <v>157</v>
      </c>
      <c r="B160" s="277">
        <v>9040408</v>
      </c>
      <c r="C160" s="287" t="s">
        <v>57</v>
      </c>
      <c r="D160" s="290">
        <f>VLOOKUP($B160,'[1]DN Y PVP PARTES PLAN MANT SEPT '!$B$2:$G$206,3,FALSE)</f>
        <v>7.64</v>
      </c>
      <c r="E160" s="290">
        <f>VLOOKUP($B160,'[1]DN Y PVP PARTES PLAN MANT SEPT '!$B$2:$G$206,5,FALSE)</f>
        <v>11.01</v>
      </c>
      <c r="F160" s="290">
        <f>VLOOKUP($B160,'[1]DN Y PVP PARTES PLAN MANT SEPT '!$B$2:$G$206,6,FALSE)</f>
        <v>11.01</v>
      </c>
      <c r="G160" s="287" t="str">
        <f>VLOOKUP($B160,'[2]PARTES PLAN DE MANT'!$D$3:$J$724,7,FALSE)</f>
        <v>Sail 1.4</v>
      </c>
      <c r="H160" s="273"/>
      <c r="K160" s="290">
        <f>VLOOKUP($B160,'[1]DN Y PVP PARTES PLAN MANT SEPT '!$B$2:$G$254,3,FALSE)</f>
        <v>7.64</v>
      </c>
      <c r="L160" s="290">
        <f>VLOOKUP($B160,'[1]DN Y PVP PARTES PLAN MANT SEPT '!$B$2:$G$254,6,FALSE)</f>
        <v>11.01</v>
      </c>
      <c r="M160" s="290">
        <f t="shared" si="2"/>
        <v>0</v>
      </c>
    </row>
    <row r="161" spans="1:13" s="287" customFormat="1" x14ac:dyDescent="0.25">
      <c r="A161" s="289">
        <v>158</v>
      </c>
      <c r="B161" s="277">
        <v>9041833</v>
      </c>
      <c r="C161" s="287" t="s">
        <v>58</v>
      </c>
      <c r="D161" s="290">
        <f>VLOOKUP($B161,'[1]DN Y PVP PARTES PLAN MANT SEPT '!$B$2:$G$206,3,FALSE)</f>
        <v>13.01</v>
      </c>
      <c r="E161" s="290">
        <f>VLOOKUP($B161,'[1]DN Y PVP PARTES PLAN MANT SEPT '!$B$2:$G$206,5,FALSE)</f>
        <v>18.75</v>
      </c>
      <c r="F161" s="290">
        <f>VLOOKUP($B161,'[1]DN Y PVP PARTES PLAN MANT SEPT '!$B$2:$G$206,6,FALSE)</f>
        <v>18.75</v>
      </c>
      <c r="G161" s="287" t="str">
        <f>VLOOKUP($B161,'[2]PARTES PLAN DE MANT'!$D$3:$J$724,7,FALSE)</f>
        <v>Sail 1.4</v>
      </c>
      <c r="H161" s="273"/>
      <c r="K161" s="290">
        <f>VLOOKUP($B161,'[1]DN Y PVP PARTES PLAN MANT SEPT '!$B$2:$G$254,3,FALSE)</f>
        <v>13.01</v>
      </c>
      <c r="L161" s="290">
        <f>VLOOKUP($B161,'[1]DN Y PVP PARTES PLAN MANT SEPT '!$B$2:$G$254,6,FALSE)</f>
        <v>18.75</v>
      </c>
      <c r="M161" s="290">
        <f t="shared" si="2"/>
        <v>0</v>
      </c>
    </row>
    <row r="162" spans="1:13" s="287" customFormat="1" x14ac:dyDescent="0.25">
      <c r="A162" s="289">
        <v>159</v>
      </c>
      <c r="B162" s="277">
        <v>24100556</v>
      </c>
      <c r="C162" s="287" t="s">
        <v>237</v>
      </c>
      <c r="D162" s="290">
        <f>VLOOKUP($B162,'[1]DN Y PVP PARTES PLAN MANT SEPT '!$B$2:$G$206,3,FALSE)</f>
        <v>6.48</v>
      </c>
      <c r="E162" s="290">
        <f>VLOOKUP($B162,'[1]DN Y PVP PARTES PLAN MANT SEPT '!$B$2:$G$206,5,FALSE)</f>
        <v>9.33</v>
      </c>
      <c r="F162" s="290">
        <f>VLOOKUP($B162,'[1]DN Y PVP PARTES PLAN MANT SEPT '!$B$2:$G$206,6,FALSE)</f>
        <v>9.33</v>
      </c>
      <c r="G162" s="287" t="str">
        <f>VLOOKUP($B162,'[2]PARTES PLAN DE MANT'!$D$3:$J$724,7,FALSE)</f>
        <v>Sail 1.4</v>
      </c>
      <c r="H162" s="273"/>
      <c r="K162" s="290">
        <f>VLOOKUP($B162,'[1]DN Y PVP PARTES PLAN MANT SEPT '!$B$2:$G$254,3,FALSE)</f>
        <v>6.48</v>
      </c>
      <c r="L162" s="290">
        <f>VLOOKUP($B162,'[1]DN Y PVP PARTES PLAN MANT SEPT '!$B$2:$G$254,6,FALSE)</f>
        <v>9.33</v>
      </c>
      <c r="M162" s="290">
        <f t="shared" si="2"/>
        <v>0</v>
      </c>
    </row>
    <row r="163" spans="1:13" s="287" customFormat="1" x14ac:dyDescent="0.25">
      <c r="A163" s="289">
        <v>160</v>
      </c>
      <c r="B163" s="277">
        <v>24100558</v>
      </c>
      <c r="C163" s="287" t="s">
        <v>238</v>
      </c>
      <c r="D163" s="290">
        <f>VLOOKUP($B163,'[1]DN Y PVP PARTES PLAN MANT SEPT '!$B$2:$G$206,3,FALSE)</f>
        <v>16.149999999999999</v>
      </c>
      <c r="E163" s="290">
        <f>VLOOKUP($B163,'[1]DN Y PVP PARTES PLAN MANT SEPT '!$B$2:$G$206,5,FALSE)</f>
        <v>23.28</v>
      </c>
      <c r="F163" s="290">
        <f>VLOOKUP($B163,'[1]DN Y PVP PARTES PLAN MANT SEPT '!$B$2:$G$206,6,FALSE)</f>
        <v>23.28</v>
      </c>
      <c r="G163" s="287" t="str">
        <f>VLOOKUP($B163,'[2]PARTES PLAN DE MANT'!$D$3:$J$724,7,FALSE)</f>
        <v>Sail 1.4</v>
      </c>
      <c r="H163" s="273"/>
      <c r="K163" s="290">
        <f>VLOOKUP($B163,'[1]DN Y PVP PARTES PLAN MANT SEPT '!$B$2:$G$254,3,FALSE)</f>
        <v>16.149999999999999</v>
      </c>
      <c r="L163" s="290">
        <f>VLOOKUP($B163,'[1]DN Y PVP PARTES PLAN MANT SEPT '!$B$2:$G$254,6,FALSE)</f>
        <v>23.28</v>
      </c>
      <c r="M163" s="290">
        <f t="shared" si="2"/>
        <v>0</v>
      </c>
    </row>
    <row r="164" spans="1:13" s="287" customFormat="1" x14ac:dyDescent="0.25">
      <c r="A164" s="289">
        <v>161</v>
      </c>
      <c r="B164" s="277">
        <v>24102199</v>
      </c>
      <c r="C164" s="287" t="s">
        <v>235</v>
      </c>
      <c r="D164" s="290">
        <f>VLOOKUP($B164,'[1]DN Y PVP PARTES PLAN MANT SEPT '!$B$2:$G$206,3,FALSE)</f>
        <v>3.04</v>
      </c>
      <c r="E164" s="290">
        <f>VLOOKUP($B164,'[1]DN Y PVP PARTES PLAN MANT SEPT '!$B$2:$G$206,5,FALSE)</f>
        <v>4.37</v>
      </c>
      <c r="F164" s="290">
        <f>VLOOKUP($B164,'[1]DN Y PVP PARTES PLAN MANT SEPT '!$B$2:$G$206,6,FALSE)</f>
        <v>4.37</v>
      </c>
      <c r="G164" s="287" t="str">
        <f>VLOOKUP($B164,'[2]PARTES PLAN DE MANT'!$D$3:$J$724,7,FALSE)</f>
        <v>Sail 1.4</v>
      </c>
      <c r="H164" s="273"/>
      <c r="K164" s="290">
        <f>VLOOKUP($B164,'[1]DN Y PVP PARTES PLAN MANT SEPT '!$B$2:$G$254,3,FALSE)</f>
        <v>3.04</v>
      </c>
      <c r="L164" s="290">
        <f>VLOOKUP($B164,'[1]DN Y PVP PARTES PLAN MANT SEPT '!$B$2:$G$254,6,FALSE)</f>
        <v>4.37</v>
      </c>
      <c r="M164" s="290">
        <f t="shared" si="2"/>
        <v>0</v>
      </c>
    </row>
    <row r="165" spans="1:13" s="287" customFormat="1" x14ac:dyDescent="0.25">
      <c r="A165" s="289">
        <v>162</v>
      </c>
      <c r="B165" s="277">
        <v>9029858</v>
      </c>
      <c r="C165" s="287" t="s">
        <v>70</v>
      </c>
      <c r="D165" s="290">
        <f>VLOOKUP($B165,'[1]DN Y PVP PARTES PLAN MANT SEPT '!$B$2:$G$206,3,FALSE)</f>
        <v>19.350000000000001</v>
      </c>
      <c r="E165" s="290">
        <f>VLOOKUP($B165,'[1]DN Y PVP PARTES PLAN MANT SEPT '!$B$2:$G$206,5,FALSE)</f>
        <v>27.89</v>
      </c>
      <c r="F165" s="290">
        <f>VLOOKUP($B165,'[1]DN Y PVP PARTES PLAN MANT SEPT '!$B$2:$G$206,6,FALSE)</f>
        <v>27.89</v>
      </c>
      <c r="G165" s="287" t="str">
        <f>VLOOKUP($B165,'[2]PARTES PLAN DE MANT'!$D$3:$J$724,7,FALSE)</f>
        <v>Sail 1.4</v>
      </c>
      <c r="H165" s="273"/>
      <c r="K165" s="290">
        <f>VLOOKUP($B165,'[1]DN Y PVP PARTES PLAN MANT SEPT '!$B$2:$G$254,3,FALSE)</f>
        <v>19.350000000000001</v>
      </c>
      <c r="L165" s="290">
        <f>VLOOKUP($B165,'[1]DN Y PVP PARTES PLAN MANT SEPT '!$B$2:$G$254,6,FALSE)</f>
        <v>27.89</v>
      </c>
      <c r="M165" s="290">
        <f t="shared" si="2"/>
        <v>0</v>
      </c>
    </row>
    <row r="166" spans="1:13" s="287" customFormat="1" x14ac:dyDescent="0.25">
      <c r="A166" s="289">
        <v>163</v>
      </c>
      <c r="B166" s="277">
        <v>9025192</v>
      </c>
      <c r="C166" s="287" t="s">
        <v>60</v>
      </c>
      <c r="D166" s="290">
        <f>VLOOKUP($B166,'[1]DN Y PVP PARTES PLAN MANT SEPT '!$B$2:$G$206,3,FALSE)</f>
        <v>7.87</v>
      </c>
      <c r="E166" s="290">
        <f>VLOOKUP($B166,'[1]DN Y PVP PARTES PLAN MANT SEPT '!$B$2:$G$206,5,FALSE)</f>
        <v>11.34</v>
      </c>
      <c r="F166" s="290">
        <f>VLOOKUP($B166,'[1]DN Y PVP PARTES PLAN MANT SEPT '!$B$2:$G$206,6,FALSE)</f>
        <v>11.34</v>
      </c>
      <c r="G166" s="287" t="str">
        <f>VLOOKUP($B166,'[2]PARTES PLAN DE MANT'!$D$3:$J$724,7,FALSE)</f>
        <v>Sail 1.4</v>
      </c>
      <c r="H166" s="273"/>
      <c r="K166" s="290">
        <f>VLOOKUP($B166,'[1]DN Y PVP PARTES PLAN MANT SEPT '!$B$2:$G$254,3,FALSE)</f>
        <v>7.87</v>
      </c>
      <c r="L166" s="290">
        <f>VLOOKUP($B166,'[1]DN Y PVP PARTES PLAN MANT SEPT '!$B$2:$G$254,6,FALSE)</f>
        <v>11.34</v>
      </c>
      <c r="M166" s="290">
        <f t="shared" si="2"/>
        <v>0</v>
      </c>
    </row>
    <row r="167" spans="1:13" s="287" customFormat="1" x14ac:dyDescent="0.25">
      <c r="A167" s="289">
        <v>164</v>
      </c>
      <c r="B167" s="277">
        <v>8979422681</v>
      </c>
      <c r="C167" s="287" t="s">
        <v>239</v>
      </c>
      <c r="D167" s="290">
        <f>VLOOKUP($B167,'[1]DN Y PVP PARTES PLAN MANT SEPT '!$B$2:$G$206,3,FALSE)</f>
        <v>11.74</v>
      </c>
      <c r="E167" s="290">
        <f>VLOOKUP($B167,'[1]DN Y PVP PARTES PLAN MANT SEPT '!$B$2:$G$206,5,FALSE)</f>
        <v>16.91</v>
      </c>
      <c r="F167" s="290">
        <f>VLOOKUP($B167,'[1]DN Y PVP PARTES PLAN MANT SEPT '!$B$2:$G$206,6,FALSE)</f>
        <v>16.91</v>
      </c>
      <c r="G167" s="287" t="str">
        <f>VLOOKUP($B167,'[2]PARTES PLAN DE MANT'!$D$3:$J$724,7,FALSE)</f>
        <v>LUV DMAX 2.4</v>
      </c>
      <c r="H167" s="273"/>
      <c r="K167" s="290" t="s">
        <v>473</v>
      </c>
      <c r="L167" s="290">
        <f>VLOOKUP($B167,'[1]DN Y PVP PARTES PLAN MANT SEPT '!$B$2:$G$254,6,FALSE)</f>
        <v>16.91</v>
      </c>
      <c r="M167" s="290">
        <f t="shared" si="2"/>
        <v>0</v>
      </c>
    </row>
    <row r="168" spans="1:13" s="287" customFormat="1" x14ac:dyDescent="0.25">
      <c r="A168" s="294">
        <v>165</v>
      </c>
      <c r="B168" s="271" t="s">
        <v>76</v>
      </c>
      <c r="C168" s="295" t="s">
        <v>76</v>
      </c>
      <c r="D168" s="296">
        <v>2</v>
      </c>
      <c r="E168" s="296">
        <v>2</v>
      </c>
      <c r="F168" s="296">
        <v>2</v>
      </c>
      <c r="H168" s="273"/>
      <c r="K168" s="290" t="e">
        <f>VLOOKUP($B168,'[1]DN Y PVP PARTES PLAN MANT SEPT '!$B$2:$G$254,3,FALSE)</f>
        <v>#N/A</v>
      </c>
      <c r="L168" s="290" t="e">
        <f>VLOOKUP($B168,'[1]DN Y PVP PARTES PLAN MANT SEPT '!$B$2:$G$254,6,FALSE)</f>
        <v>#N/A</v>
      </c>
      <c r="M168" s="290" t="e">
        <f t="shared" si="2"/>
        <v>#N/A</v>
      </c>
    </row>
    <row r="169" spans="1:13" s="287" customFormat="1" x14ac:dyDescent="0.25">
      <c r="A169" s="294">
        <v>166</v>
      </c>
      <c r="B169" s="271" t="s">
        <v>71</v>
      </c>
      <c r="C169" s="295" t="s">
        <v>72</v>
      </c>
      <c r="D169" s="296">
        <v>6</v>
      </c>
      <c r="E169" s="296">
        <v>6</v>
      </c>
      <c r="F169" s="296">
        <v>6</v>
      </c>
      <c r="H169" s="273"/>
      <c r="I169" s="290">
        <v>5</v>
      </c>
      <c r="J169" s="290">
        <v>5</v>
      </c>
    </row>
    <row r="170" spans="1:13" s="287" customFormat="1" x14ac:dyDescent="0.25">
      <c r="A170" s="294">
        <v>167</v>
      </c>
      <c r="B170" s="271" t="s">
        <v>74</v>
      </c>
      <c r="C170" s="295" t="s">
        <v>75</v>
      </c>
      <c r="D170" s="296">
        <v>5</v>
      </c>
      <c r="E170" s="296">
        <v>5</v>
      </c>
      <c r="F170" s="296">
        <v>5</v>
      </c>
      <c r="H170" s="273"/>
    </row>
    <row r="171" spans="1:13" s="287" customFormat="1" x14ac:dyDescent="0.25">
      <c r="A171" s="294">
        <v>168</v>
      </c>
      <c r="B171" s="271" t="s">
        <v>178</v>
      </c>
      <c r="C171" s="295" t="s">
        <v>240</v>
      </c>
      <c r="D171" s="296">
        <v>6.5</v>
      </c>
      <c r="E171" s="296">
        <v>6.5</v>
      </c>
      <c r="F171" s="296">
        <v>6.5</v>
      </c>
      <c r="H171" s="273"/>
    </row>
    <row r="172" spans="1:13" s="287" customFormat="1" x14ac:dyDescent="0.25">
      <c r="A172" s="294">
        <v>169</v>
      </c>
      <c r="B172" s="271" t="s">
        <v>61</v>
      </c>
      <c r="C172" s="295" t="s">
        <v>241</v>
      </c>
      <c r="D172" s="297">
        <v>16</v>
      </c>
      <c r="E172" s="297">
        <v>16</v>
      </c>
      <c r="F172" s="296">
        <f>+E172/4</f>
        <v>4</v>
      </c>
      <c r="H172" s="273"/>
    </row>
    <row r="173" spans="1:13" s="287" customFormat="1" x14ac:dyDescent="0.25">
      <c r="A173" s="294">
        <v>170</v>
      </c>
      <c r="B173" s="271" t="s">
        <v>93</v>
      </c>
      <c r="C173" s="295" t="s">
        <v>94</v>
      </c>
      <c r="D173" s="296">
        <v>1.7</v>
      </c>
      <c r="E173" s="296">
        <v>1.7</v>
      </c>
      <c r="F173" s="296">
        <v>1.7</v>
      </c>
      <c r="H173" s="273"/>
    </row>
    <row r="174" spans="1:13" s="287" customFormat="1" x14ac:dyDescent="0.25">
      <c r="A174" s="289">
        <v>171</v>
      </c>
      <c r="B174" s="277">
        <v>88900181</v>
      </c>
      <c r="C174" s="287" t="s">
        <v>242</v>
      </c>
      <c r="D174" s="290">
        <f>VLOOKUP($B174,'[1]DN Y PVP PARTES PLAN MANT SEPT '!$B$2:$G$206,3,FALSE)</f>
        <v>6.18</v>
      </c>
      <c r="E174" s="290">
        <f>VLOOKUP($B174,'[1]DN Y PVP PARTES PLAN MANT SEPT '!$B$2:$G$206,5,FALSE)</f>
        <v>6.18</v>
      </c>
      <c r="F174" s="290">
        <f>VLOOKUP($B174,'[1]DN Y PVP PARTES PLAN MANT SEPT '!$B$2:$G$206,6,FALSE)</f>
        <v>6.18</v>
      </c>
      <c r="G174" s="287" t="str">
        <f>VLOOKUP($B174,'[2]PARTES PLAN DE MANT'!$D$3:$J$724,7,FALSE)</f>
        <v>SPARK</v>
      </c>
      <c r="H174" s="273"/>
      <c r="K174" s="290">
        <f>VLOOKUP($B174,'[1]DN Y PVP PARTES PLAN MANT SEPT '!$B$2:$G$254,3,FALSE)</f>
        <v>6.18</v>
      </c>
      <c r="L174" s="290">
        <f>VLOOKUP($B174,'[1]DN Y PVP PARTES PLAN MANT SEPT '!$B$2:$G$254,6,FALSE)</f>
        <v>6.18</v>
      </c>
      <c r="M174" s="290">
        <f>+L174-F174</f>
        <v>0</v>
      </c>
    </row>
    <row r="175" spans="1:13" s="287" customFormat="1" x14ac:dyDescent="0.25">
      <c r="A175" s="289">
        <f>+A174+1</f>
        <v>172</v>
      </c>
      <c r="B175" s="277">
        <v>88900188</v>
      </c>
      <c r="C175" s="277" t="s">
        <v>243</v>
      </c>
      <c r="D175" s="290">
        <f>VLOOKUP($B175,'[1]DN Y PVP PARTES PLAN MANT SEPT '!$B$2:$G$206,3,FALSE)</f>
        <v>5.71</v>
      </c>
      <c r="E175" s="290">
        <f>VLOOKUP($B175,'[1]DN Y PVP PARTES PLAN MANT SEPT '!$B$2:$G$206,5,FALSE)</f>
        <v>5.71</v>
      </c>
      <c r="F175" s="290">
        <f>VLOOKUP($B175,'[1]DN Y PVP PARTES PLAN MANT SEPT '!$B$2:$G$206,6,FALSE)</f>
        <v>5.71</v>
      </c>
      <c r="G175" s="287" t="str">
        <f>VLOOKUP($B175,'[2]PARTES PLAN DE MANT'!$D$3:$J$724,7,FALSE)</f>
        <v>SUPER CARRY</v>
      </c>
      <c r="H175" s="273"/>
      <c r="K175" s="290">
        <f>VLOOKUP($B175,'[1]DN Y PVP PARTES PLAN MANT SEPT '!$B$2:$G$254,3,FALSE)</f>
        <v>5.71</v>
      </c>
      <c r="L175" s="290">
        <f>VLOOKUP($B175,'[1]DN Y PVP PARTES PLAN MANT SEPT '!$B$2:$G$254,6,FALSE)</f>
        <v>5.71</v>
      </c>
      <c r="M175" s="290">
        <f>+L175-F175</f>
        <v>0</v>
      </c>
    </row>
    <row r="176" spans="1:13" s="287" customFormat="1" x14ac:dyDescent="0.25">
      <c r="A176" s="289">
        <v>173</v>
      </c>
      <c r="B176" s="277" t="s">
        <v>244</v>
      </c>
      <c r="C176" s="277" t="s">
        <v>245</v>
      </c>
      <c r="D176" s="290">
        <f>VLOOKUP($B176,'[1]DN Y PVP PARTES PLAN MANT SEPT '!$B$2:$G$206,3,FALSE)</f>
        <v>2.4</v>
      </c>
      <c r="E176" s="290">
        <f>VLOOKUP($B176,'[1]DN Y PVP PARTES PLAN MANT SEPT '!$B$2:$G$206,5,FALSE)</f>
        <v>2.4</v>
      </c>
      <c r="F176" s="290">
        <f>VLOOKUP($B176,'[1]DN Y PVP PARTES PLAN MANT SEPT '!$B$2:$G$206,6,FALSE)</f>
        <v>2.4</v>
      </c>
      <c r="G176" s="287" t="str">
        <f>VLOOKUP($B176,'[2]PARTES PLAN DE MANT'!$D$3:$J$724,7,FALSE)</f>
        <v>SPARK</v>
      </c>
      <c r="H176" s="273"/>
      <c r="K176" s="290">
        <f>VLOOKUP($B176,'[1]DN Y PVP PARTES PLAN MANT SEPT '!$B$2:$G$254,3,FALSE)</f>
        <v>2.4</v>
      </c>
      <c r="L176" s="290">
        <f>VLOOKUP($B176,'[1]DN Y PVP PARTES PLAN MANT SEPT '!$B$2:$G$254,6,FALSE)</f>
        <v>2.4</v>
      </c>
      <c r="M176" s="290">
        <f>+L176-F176</f>
        <v>0</v>
      </c>
    </row>
    <row r="177" spans="1:13" s="287" customFormat="1" x14ac:dyDescent="0.25">
      <c r="A177" s="289">
        <v>176</v>
      </c>
      <c r="B177" s="277">
        <v>1126239</v>
      </c>
      <c r="C177" s="277" t="s">
        <v>246</v>
      </c>
      <c r="D177" s="290">
        <f>VLOOKUP($B177,'[1]DN Y PVP PARTES PLAN MANT SEPT '!$B$2:$G$206,3,FALSE)</f>
        <v>2457.3200000000002</v>
      </c>
      <c r="E177" s="290">
        <f>VLOOKUP($B177,'[1]DN Y PVP PARTES PLAN MANT SEPT '!$B$2:$G$206,5,FALSE)</f>
        <v>3627.42</v>
      </c>
      <c r="F177" s="290">
        <f>VLOOKUP($B177,'[1]DN Y PVP PARTES PLAN MANT SEPT '!$B$2:$G$206,6,FALSE)</f>
        <v>17.439519230769232</v>
      </c>
      <c r="G177" s="287" t="str">
        <f>VLOOKUP($B177,'[2]PARTES PLAN DE MANT'!$D$3:$J$724,7,FALSE)</f>
        <v>SILVERADO</v>
      </c>
      <c r="H177" s="273"/>
      <c r="K177" s="290">
        <f>VLOOKUP($B177,'[1]DN Y PVP PARTES PLAN MANT SEPT '!$B$2:$G$254,3,FALSE)</f>
        <v>2457.3200000000002</v>
      </c>
      <c r="L177" s="290">
        <f>VLOOKUP($B177,'[1]DN Y PVP PARTES PLAN MANT SEPT '!$B$2:$G$254,6,FALSE)</f>
        <v>17.439519230769232</v>
      </c>
      <c r="M177" s="290">
        <f t="shared" ref="M177:M220" si="3">+L177-F177</f>
        <v>0</v>
      </c>
    </row>
    <row r="178" spans="1:13" s="287" customFormat="1" x14ac:dyDescent="0.25">
      <c r="A178" s="289">
        <v>177</v>
      </c>
      <c r="B178" s="277">
        <v>2601223</v>
      </c>
      <c r="C178" s="277" t="s">
        <v>247</v>
      </c>
      <c r="D178" s="290">
        <f>VLOOKUP($B178,'[1]DN Y PVP PARTES PLAN MANT SEPT '!$B$2:$G$206,3,FALSE)</f>
        <v>876.28</v>
      </c>
      <c r="E178" s="290">
        <f>VLOOKUP($B178,'[1]DN Y PVP PARTES PLAN MANT SEPT '!$B$2:$G$206,5,FALSE)</f>
        <v>1390.99</v>
      </c>
      <c r="F178" s="290">
        <f>VLOOKUP($B178,'[1]DN Y PVP PARTES PLAN MANT SEPT '!$B$2:$G$206,6,FALSE)</f>
        <v>6.6874519230769227</v>
      </c>
      <c r="G178" s="287" t="str">
        <f>VLOOKUP($B178,'[2]PARTES PLAN DE MANT'!$D$3:$J$724,7,FALSE)</f>
        <v>SPARK</v>
      </c>
      <c r="H178" s="273"/>
      <c r="K178" s="290">
        <f>VLOOKUP($B178,'[1]DN Y PVP PARTES PLAN MANT SEPT '!$B$2:$G$254,3,FALSE)</f>
        <v>876.28</v>
      </c>
      <c r="L178" s="290">
        <f>VLOOKUP($B178,'[1]DN Y PVP PARTES PLAN MANT SEPT '!$B$2:$G$254,6,FALSE)</f>
        <v>6.6874519230769227</v>
      </c>
      <c r="M178" s="290">
        <f t="shared" si="3"/>
        <v>0</v>
      </c>
    </row>
    <row r="179" spans="1:13" s="287" customFormat="1" x14ac:dyDescent="0.25">
      <c r="A179" s="289">
        <v>178</v>
      </c>
      <c r="B179" s="277">
        <v>2601225</v>
      </c>
      <c r="C179" s="277" t="s">
        <v>248</v>
      </c>
      <c r="D179" s="290">
        <f>VLOOKUP($B179,'[1]DN Y PVP PARTES PLAN MANT SEPT '!$B$2:$G$206,3,FALSE)</f>
        <v>862.26</v>
      </c>
      <c r="E179" s="290">
        <f>VLOOKUP($B179,'[1]DN Y PVP PARTES PLAN MANT SEPT '!$B$2:$G$206,5,FALSE)</f>
        <v>1368.73</v>
      </c>
      <c r="F179" s="290">
        <f>VLOOKUP($B179,'[1]DN Y PVP PARTES PLAN MANT SEPT '!$B$2:$G$206,6,FALSE)</f>
        <v>6.5804326923076921</v>
      </c>
      <c r="G179" s="287" t="str">
        <f>VLOOKUP($B179,'[2]PARTES PLAN DE MANT'!$D$3:$J$724,7,FALSE)</f>
        <v>LUV DMAX 2.4</v>
      </c>
      <c r="H179" s="273"/>
      <c r="K179" s="290">
        <f>VLOOKUP($B179,'[1]DN Y PVP PARTES PLAN MANT SEPT '!$B$2:$G$254,3,FALSE)</f>
        <v>862.26</v>
      </c>
      <c r="L179" s="290">
        <f>VLOOKUP($B179,'[1]DN Y PVP PARTES PLAN MANT SEPT '!$B$2:$G$254,6,FALSE)</f>
        <v>6.5804326923076921</v>
      </c>
      <c r="M179" s="290">
        <f t="shared" si="3"/>
        <v>0</v>
      </c>
    </row>
    <row r="180" spans="1:13" s="287" customFormat="1" x14ac:dyDescent="0.25">
      <c r="A180" s="289">
        <v>179</v>
      </c>
      <c r="B180" s="277">
        <v>2601236</v>
      </c>
      <c r="C180" s="277" t="s">
        <v>249</v>
      </c>
      <c r="D180" s="290">
        <f>VLOOKUP($B180,'[1]DN Y PVP PARTES PLAN MANT SEPT '!$B$2:$G$206,3,FALSE)</f>
        <v>841.24</v>
      </c>
      <c r="E180" s="290">
        <f>VLOOKUP($B180,'[1]DN Y PVP PARTES PLAN MANT SEPT '!$B$2:$G$206,5,FALSE)</f>
        <v>1335.37</v>
      </c>
      <c r="F180" s="290">
        <f>VLOOKUP($B180,'[1]DN Y PVP PARTES PLAN MANT SEPT '!$B$2:$G$206,6,FALSE)</f>
        <v>6.4200480769230763</v>
      </c>
      <c r="G180" s="287" t="str">
        <f>VLOOKUP($B180,'[2]PARTES PLAN DE MANT'!$D$3:$J$724,7,FALSE)</f>
        <v>VITARA BASICO</v>
      </c>
      <c r="H180" s="273"/>
      <c r="K180" s="290">
        <f>VLOOKUP($B180,'[1]DN Y PVP PARTES PLAN MANT SEPT '!$B$2:$G$254,3,FALSE)</f>
        <v>841.24</v>
      </c>
      <c r="L180" s="290">
        <f>VLOOKUP($B180,'[1]DN Y PVP PARTES PLAN MANT SEPT '!$B$2:$G$254,6,FALSE)</f>
        <v>6.4200480769230763</v>
      </c>
      <c r="M180" s="290">
        <f t="shared" si="3"/>
        <v>0</v>
      </c>
    </row>
    <row r="181" spans="1:13" s="287" customFormat="1" x14ac:dyDescent="0.25">
      <c r="A181" s="289">
        <v>180</v>
      </c>
      <c r="B181" s="277">
        <v>2602458</v>
      </c>
      <c r="C181" s="277" t="s">
        <v>250</v>
      </c>
      <c r="D181" s="290">
        <f>VLOOKUP($B181,'[1]DN Y PVP PARTES PLAN MANT SEPT '!$B$2:$G$206,3,FALSE)</f>
        <v>1470.88</v>
      </c>
      <c r="E181" s="290">
        <f>VLOOKUP($B181,'[1]DN Y PVP PARTES PLAN MANT SEPT '!$B$2:$G$206,5,FALSE)</f>
        <v>2278.1</v>
      </c>
      <c r="F181" s="290">
        <f>VLOOKUP($B181,'[1]DN Y PVP PARTES PLAN MANT SEPT '!$B$2:$G$206,6,FALSE)</f>
        <v>10.952403846153846</v>
      </c>
      <c r="G181" s="287" t="str">
        <f>VLOOKUP($B181,'[2]PARTES PLAN DE MANT'!$D$3:$J$724,7,FALSE)</f>
        <v>SPARK</v>
      </c>
      <c r="H181" s="298" t="s">
        <v>264</v>
      </c>
      <c r="K181" s="290">
        <f>VLOOKUP($B181,'[1]DN Y PVP PARTES PLAN MANT SEPT '!$B$2:$G$254,3,FALSE)</f>
        <v>1470.88</v>
      </c>
      <c r="L181" s="290">
        <f>VLOOKUP($B181,'[1]DN Y PVP PARTES PLAN MANT SEPT '!$B$2:$G$254,6,FALSE)</f>
        <v>10.952403846153846</v>
      </c>
      <c r="M181" s="290">
        <f t="shared" si="3"/>
        <v>0</v>
      </c>
    </row>
    <row r="182" spans="1:13" s="287" customFormat="1" x14ac:dyDescent="0.25">
      <c r="A182" s="289">
        <v>181</v>
      </c>
      <c r="B182" s="277">
        <v>2601230</v>
      </c>
      <c r="C182" s="277" t="s">
        <v>251</v>
      </c>
      <c r="D182" s="290">
        <f>VLOOKUP($B182,'[1]DN Y PVP PARTES PLAN MANT SEPT '!$B$2:$G$206,3,FALSE)</f>
        <v>883.03</v>
      </c>
      <c r="E182" s="290">
        <f>VLOOKUP($B182,'[1]DN Y PVP PARTES PLAN MANT SEPT '!$B$2:$G$206,5,FALSE)</f>
        <v>1401.7</v>
      </c>
      <c r="F182" s="290">
        <f>VLOOKUP($B182,'[1]DN Y PVP PARTES PLAN MANT SEPT '!$B$2:$G$206,6,FALSE)</f>
        <v>6.7389423076923078</v>
      </c>
      <c r="G182" s="287" t="str">
        <f>VLOOKUP($B182,'[2]PARTES PLAN DE MANT'!$D$3:$J$724,7,FALSE)</f>
        <v>CORSA EVOLUTION</v>
      </c>
      <c r="H182" s="273"/>
      <c r="K182" s="290">
        <f>VLOOKUP($B182,'[1]DN Y PVP PARTES PLAN MANT SEPT '!$B$2:$G$254,3,FALSE)</f>
        <v>883.03</v>
      </c>
      <c r="L182" s="290">
        <f>VLOOKUP($B182,'[1]DN Y PVP PARTES PLAN MANT SEPT '!$B$2:$G$254,6,FALSE)</f>
        <v>6.7389423076923078</v>
      </c>
      <c r="M182" s="290">
        <f t="shared" si="3"/>
        <v>0</v>
      </c>
    </row>
    <row r="183" spans="1:13" s="287" customFormat="1" x14ac:dyDescent="0.25">
      <c r="A183" s="289">
        <v>182</v>
      </c>
      <c r="B183" s="277">
        <v>2601234</v>
      </c>
      <c r="C183" s="277" t="s">
        <v>252</v>
      </c>
      <c r="D183" s="290">
        <f>VLOOKUP($B183,'[1]DN Y PVP PARTES PLAN MANT SEPT '!$B$2:$G$206,3,FALSE)</f>
        <v>1219.8</v>
      </c>
      <c r="E183" s="290">
        <f>VLOOKUP($B183,'[1]DN Y PVP PARTES PLAN MANT SEPT '!$B$2:$G$206,5,FALSE)</f>
        <v>1936.28</v>
      </c>
      <c r="F183" s="290">
        <f>VLOOKUP($B183,'[1]DN Y PVP PARTES PLAN MANT SEPT '!$B$2:$G$206,6,FALSE)</f>
        <v>9.3090384615384618</v>
      </c>
      <c r="G183" s="287" t="str">
        <f>VLOOKUP($B183,'[2]PARTES PLAN DE MANT'!$D$3:$J$724,7,FALSE)</f>
        <v>SPARK GT</v>
      </c>
      <c r="H183" s="273"/>
      <c r="K183" s="290">
        <f>VLOOKUP($B183,'[1]DN Y PVP PARTES PLAN MANT SEPT '!$B$2:$G$254,3,FALSE)</f>
        <v>1219.8</v>
      </c>
      <c r="L183" s="290">
        <f>VLOOKUP($B183,'[1]DN Y PVP PARTES PLAN MANT SEPT '!$B$2:$G$254,6,FALSE)</f>
        <v>9.3090384615384618</v>
      </c>
      <c r="M183" s="290">
        <f t="shared" si="3"/>
        <v>0</v>
      </c>
    </row>
    <row r="184" spans="1:13" s="287" customFormat="1" x14ac:dyDescent="0.25">
      <c r="A184" s="289">
        <v>183</v>
      </c>
      <c r="B184" s="277">
        <v>94760356</v>
      </c>
      <c r="C184" s="277" t="s">
        <v>253</v>
      </c>
      <c r="D184" s="290">
        <f>VLOOKUP($B184,'[1]DN Y PVP PARTES PLAN MANT SEPT '!$B$2:$G$206,3,FALSE)</f>
        <v>1228.1400000000001</v>
      </c>
      <c r="E184" s="290">
        <f>VLOOKUP($B184,'[1]DN Y PVP PARTES PLAN MANT SEPT '!$B$2:$G$206,5,FALSE)</f>
        <v>1812.94</v>
      </c>
      <c r="F184" s="290">
        <f>VLOOKUP($B184,'[1]DN Y PVP PARTES PLAN MANT SEPT '!$B$2:$G$206,6,FALSE)</f>
        <v>8.7160576923076931</v>
      </c>
      <c r="G184" s="287" t="str">
        <f>VLOOKUP($B184,'[2]PARTES PLAN DE MANT'!$D$3:$J$724,7,FALSE)</f>
        <v>TRAILBLAZER 6L</v>
      </c>
      <c r="H184" s="273"/>
      <c r="K184" s="290">
        <f>VLOOKUP($B184,'[1]DN Y PVP PARTES PLAN MANT SEPT '!$B$2:$G$254,3,FALSE)</f>
        <v>1228.1400000000001</v>
      </c>
      <c r="L184" s="290">
        <f>VLOOKUP($B184,'[1]DN Y PVP PARTES PLAN MANT SEPT '!$B$2:$G$254,6,FALSE)</f>
        <v>8.7160576923076931</v>
      </c>
      <c r="M184" s="290">
        <f t="shared" si="3"/>
        <v>0</v>
      </c>
    </row>
    <row r="185" spans="1:13" s="287" customFormat="1" x14ac:dyDescent="0.25">
      <c r="A185" s="289">
        <f>+A184+1</f>
        <v>184</v>
      </c>
      <c r="B185" s="277">
        <v>94448984</v>
      </c>
      <c r="C185" s="277" t="s">
        <v>257</v>
      </c>
      <c r="D185" s="290">
        <f>VLOOKUP($B185,'[1]DN Y PVP PARTES PLAN MANT SEPT '!$B$2:$G$206,3,FALSE)</f>
        <v>3.71</v>
      </c>
      <c r="E185" s="290">
        <f>VLOOKUP($B185,'[1]DN Y PVP PARTES PLAN MANT SEPT '!$B$2:$G$206,5,FALSE)</f>
        <v>5.35</v>
      </c>
      <c r="F185" s="290">
        <f>VLOOKUP($B185,'[1]DN Y PVP PARTES PLAN MANT SEPT '!$B$2:$G$206,6,FALSE)</f>
        <v>5.35</v>
      </c>
      <c r="G185" s="287" t="str">
        <f>VLOOKUP($B185,'[2]PARTES PLAN DE MANT'!$D$3:$J$724,7,FALSE)</f>
        <v>LUV D-MAX 2.5</v>
      </c>
      <c r="H185" s="273"/>
      <c r="K185" s="290">
        <f>VLOOKUP($B185,'[1]DN Y PVP PARTES PLAN MANT SEPT '!$B$2:$G$254,3,FALSE)</f>
        <v>3.71</v>
      </c>
      <c r="L185" s="290">
        <f>VLOOKUP($B185,'[1]DN Y PVP PARTES PLAN MANT SEPT '!$B$2:$G$254,6,FALSE)</f>
        <v>5.35</v>
      </c>
      <c r="M185" s="290">
        <f t="shared" si="3"/>
        <v>0</v>
      </c>
    </row>
    <row r="186" spans="1:13" s="287" customFormat="1" x14ac:dyDescent="0.25">
      <c r="A186" s="289">
        <f t="shared" ref="A186:A249" si="4">+A185+1</f>
        <v>185</v>
      </c>
      <c r="B186" s="277">
        <v>94448984</v>
      </c>
      <c r="C186" s="277" t="s">
        <v>257</v>
      </c>
      <c r="D186" s="290">
        <f>VLOOKUP($B186,'[1]DN Y PVP PARTES PLAN MANT SEPT '!$B$2:$G$206,3,FALSE)</f>
        <v>3.71</v>
      </c>
      <c r="E186" s="290">
        <f>VLOOKUP($B186,'[1]DN Y PVP PARTES PLAN MANT SEPT '!$B$2:$G$206,5,FALSE)</f>
        <v>5.35</v>
      </c>
      <c r="F186" s="290">
        <f>VLOOKUP($B186,'[1]DN Y PVP PARTES PLAN MANT SEPT '!$B$2:$G$206,6,FALSE)</f>
        <v>5.35</v>
      </c>
      <c r="G186" s="287" t="str">
        <f>VLOOKUP($B186,'[2]PARTES PLAN DE MANT'!$D$3:$J$724,7,FALSE)</f>
        <v>LUV D-MAX 2.5</v>
      </c>
      <c r="H186" s="273"/>
      <c r="K186" s="290">
        <f>VLOOKUP($B186,'[1]DN Y PVP PARTES PLAN MANT SEPT '!$B$2:$G$254,3,FALSE)</f>
        <v>3.71</v>
      </c>
      <c r="L186" s="290">
        <f>VLOOKUP($B186,'[1]DN Y PVP PARTES PLAN MANT SEPT '!$B$2:$G$254,6,FALSE)</f>
        <v>5.35</v>
      </c>
      <c r="M186" s="290">
        <f t="shared" si="3"/>
        <v>0</v>
      </c>
    </row>
    <row r="187" spans="1:13" s="287" customFormat="1" x14ac:dyDescent="0.25">
      <c r="A187" s="289">
        <f t="shared" si="4"/>
        <v>186</v>
      </c>
      <c r="B187" s="277">
        <v>12605566</v>
      </c>
      <c r="C187" s="277" t="s">
        <v>54</v>
      </c>
      <c r="D187" s="290">
        <f>VLOOKUP($B187,'[1]DN Y PVP PARTES PLAN MANT SEPT '!$B$2:$G$206,3,FALSE)</f>
        <v>6.21</v>
      </c>
      <c r="E187" s="290">
        <f>VLOOKUP($B187,'[1]DN Y PVP PARTES PLAN MANT SEPT '!$B$2:$G$206,5,FALSE)</f>
        <v>9.44</v>
      </c>
      <c r="F187" s="290">
        <f>VLOOKUP($B187,'[1]DN Y PVP PARTES PLAN MANT SEPT '!$B$2:$G$206,6,FALSE)</f>
        <v>9.44</v>
      </c>
      <c r="G187" s="287" t="str">
        <f>VLOOKUP($B187,'[2]PARTES PLAN DE MANT'!$D$3:$J$724,7,FALSE)</f>
        <v>ORLANDO</v>
      </c>
      <c r="H187" s="273"/>
      <c r="K187" s="290">
        <f>VLOOKUP($B187,'[1]DN Y PVP PARTES PLAN MANT SEPT '!$B$2:$G$254,3,FALSE)</f>
        <v>6.21</v>
      </c>
      <c r="L187" s="290">
        <f>VLOOKUP($B187,'[1]DN Y PVP PARTES PLAN MANT SEPT '!$B$2:$G$254,6,FALSE)</f>
        <v>9.44</v>
      </c>
      <c r="M187" s="290">
        <f t="shared" si="3"/>
        <v>0</v>
      </c>
    </row>
    <row r="188" spans="1:13" s="287" customFormat="1" x14ac:dyDescent="0.25">
      <c r="A188" s="289">
        <f t="shared" si="4"/>
        <v>187</v>
      </c>
      <c r="B188" s="277">
        <v>13272719</v>
      </c>
      <c r="C188" s="277" t="s">
        <v>58</v>
      </c>
      <c r="D188" s="290">
        <f>VLOOKUP($B188,'[1]DN Y PVP PARTES PLAN MANT SEPT '!$B$2:$G$206,3,FALSE)</f>
        <v>19.14</v>
      </c>
      <c r="E188" s="290">
        <f>VLOOKUP($B188,'[1]DN Y PVP PARTES PLAN MANT SEPT '!$B$2:$G$206,5,FALSE)</f>
        <v>29.1</v>
      </c>
      <c r="F188" s="290">
        <f>VLOOKUP($B188,'[1]DN Y PVP PARTES PLAN MANT SEPT '!$B$2:$G$206,6,FALSE)</f>
        <v>29.1</v>
      </c>
      <c r="G188" s="287" t="str">
        <f>VLOOKUP($B188,'[2]PARTES PLAN DE MANT'!$D$3:$J$724,7,FALSE)</f>
        <v>ORLANDO</v>
      </c>
      <c r="H188" s="273"/>
      <c r="K188" s="290">
        <f>VLOOKUP($B188,'[1]DN Y PVP PARTES PLAN MANT SEPT '!$B$2:$G$254,3,FALSE)</f>
        <v>19.14</v>
      </c>
      <c r="L188" s="290">
        <f>VLOOKUP($B188,'[1]DN Y PVP PARTES PLAN MANT SEPT '!$B$2:$G$254,6,FALSE)</f>
        <v>29.1</v>
      </c>
      <c r="M188" s="290">
        <f t="shared" si="3"/>
        <v>0</v>
      </c>
    </row>
    <row r="189" spans="1:13" s="287" customFormat="1" x14ac:dyDescent="0.25">
      <c r="A189" s="289">
        <f t="shared" si="4"/>
        <v>188</v>
      </c>
      <c r="B189" s="277">
        <v>12620540</v>
      </c>
      <c r="C189" s="277" t="s">
        <v>147</v>
      </c>
      <c r="D189" s="290">
        <f>VLOOKUP($B189,'[1]DN Y PVP PARTES PLAN MANT SEPT '!$B$2:$G$206,3,FALSE)</f>
        <v>21.36</v>
      </c>
      <c r="E189" s="290">
        <f>VLOOKUP($B189,'[1]DN Y PVP PARTES PLAN MANT SEPT '!$B$2:$G$206,5,FALSE)</f>
        <v>32.47</v>
      </c>
      <c r="F189" s="290">
        <f>VLOOKUP($B189,'[1]DN Y PVP PARTES PLAN MANT SEPT '!$B$2:$G$206,6,FALSE)</f>
        <v>32.47</v>
      </c>
      <c r="G189" s="287" t="str">
        <f>VLOOKUP($B189,'[2]PARTES PLAN DE MANT'!$D$3:$J$724,7,FALSE)</f>
        <v>ORLANDO</v>
      </c>
      <c r="H189" s="273"/>
      <c r="K189" s="290">
        <f>VLOOKUP($B189,'[1]DN Y PVP PARTES PLAN MANT SEPT '!$B$2:$G$254,3,FALSE)</f>
        <v>21.36</v>
      </c>
      <c r="L189" s="290">
        <f>VLOOKUP($B189,'[1]DN Y PVP PARTES PLAN MANT SEPT '!$B$2:$G$254,6,FALSE)</f>
        <v>32.47</v>
      </c>
      <c r="M189" s="290">
        <f t="shared" si="3"/>
        <v>0</v>
      </c>
    </row>
    <row r="190" spans="1:13" s="287" customFormat="1" x14ac:dyDescent="0.25">
      <c r="A190" s="289">
        <f t="shared" si="4"/>
        <v>189</v>
      </c>
      <c r="B190" s="277">
        <v>89017525</v>
      </c>
      <c r="C190" s="277" t="s">
        <v>54</v>
      </c>
      <c r="D190" s="290">
        <f>VLOOKUP($B190,'[1]DN Y PVP PARTES PLAN MANT SEPT '!$B$2:$G$206,3,FALSE)</f>
        <v>10.73</v>
      </c>
      <c r="E190" s="290">
        <f>VLOOKUP($B190,'[1]DN Y PVP PARTES PLAN MANT SEPT '!$B$2:$G$206,5,FALSE)</f>
        <v>16.309999999999999</v>
      </c>
      <c r="F190" s="290">
        <f>VLOOKUP($B190,'[1]DN Y PVP PARTES PLAN MANT SEPT '!$B$2:$G$206,6,FALSE)</f>
        <v>16.309999999999999</v>
      </c>
      <c r="G190" s="287" t="str">
        <f>VLOOKUP($B190,'[2]PARTES PLAN DE MANT'!$D$3:$J$724,7,FALSE)</f>
        <v>CAPTIVA SPORT 3.0 AWD</v>
      </c>
      <c r="H190" s="273"/>
      <c r="K190" s="290">
        <f>VLOOKUP($B190,'[1]DN Y PVP PARTES PLAN MANT SEPT '!$B$2:$G$254,3,FALSE)</f>
        <v>10.73</v>
      </c>
      <c r="L190" s="290">
        <f>VLOOKUP($B190,'[1]DN Y PVP PARTES PLAN MANT SEPT '!$B$2:$G$254,6,FALSE)</f>
        <v>16.309999999999999</v>
      </c>
      <c r="M190" s="290">
        <f t="shared" si="3"/>
        <v>0</v>
      </c>
    </row>
    <row r="191" spans="1:13" s="287" customFormat="1" x14ac:dyDescent="0.25">
      <c r="A191" s="289">
        <f t="shared" si="4"/>
        <v>190</v>
      </c>
      <c r="B191" s="277">
        <v>12636138</v>
      </c>
      <c r="C191" s="277" t="s">
        <v>63</v>
      </c>
      <c r="D191" s="290">
        <f>VLOOKUP($B191,'[1]DN Y PVP PARTES PLAN MANT SEPT '!$B$2:$G$206,3,FALSE)</f>
        <v>41.96</v>
      </c>
      <c r="E191" s="290">
        <f>VLOOKUP($B191,'[1]DN Y PVP PARTES PLAN MANT SEPT '!$B$2:$G$206,5,FALSE)</f>
        <v>63.79</v>
      </c>
      <c r="F191" s="290">
        <f>VLOOKUP($B191,'[1]DN Y PVP PARTES PLAN MANT SEPT '!$B$2:$G$206,6,FALSE)</f>
        <v>63.79</v>
      </c>
      <c r="G191" s="287" t="str">
        <f>VLOOKUP($B191,'[2]PARTES PLAN DE MANT'!$D$3:$J$724,7,FALSE)</f>
        <v>CAPTIVA SPORT 3.0 AWD</v>
      </c>
      <c r="H191" s="273"/>
      <c r="K191" s="290">
        <f>VLOOKUP($B191,'[1]DN Y PVP PARTES PLAN MANT SEPT '!$B$2:$G$254,3,FALSE)</f>
        <v>41.96</v>
      </c>
      <c r="L191" s="290">
        <f>VLOOKUP($B191,'[1]DN Y PVP PARTES PLAN MANT SEPT '!$B$2:$G$254,6,FALSE)</f>
        <v>63.79</v>
      </c>
      <c r="M191" s="290">
        <f t="shared" si="3"/>
        <v>0</v>
      </c>
    </row>
    <row r="192" spans="1:13" s="287" customFormat="1" x14ac:dyDescent="0.25">
      <c r="A192" s="289">
        <f t="shared" si="4"/>
        <v>191</v>
      </c>
      <c r="B192" s="277">
        <v>12638836</v>
      </c>
      <c r="C192" s="277" t="s">
        <v>60</v>
      </c>
      <c r="D192" s="290">
        <f>VLOOKUP($B192,'[1]DN Y PVP PARTES PLAN MANT SEPT '!$B$2:$G$206,3,FALSE)</f>
        <v>96.34</v>
      </c>
      <c r="E192" s="290">
        <f>VLOOKUP($B192,'[1]DN Y PVP PARTES PLAN MANT SEPT '!$B$2:$G$206,5,FALSE)</f>
        <v>146.47</v>
      </c>
      <c r="F192" s="290">
        <f>VLOOKUP($B192,'[1]DN Y PVP PARTES PLAN MANT SEPT '!$B$2:$G$206,6,FALSE)</f>
        <v>146.47</v>
      </c>
      <c r="G192" s="287" t="str">
        <f>VLOOKUP($B192,'[2]PARTES PLAN DE MANT'!$D$3:$J$724,7,FALSE)</f>
        <v>CAPTIVA SPORT 3.0 AWD</v>
      </c>
      <c r="H192" s="273"/>
      <c r="K192" s="290">
        <f>VLOOKUP($B192,'[1]DN Y PVP PARTES PLAN MANT SEPT '!$B$2:$G$254,3,FALSE)</f>
        <v>96.34</v>
      </c>
      <c r="L192" s="290">
        <f>VLOOKUP($B192,'[1]DN Y PVP PARTES PLAN MANT SEPT '!$B$2:$G$254,6,FALSE)</f>
        <v>146.47</v>
      </c>
      <c r="M192" s="290">
        <f t="shared" si="3"/>
        <v>0</v>
      </c>
    </row>
    <row r="193" spans="1:13" s="287" customFormat="1" x14ac:dyDescent="0.25">
      <c r="A193" s="289">
        <f t="shared" si="4"/>
        <v>192</v>
      </c>
      <c r="B193" s="277">
        <v>12634319</v>
      </c>
      <c r="C193" s="277" t="s">
        <v>63</v>
      </c>
      <c r="D193" s="290">
        <f>VLOOKUP($B193,'[1]DN Y PVP PARTES PLAN MANT SEPT '!$B$2:$G$206,3,FALSE)</f>
        <v>29.71</v>
      </c>
      <c r="E193" s="290">
        <f>VLOOKUP($B193,'[1]DN Y PVP PARTES PLAN MANT SEPT '!$B$2:$G$206,5,FALSE)</f>
        <v>45.17</v>
      </c>
      <c r="F193" s="290">
        <f>VLOOKUP($B193,'[1]DN Y PVP PARTES PLAN MANT SEPT '!$B$2:$G$206,6,FALSE)</f>
        <v>45.17</v>
      </c>
      <c r="G193" s="287" t="str">
        <f>VLOOKUP($B193,'[2]PARTES PLAN DE MANT'!$D$3:$J$724,7,FALSE)</f>
        <v>ORLANDO</v>
      </c>
      <c r="H193" s="273"/>
      <c r="K193" s="290">
        <f>VLOOKUP($B193,'[1]DN Y PVP PARTES PLAN MANT SEPT '!$B$2:$G$254,3,FALSE)</f>
        <v>29.71</v>
      </c>
      <c r="L193" s="290">
        <f>VLOOKUP($B193,'[1]DN Y PVP PARTES PLAN MANT SEPT '!$B$2:$G$254,6,FALSE)</f>
        <v>45.17</v>
      </c>
      <c r="M193" s="290">
        <f t="shared" si="3"/>
        <v>0</v>
      </c>
    </row>
    <row r="194" spans="1:13" s="287" customFormat="1" x14ac:dyDescent="0.25">
      <c r="A194" s="289">
        <f t="shared" si="4"/>
        <v>193</v>
      </c>
      <c r="B194" s="277">
        <v>12622410</v>
      </c>
      <c r="C194" s="277" t="s">
        <v>60</v>
      </c>
      <c r="D194" s="290">
        <f>VLOOKUP($B194,'[1]DN Y PVP PARTES PLAN MANT SEPT '!$B$2:$G$206,3,FALSE)</f>
        <v>149.91</v>
      </c>
      <c r="E194" s="290">
        <f>VLOOKUP($B194,'[1]DN Y PVP PARTES PLAN MANT SEPT '!$B$2:$G$206,5,FALSE)</f>
        <v>227.92</v>
      </c>
      <c r="F194" s="290">
        <f>VLOOKUP($B194,'[1]DN Y PVP PARTES PLAN MANT SEPT '!$B$2:$G$206,6,FALSE)</f>
        <v>227.92</v>
      </c>
      <c r="G194" s="287" t="str">
        <f>VLOOKUP($B194,'[2]PARTES PLAN DE MANT'!$D$3:$J$724,7,FALSE)</f>
        <v>ORLANDO</v>
      </c>
      <c r="H194" s="273"/>
      <c r="K194" s="290">
        <f>VLOOKUP($B194,'[1]DN Y PVP PARTES PLAN MANT SEPT '!$B$2:$G$254,3,FALSE)</f>
        <v>149.91</v>
      </c>
      <c r="L194" s="290">
        <f>VLOOKUP($B194,'[1]DN Y PVP PARTES PLAN MANT SEPT '!$B$2:$G$254,6,FALSE)</f>
        <v>227.92</v>
      </c>
      <c r="M194" s="290">
        <f t="shared" si="3"/>
        <v>0</v>
      </c>
    </row>
    <row r="195" spans="1:13" s="287" customFormat="1" x14ac:dyDescent="0.25">
      <c r="A195" s="289">
        <f t="shared" si="4"/>
        <v>194</v>
      </c>
      <c r="B195" s="277">
        <v>55580052</v>
      </c>
      <c r="C195" s="277" t="s">
        <v>265</v>
      </c>
      <c r="D195" s="290">
        <f>VLOOKUP($B195,'[1]DN Y PVP PARTES PLAN MANT SEPT '!$B$2:$G$206,3,FALSE)</f>
        <v>22.54</v>
      </c>
      <c r="E195" s="290">
        <f>VLOOKUP($B195,'[1]DN Y PVP PARTES PLAN MANT SEPT '!$B$2:$G$206,5,FALSE)</f>
        <v>34.270000000000003</v>
      </c>
      <c r="F195" s="290">
        <f>VLOOKUP($B195,'[1]DN Y PVP PARTES PLAN MANT SEPT '!$B$2:$G$206,6,FALSE)</f>
        <v>34.270000000000003</v>
      </c>
      <c r="G195" s="287" t="str">
        <f>VLOOKUP($B195,'[2]PARTES PLAN DE MANT'!$D$3:$J$724,7,FALSE)</f>
        <v>CRUZE AT</v>
      </c>
      <c r="H195" s="273"/>
      <c r="K195" s="290">
        <f>VLOOKUP($B195,'[1]DN Y PVP PARTES PLAN MANT SEPT '!$B$2:$G$254,3,FALSE)</f>
        <v>22.54</v>
      </c>
      <c r="L195" s="290">
        <f>VLOOKUP($B195,'[1]DN Y PVP PARTES PLAN MANT SEPT '!$B$2:$G$254,6,FALSE)</f>
        <v>34.270000000000003</v>
      </c>
      <c r="M195" s="290">
        <f t="shared" si="3"/>
        <v>0</v>
      </c>
    </row>
    <row r="196" spans="1:13" s="287" customFormat="1" x14ac:dyDescent="0.25">
      <c r="A196" s="289">
        <f t="shared" si="4"/>
        <v>195</v>
      </c>
      <c r="B196" s="277">
        <v>8979125940</v>
      </c>
      <c r="C196" s="277" t="s">
        <v>266</v>
      </c>
      <c r="D196" s="290">
        <f>VLOOKUP($B196,'[1]DN Y PVP PARTES PLAN MANT SEPT '!$B$2:$G$206,3,FALSE)</f>
        <v>15.14</v>
      </c>
      <c r="E196" s="290">
        <f>VLOOKUP($B196,'[1]DN Y PVP PARTES PLAN MANT SEPT '!$B$2:$G$206,5,FALSE)</f>
        <v>21.82</v>
      </c>
      <c r="F196" s="290">
        <f>VLOOKUP($B196,'[1]DN Y PVP PARTES PLAN MANT SEPT '!$B$2:$G$206,6,FALSE)</f>
        <v>21.82</v>
      </c>
      <c r="G196" s="287" t="str">
        <f>VLOOKUP($B196,'[2]PARTES PLAN DE MANT'!$D$3:$J$724,7,FALSE)</f>
        <v>LUV D-MAX 2.5</v>
      </c>
      <c r="H196" s="273"/>
      <c r="K196" s="290">
        <f>VLOOKUP($B196,'[1]DN Y PVP PARTES PLAN MANT SEPT '!$B$2:$G$254,3,FALSE)</f>
        <v>15.14</v>
      </c>
      <c r="L196" s="290">
        <f>VLOOKUP($B196,'[1]DN Y PVP PARTES PLAN MANT SEPT '!$B$2:$G$254,6,FALSE)</f>
        <v>21.82</v>
      </c>
      <c r="M196" s="290">
        <f t="shared" si="3"/>
        <v>0</v>
      </c>
    </row>
    <row r="197" spans="1:13" s="287" customFormat="1" x14ac:dyDescent="0.25">
      <c r="A197" s="289">
        <f t="shared" si="4"/>
        <v>196</v>
      </c>
      <c r="B197" s="277">
        <v>12636838</v>
      </c>
      <c r="C197" s="277" t="s">
        <v>54</v>
      </c>
      <c r="D197" s="290">
        <f>VLOOKUP($B197,'[1]DN Y PVP PARTES PLAN MANT SEPT '!$B$2:$G$206,3,FALSE)</f>
        <v>11.21</v>
      </c>
      <c r="E197" s="290">
        <f>VLOOKUP($B197,'[1]DN Y PVP PARTES PLAN MANT SEPT '!$B$2:$G$206,5,FALSE)</f>
        <v>17.04</v>
      </c>
      <c r="F197" s="290">
        <f>VLOOKUP($B197,'[1]DN Y PVP PARTES PLAN MANT SEPT '!$B$2:$G$206,6,FALSE)</f>
        <v>17.04</v>
      </c>
      <c r="G197" s="287" t="str">
        <f>VLOOKUP($B197,'[2]PARTES PLAN DE MANT'!$D$3:$J$724,7,FALSE)</f>
        <v>TRAILBLAZER 2.8L  DIESEL TURBO CRDI</v>
      </c>
      <c r="H197" s="298"/>
      <c r="K197" s="290">
        <f>VLOOKUP($B197,'[1]DN Y PVP PARTES PLAN MANT SEPT '!$B$2:$G$254,3,FALSE)</f>
        <v>11.21</v>
      </c>
      <c r="L197" s="290">
        <f>VLOOKUP($B197,'[1]DN Y PVP PARTES PLAN MANT SEPT '!$B$2:$G$254,6,FALSE)</f>
        <v>17.04</v>
      </c>
      <c r="M197" s="290">
        <f t="shared" si="3"/>
        <v>0</v>
      </c>
    </row>
    <row r="198" spans="1:13" s="287" customFormat="1" x14ac:dyDescent="0.25">
      <c r="A198" s="289">
        <f t="shared" si="4"/>
        <v>197</v>
      </c>
      <c r="B198" s="277">
        <v>2601225</v>
      </c>
      <c r="C198" s="277" t="s">
        <v>248</v>
      </c>
      <c r="D198" s="290">
        <f>VLOOKUP($B198,'[1]DN Y PVP PARTES PLAN MANT SEPT '!$B$2:$G$206,3,FALSE)</f>
        <v>862.26</v>
      </c>
      <c r="E198" s="290">
        <f>VLOOKUP($B198,'[1]DN Y PVP PARTES PLAN MANT SEPT '!$B$2:$G$206,5,FALSE)</f>
        <v>1368.73</v>
      </c>
      <c r="F198" s="290">
        <f>VLOOKUP($B198,'[1]DN Y PVP PARTES PLAN MANT SEPT '!$B$2:$G$206,6,FALSE)</f>
        <v>6.5804326923076921</v>
      </c>
      <c r="G198" s="287" t="str">
        <f>VLOOKUP($B198,'[2]PARTES PLAN DE MANT'!$D$3:$J$724,7,FALSE)</f>
        <v>LUV DMAX 2.4</v>
      </c>
      <c r="H198" s="298"/>
      <c r="K198" s="290">
        <f>VLOOKUP($B198,'[1]DN Y PVP PARTES PLAN MANT SEPT '!$B$2:$G$254,3,FALSE)</f>
        <v>862.26</v>
      </c>
      <c r="L198" s="290">
        <f>VLOOKUP($B198,'[1]DN Y PVP PARTES PLAN MANT SEPT '!$B$2:$G$254,6,FALSE)</f>
        <v>6.5804326923076921</v>
      </c>
      <c r="M198" s="290">
        <f t="shared" si="3"/>
        <v>0</v>
      </c>
    </row>
    <row r="199" spans="1:13" s="287" customFormat="1" x14ac:dyDescent="0.25">
      <c r="A199" s="289">
        <f t="shared" si="4"/>
        <v>198</v>
      </c>
      <c r="B199" s="277">
        <v>94771044</v>
      </c>
      <c r="C199" s="277" t="s">
        <v>57</v>
      </c>
      <c r="D199" s="290">
        <f>VLOOKUP($B199,'[1]DN Y PVP PARTES PLAN MANT SEPT '!$B$2:$G$206,3,FALSE)</f>
        <v>25.45</v>
      </c>
      <c r="E199" s="290">
        <f>VLOOKUP($B199,'[1]DN Y PVP PARTES PLAN MANT SEPT '!$B$2:$G$206,5,FALSE)</f>
        <v>38.69</v>
      </c>
      <c r="F199" s="290">
        <f>VLOOKUP($B199,'[1]DN Y PVP PARTES PLAN MANT SEPT '!$B$2:$G$206,6,FALSE)</f>
        <v>38.69</v>
      </c>
      <c r="G199" s="287" t="str">
        <f>VLOOKUP($B199,'[2]PARTES PLAN DE MANT'!$D$3:$J$724,7,FALSE)</f>
        <v>TRAILBLAZER 2.8L  DIESEL TURBO CRDI</v>
      </c>
      <c r="H199" s="298"/>
      <c r="K199" s="290">
        <f>VLOOKUP($B199,'[1]DN Y PVP PARTES PLAN MANT SEPT '!$B$2:$G$254,3,FALSE)</f>
        <v>25.45</v>
      </c>
      <c r="L199" s="290">
        <f>VLOOKUP($B199,'[1]DN Y PVP PARTES PLAN MANT SEPT '!$B$2:$G$254,6,FALSE)</f>
        <v>38.69</v>
      </c>
      <c r="M199" s="290">
        <f t="shared" si="3"/>
        <v>0</v>
      </c>
    </row>
    <row r="200" spans="1:13" s="287" customFormat="1" x14ac:dyDescent="0.25">
      <c r="A200" s="289">
        <f t="shared" si="4"/>
        <v>199</v>
      </c>
      <c r="B200" s="277">
        <v>52046262</v>
      </c>
      <c r="C200" s="277" t="s">
        <v>58</v>
      </c>
      <c r="D200" s="290">
        <f>VLOOKUP($B200,'[1]DN Y PVP PARTES PLAN MANT SEPT '!$B$2:$G$206,3,FALSE)</f>
        <v>42.6</v>
      </c>
      <c r="E200" s="290">
        <f>VLOOKUP($B200,'[1]DN Y PVP PARTES PLAN MANT SEPT '!$B$2:$G$206,5,FALSE)</f>
        <v>64.77</v>
      </c>
      <c r="F200" s="290">
        <f>VLOOKUP($B200,'[1]DN Y PVP PARTES PLAN MANT SEPT '!$B$2:$G$206,6,FALSE)</f>
        <v>64.77</v>
      </c>
      <c r="G200" s="287" t="str">
        <f>VLOOKUP($B200,'[2]PARTES PLAN DE MANT'!$D$3:$J$724,7,FALSE)</f>
        <v>TRAILBLAZER 2.8L  DIESEL TURBO CRDI</v>
      </c>
      <c r="H200" s="298"/>
      <c r="K200" s="290">
        <f>VLOOKUP($B200,'[1]DN Y PVP PARTES PLAN MANT SEPT '!$B$2:$G$254,3,FALSE)</f>
        <v>42.6</v>
      </c>
      <c r="L200" s="290">
        <f>VLOOKUP($B200,'[1]DN Y PVP PARTES PLAN MANT SEPT '!$B$2:$G$254,6,FALSE)</f>
        <v>64.77</v>
      </c>
      <c r="M200" s="290">
        <f t="shared" si="3"/>
        <v>0</v>
      </c>
    </row>
    <row r="201" spans="1:13" s="287" customFormat="1" x14ac:dyDescent="0.25">
      <c r="A201" s="289">
        <f t="shared" si="4"/>
        <v>200</v>
      </c>
      <c r="B201" s="277">
        <v>24579393</v>
      </c>
      <c r="C201" s="277" t="s">
        <v>63</v>
      </c>
      <c r="D201" s="290">
        <f>VLOOKUP($B201,'[1]DN Y PVP PARTES PLAN MANT SEPT '!$B$2:$G$206,3,FALSE)</f>
        <v>19.95</v>
      </c>
      <c r="E201" s="290">
        <f>VLOOKUP($B201,'[1]DN Y PVP PARTES PLAN MANT SEPT '!$B$2:$G$206,5,FALSE)</f>
        <v>30.33</v>
      </c>
      <c r="F201" s="290">
        <f>VLOOKUP($B201,'[1]DN Y PVP PARTES PLAN MANT SEPT '!$B$2:$G$206,6,FALSE)</f>
        <v>30.33</v>
      </c>
      <c r="G201" s="287" t="str">
        <f>VLOOKUP($B201,'[2]PARTES PLAN DE MANT'!$D$3:$J$724,7,FALSE)</f>
        <v>TRAILBLAZER 2.8L  DIESEL TURBO CRDI</v>
      </c>
      <c r="H201" s="298"/>
      <c r="K201" s="290">
        <f>VLOOKUP($B201,'[1]DN Y PVP PARTES PLAN MANT SEPT '!$B$2:$G$254,3,FALSE)</f>
        <v>19.95</v>
      </c>
      <c r="L201" s="290">
        <f>VLOOKUP($B201,'[1]DN Y PVP PARTES PLAN MANT SEPT '!$B$2:$G$254,6,FALSE)</f>
        <v>30.33</v>
      </c>
      <c r="M201" s="290">
        <f t="shared" si="3"/>
        <v>0</v>
      </c>
    </row>
    <row r="202" spans="1:13" s="287" customFormat="1" x14ac:dyDescent="0.25">
      <c r="A202" s="289">
        <f t="shared" si="4"/>
        <v>201</v>
      </c>
      <c r="B202" s="277">
        <v>12625215</v>
      </c>
      <c r="C202" s="277" t="s">
        <v>268</v>
      </c>
      <c r="D202" s="290">
        <f>VLOOKUP($B202,'[1]DN Y PVP PARTES PLAN MANT SEPT '!$B$2:$G$206,3,FALSE)</f>
        <v>53.89</v>
      </c>
      <c r="E202" s="290">
        <f>VLOOKUP($B202,'[1]DN Y PVP PARTES PLAN MANT SEPT '!$B$2:$G$206,5,FALSE)</f>
        <v>81.93</v>
      </c>
      <c r="F202" s="290">
        <f>VLOOKUP($B202,'[1]DN Y PVP PARTES PLAN MANT SEPT '!$B$2:$G$206,6,FALSE)</f>
        <v>81.93</v>
      </c>
      <c r="G202" s="287" t="str">
        <f>VLOOKUP($B202,'[2]PARTES PLAN DE MANT'!$D$3:$J$724,7,FALSE)</f>
        <v>TRAILBLAZER 2.8L  DIESEL TURBO CRDI</v>
      </c>
      <c r="H202" s="298"/>
      <c r="K202" s="290">
        <f>VLOOKUP($B202,'[1]DN Y PVP PARTES PLAN MANT SEPT '!$B$2:$G$254,3,FALSE)</f>
        <v>53.89</v>
      </c>
      <c r="L202" s="290">
        <f>VLOOKUP($B202,'[1]DN Y PVP PARTES PLAN MANT SEPT '!$B$2:$G$254,6,FALSE)</f>
        <v>81.93</v>
      </c>
      <c r="M202" s="290">
        <f t="shared" si="3"/>
        <v>0</v>
      </c>
    </row>
    <row r="203" spans="1:13" s="287" customFormat="1" x14ac:dyDescent="0.25">
      <c r="A203" s="289">
        <f t="shared" si="4"/>
        <v>202</v>
      </c>
      <c r="B203" s="277">
        <v>12625560</v>
      </c>
      <c r="C203" s="277" t="s">
        <v>112</v>
      </c>
      <c r="D203" s="290">
        <f>VLOOKUP($B203,'[1]DN Y PVP PARTES PLAN MANT SEPT '!$B$2:$G$206,3,FALSE)</f>
        <v>42.66</v>
      </c>
      <c r="E203" s="290">
        <f>VLOOKUP($B203,'[1]DN Y PVP PARTES PLAN MANT SEPT '!$B$2:$G$206,5,FALSE)</f>
        <v>64.86</v>
      </c>
      <c r="F203" s="290">
        <f>VLOOKUP($B203,'[1]DN Y PVP PARTES PLAN MANT SEPT '!$B$2:$G$206,6,FALSE)</f>
        <v>64.86</v>
      </c>
      <c r="G203" s="287" t="str">
        <f>VLOOKUP($B203,'[2]PARTES PLAN DE MANT'!$D$3:$J$724,7,FALSE)</f>
        <v>TRAILBLAZER 2.8L  DIESEL TURBO CRDI</v>
      </c>
      <c r="H203" s="298"/>
      <c r="K203" s="290">
        <f>VLOOKUP($B203,'[1]DN Y PVP PARTES PLAN MANT SEPT '!$B$2:$G$254,3,FALSE)</f>
        <v>42.66</v>
      </c>
      <c r="L203" s="290">
        <f>VLOOKUP($B203,'[1]DN Y PVP PARTES PLAN MANT SEPT '!$B$2:$G$254,6,FALSE)</f>
        <v>64.86</v>
      </c>
      <c r="M203" s="290">
        <f t="shared" si="3"/>
        <v>0</v>
      </c>
    </row>
    <row r="204" spans="1:13" s="287" customFormat="1" x14ac:dyDescent="0.25">
      <c r="A204" s="289">
        <f t="shared" si="4"/>
        <v>203</v>
      </c>
      <c r="B204" s="277">
        <v>12625212</v>
      </c>
      <c r="C204" s="277" t="s">
        <v>60</v>
      </c>
      <c r="D204" s="290">
        <f>VLOOKUP($B204,'[1]DN Y PVP PARTES PLAN MANT SEPT '!$B$2:$G$206,3,FALSE)</f>
        <v>108.45</v>
      </c>
      <c r="E204" s="290">
        <f>VLOOKUP($B204,'[1]DN Y PVP PARTES PLAN MANT SEPT '!$B$2:$G$206,5,FALSE)</f>
        <v>164.88</v>
      </c>
      <c r="F204" s="290">
        <f>VLOOKUP($B204,'[1]DN Y PVP PARTES PLAN MANT SEPT '!$B$2:$G$206,6,FALSE)</f>
        <v>164.88</v>
      </c>
      <c r="G204" s="287" t="str">
        <f>VLOOKUP($B204,'[2]PARTES PLAN DE MANT'!$D$3:$J$724,7,FALSE)</f>
        <v>TRAILBLAZER 2.8L  DIESEL TURBO CRDI</v>
      </c>
      <c r="H204" s="298"/>
      <c r="K204" s="290">
        <f>VLOOKUP($B204,'[1]DN Y PVP PARTES PLAN MANT SEPT '!$B$2:$G$254,3,FALSE)</f>
        <v>108.45</v>
      </c>
      <c r="L204" s="290">
        <f>VLOOKUP($B204,'[1]DN Y PVP PARTES PLAN MANT SEPT '!$B$2:$G$254,6,FALSE)</f>
        <v>164.88</v>
      </c>
      <c r="M204" s="290">
        <f t="shared" si="3"/>
        <v>0</v>
      </c>
    </row>
    <row r="205" spans="1:13" s="287" customFormat="1" x14ac:dyDescent="0.25">
      <c r="A205" s="289">
        <f t="shared" si="4"/>
        <v>204</v>
      </c>
      <c r="B205" s="277">
        <v>1126243</v>
      </c>
      <c r="C205" s="277" t="s">
        <v>269</v>
      </c>
      <c r="D205" s="290">
        <f>VLOOKUP($B205,'[1]DN Y PVP PARTES PLAN MANT SEPT '!$B$2:$G$206,3,FALSE)</f>
        <v>80.849999999999994</v>
      </c>
      <c r="E205" s="290">
        <f>VLOOKUP($B205,'[1]DN Y PVP PARTES PLAN MANT SEPT '!$B$2:$G$206,5,FALSE)</f>
        <v>122.92</v>
      </c>
      <c r="F205" s="290">
        <f>VLOOKUP($B205,'[1]DN Y PVP PARTES PLAN MANT SEPT '!$B$2:$G$206,6,FALSE)</f>
        <v>10.243333333333334</v>
      </c>
      <c r="G205" s="287" t="str">
        <f>VLOOKUP($B205,'[2]PARTES PLAN DE MANT'!$D$3:$J$724,7,FALSE)</f>
        <v>TRAILBLAZER 2.8L  DIESEL TURBO CRDI</v>
      </c>
      <c r="H205" s="298"/>
      <c r="K205" s="290">
        <f>VLOOKUP($B205,'[1]DN Y PVP PARTES PLAN MANT SEPT '!$B$2:$G$254,3,FALSE)</f>
        <v>80.849999999999994</v>
      </c>
      <c r="L205" s="290">
        <f>VLOOKUP($B205,'[1]DN Y PVP PARTES PLAN MANT SEPT '!$B$2:$G$254,6,FALSE)</f>
        <v>10.243333333333334</v>
      </c>
      <c r="M205" s="290">
        <f t="shared" si="3"/>
        <v>0</v>
      </c>
    </row>
    <row r="206" spans="1:13" s="287" customFormat="1" x14ac:dyDescent="0.25">
      <c r="A206" s="289">
        <f t="shared" si="4"/>
        <v>205</v>
      </c>
      <c r="B206" s="277">
        <v>1126243</v>
      </c>
      <c r="C206" s="277" t="s">
        <v>270</v>
      </c>
      <c r="D206" s="290">
        <f>VLOOKUP($B206,'[1]DN Y PVP PARTES PLAN MANT SEPT '!$B$2:$G$206,3,FALSE)</f>
        <v>80.849999999999994</v>
      </c>
      <c r="E206" s="290">
        <f>VLOOKUP($B206,'[1]DN Y PVP PARTES PLAN MANT SEPT '!$B$2:$G$206,5,FALSE)</f>
        <v>122.92</v>
      </c>
      <c r="F206" s="290">
        <f>VLOOKUP($B206,'[1]DN Y PVP PARTES PLAN MANT SEPT '!$B$2:$G$206,6,FALSE)</f>
        <v>10.243333333333334</v>
      </c>
      <c r="G206" s="287" t="str">
        <f>VLOOKUP($B206,'[2]PARTES PLAN DE MANT'!$D$3:$J$724,7,FALSE)</f>
        <v>TRAILBLAZER 2.8L  DIESEL TURBO CRDI</v>
      </c>
      <c r="H206" s="298"/>
      <c r="K206" s="290">
        <f>VLOOKUP($B206,'[1]DN Y PVP PARTES PLAN MANT SEPT '!$B$2:$G$254,3,FALSE)</f>
        <v>80.849999999999994</v>
      </c>
      <c r="L206" s="290">
        <f>VLOOKUP($B206,'[1]DN Y PVP PARTES PLAN MANT SEPT '!$B$2:$G$254,6,FALSE)</f>
        <v>10.243333333333334</v>
      </c>
      <c r="M206" s="290">
        <f t="shared" si="3"/>
        <v>0</v>
      </c>
    </row>
    <row r="207" spans="1:13" s="287" customFormat="1" x14ac:dyDescent="0.25">
      <c r="A207" s="289">
        <f t="shared" si="4"/>
        <v>206</v>
      </c>
      <c r="B207" s="277">
        <v>2602458</v>
      </c>
      <c r="C207" s="277" t="s">
        <v>271</v>
      </c>
      <c r="D207" s="290">
        <f>VLOOKUP($B207,'[1]DN Y PVP PARTES PLAN MANT SEPT '!$B$2:$G$206,3,FALSE)</f>
        <v>1470.88</v>
      </c>
      <c r="E207" s="290">
        <f>VLOOKUP($B207,'[1]DN Y PVP PARTES PLAN MANT SEPT '!$B$2:$G$206,5,FALSE)</f>
        <v>2278.1</v>
      </c>
      <c r="F207" s="290">
        <f>VLOOKUP($B207,'[1]DN Y PVP PARTES PLAN MANT SEPT '!$B$2:$G$206,6,FALSE)</f>
        <v>10.952403846153846</v>
      </c>
      <c r="G207" s="287" t="str">
        <f>VLOOKUP($B207,'[2]PARTES PLAN DE MANT'!$D$3:$J$724,7,FALSE)</f>
        <v>SPARK</v>
      </c>
      <c r="H207" s="298"/>
      <c r="K207" s="290">
        <f>VLOOKUP($B207,'[1]DN Y PVP PARTES PLAN MANT SEPT '!$B$2:$G$254,3,FALSE)</f>
        <v>1470.88</v>
      </c>
      <c r="L207" s="290">
        <f>VLOOKUP($B207,'[1]DN Y PVP PARTES PLAN MANT SEPT '!$B$2:$G$254,6,FALSE)</f>
        <v>10.952403846153846</v>
      </c>
      <c r="M207" s="290">
        <f t="shared" si="3"/>
        <v>0</v>
      </c>
    </row>
    <row r="208" spans="1:13" s="287" customFormat="1" x14ac:dyDescent="0.25">
      <c r="A208" s="289">
        <f t="shared" si="4"/>
        <v>207</v>
      </c>
      <c r="B208" s="277">
        <v>2602458</v>
      </c>
      <c r="C208" s="277" t="s">
        <v>272</v>
      </c>
      <c r="D208" s="290">
        <f>VLOOKUP($B208,'[1]DN Y PVP PARTES PLAN MANT SEPT '!$B$2:$G$206,3,FALSE)</f>
        <v>1470.88</v>
      </c>
      <c r="E208" s="290">
        <f>VLOOKUP($B208,'[1]DN Y PVP PARTES PLAN MANT SEPT '!$B$2:$G$206,5,FALSE)</f>
        <v>2278.1</v>
      </c>
      <c r="F208" s="290">
        <f>VLOOKUP($B208,'[1]DN Y PVP PARTES PLAN MANT SEPT '!$B$2:$G$206,6,FALSE)</f>
        <v>10.952403846153846</v>
      </c>
      <c r="G208" s="287" t="str">
        <f>VLOOKUP($B208,'[2]PARTES PLAN DE MANT'!$D$3:$J$724,7,FALSE)</f>
        <v>SPARK</v>
      </c>
      <c r="H208" s="298"/>
      <c r="K208" s="290">
        <f>VLOOKUP($B208,'[1]DN Y PVP PARTES PLAN MANT SEPT '!$B$2:$G$254,3,FALSE)</f>
        <v>1470.88</v>
      </c>
      <c r="L208" s="290">
        <f>VLOOKUP($B208,'[1]DN Y PVP PARTES PLAN MANT SEPT '!$B$2:$G$254,6,FALSE)</f>
        <v>10.952403846153846</v>
      </c>
      <c r="M208" s="290">
        <f t="shared" si="3"/>
        <v>0</v>
      </c>
    </row>
    <row r="209" spans="1:13" s="287" customFormat="1" x14ac:dyDescent="0.25">
      <c r="A209" s="289">
        <f t="shared" si="4"/>
        <v>208</v>
      </c>
      <c r="B209" s="277">
        <v>88900181</v>
      </c>
      <c r="C209" s="277" t="s">
        <v>242</v>
      </c>
      <c r="D209" s="290">
        <f>VLOOKUP($B209,'[1]DN Y PVP PARTES PLAN MANT SEPT '!$B$2:$G$206,3,FALSE)</f>
        <v>6.18</v>
      </c>
      <c r="E209" s="290">
        <f>VLOOKUP($B209,'[1]DN Y PVP PARTES PLAN MANT SEPT '!$B$2:$G$206,5,FALSE)</f>
        <v>6.18</v>
      </c>
      <c r="F209" s="290">
        <f>VLOOKUP($B209,'[1]DN Y PVP PARTES PLAN MANT SEPT '!$B$2:$G$206,6,FALSE)</f>
        <v>6.18</v>
      </c>
      <c r="G209" s="287" t="str">
        <f>VLOOKUP($B209,'[2]PARTES PLAN DE MANT'!$D$3:$J$724,7,FALSE)</f>
        <v>SPARK</v>
      </c>
      <c r="H209" s="298"/>
      <c r="K209" s="290">
        <f>VLOOKUP($B209,'[1]DN Y PVP PARTES PLAN MANT SEPT '!$B$2:$G$254,3,FALSE)</f>
        <v>6.18</v>
      </c>
      <c r="L209" s="290">
        <f>VLOOKUP($B209,'[1]DN Y PVP PARTES PLAN MANT SEPT '!$B$2:$G$254,6,FALSE)</f>
        <v>6.18</v>
      </c>
      <c r="M209" s="290">
        <f t="shared" si="3"/>
        <v>0</v>
      </c>
    </row>
    <row r="210" spans="1:13" s="287" customFormat="1" x14ac:dyDescent="0.25">
      <c r="A210" s="289">
        <f t="shared" si="4"/>
        <v>209</v>
      </c>
      <c r="B210" s="277">
        <v>55565219</v>
      </c>
      <c r="C210" s="277" t="s">
        <v>64</v>
      </c>
      <c r="D210" s="290">
        <f>VLOOKUP($B210,'[1]DN Y PVP PARTES PLAN MANT SEPT '!$B$2:$G$206,3,FALSE)</f>
        <v>6.83</v>
      </c>
      <c r="E210" s="290">
        <f>VLOOKUP($B210,'[1]DN Y PVP PARTES PLAN MANT SEPT '!$B$2:$G$206,5,FALSE)</f>
        <v>10.38</v>
      </c>
      <c r="F210" s="290">
        <f>VLOOKUP($B210,'[1]DN Y PVP PARTES PLAN MANT SEPT '!$B$2:$G$206,6,FALSE)</f>
        <v>10.38</v>
      </c>
      <c r="G210" s="287" t="str">
        <f>VLOOKUP($B210,'[2]PARTES PLAN DE MANT'!$D$3:$J$724,7,FALSE)</f>
        <v>TRACKER FWD 1.8L TM</v>
      </c>
      <c r="H210" s="298"/>
      <c r="K210" s="290">
        <f>VLOOKUP($B210,'[1]DN Y PVP PARTES PLAN MANT SEPT '!$B$2:$G$254,3,FALSE)</f>
        <v>6.83</v>
      </c>
      <c r="L210" s="290">
        <f>VLOOKUP($B210,'[1]DN Y PVP PARTES PLAN MANT SEPT '!$B$2:$G$254,6,FALSE)</f>
        <v>10.38</v>
      </c>
      <c r="M210" s="290">
        <f t="shared" si="3"/>
        <v>0</v>
      </c>
    </row>
    <row r="211" spans="1:13" s="287" customFormat="1" x14ac:dyDescent="0.25">
      <c r="A211" s="289">
        <f t="shared" si="4"/>
        <v>210</v>
      </c>
      <c r="B211" s="277">
        <v>55578419</v>
      </c>
      <c r="C211" s="277" t="s">
        <v>60</v>
      </c>
      <c r="D211" s="290">
        <f>VLOOKUP($B211,'[1]DN Y PVP PARTES PLAN MANT SEPT '!$B$2:$G$206,3,FALSE)</f>
        <v>120.82</v>
      </c>
      <c r="E211" s="290">
        <f>VLOOKUP($B211,'[1]DN Y PVP PARTES PLAN MANT SEPT '!$B$2:$G$206,5,FALSE)</f>
        <v>180.34</v>
      </c>
      <c r="F211" s="290">
        <f>VLOOKUP($B211,'[1]DN Y PVP PARTES PLAN MANT SEPT '!$B$2:$G$206,6,FALSE)</f>
        <v>180.34</v>
      </c>
      <c r="G211" s="287" t="str">
        <f>VLOOKUP($B211,'[2]PARTES PLAN DE MANT'!$D$3:$J$724,7,FALSE)</f>
        <v>CRUZE AT</v>
      </c>
      <c r="H211" s="298"/>
      <c r="K211" s="290">
        <f>VLOOKUP($B211,'[1]DN Y PVP PARTES PLAN MANT SEPT '!$B$2:$G$254,3,FALSE)</f>
        <v>120.82</v>
      </c>
      <c r="L211" s="290">
        <f>VLOOKUP($B211,'[1]DN Y PVP PARTES PLAN MANT SEPT '!$B$2:$G$254,6,FALSE)</f>
        <v>180.34</v>
      </c>
      <c r="M211" s="290">
        <f t="shared" si="3"/>
        <v>0</v>
      </c>
    </row>
    <row r="212" spans="1:13" s="287" customFormat="1" x14ac:dyDescent="0.25">
      <c r="A212" s="289">
        <f t="shared" si="4"/>
        <v>211</v>
      </c>
      <c r="B212" s="277">
        <v>90502556</v>
      </c>
      <c r="C212" s="277" t="s">
        <v>397</v>
      </c>
      <c r="D212" s="290">
        <f>VLOOKUP($B212,'[1]DN Y PVP PARTES PLAN MANT SEPT '!$B$2:$G$206,3,FALSE)</f>
        <v>4.88</v>
      </c>
      <c r="E212" s="290">
        <f>VLOOKUP($B212,'[1]DN Y PVP PARTES PLAN MANT SEPT '!$B$2:$G$206,5,FALSE)</f>
        <v>7.42</v>
      </c>
      <c r="F212" s="290">
        <f>VLOOKUP($B212,'[1]DN Y PVP PARTES PLAN MANT SEPT '!$B$2:$G$206,6,FALSE)</f>
        <v>7.42</v>
      </c>
      <c r="G212" s="287" t="s">
        <v>417</v>
      </c>
      <c r="H212" s="298"/>
      <c r="K212" s="290">
        <f>VLOOKUP($B212,'[1]DN Y PVP PARTES PLAN MANT SEPT '!$B$2:$G$254,3,FALSE)</f>
        <v>4.88</v>
      </c>
      <c r="L212" s="290">
        <f>VLOOKUP($B212,'[1]DN Y PVP PARTES PLAN MANT SEPT '!$B$2:$G$254,6,FALSE)</f>
        <v>7.42</v>
      </c>
      <c r="M212" s="290">
        <f t="shared" si="3"/>
        <v>0</v>
      </c>
    </row>
    <row r="213" spans="1:13" s="287" customFormat="1" x14ac:dyDescent="0.25">
      <c r="A213" s="289">
        <f t="shared" si="4"/>
        <v>212</v>
      </c>
      <c r="B213" s="277">
        <v>90528145</v>
      </c>
      <c r="C213" s="277" t="s">
        <v>398</v>
      </c>
      <c r="D213" s="290">
        <f>VLOOKUP($B213,'[1]DN Y PVP PARTES PLAN MANT SEPT '!$B$2:$G$206,3,FALSE)</f>
        <v>2.2000000000000002</v>
      </c>
      <c r="E213" s="290">
        <f>VLOOKUP($B213,'[1]DN Y PVP PARTES PLAN MANT SEPT '!$B$2:$G$206,5,FALSE)</f>
        <v>3.34</v>
      </c>
      <c r="F213" s="290">
        <f>VLOOKUP($B213,'[1]DN Y PVP PARTES PLAN MANT SEPT '!$B$2:$G$206,6,FALSE)</f>
        <v>3.34</v>
      </c>
      <c r="G213" s="287" t="s">
        <v>417</v>
      </c>
      <c r="H213" s="298"/>
      <c r="K213" s="290">
        <f>VLOOKUP($B213,'[1]DN Y PVP PARTES PLAN MANT SEPT '!$B$2:$G$254,3,FALSE)</f>
        <v>2.2000000000000002</v>
      </c>
      <c r="L213" s="290">
        <f>VLOOKUP($B213,'[1]DN Y PVP PARTES PLAN MANT SEPT '!$B$2:$G$254,6,FALSE)</f>
        <v>3.34</v>
      </c>
      <c r="M213" s="290">
        <f t="shared" si="3"/>
        <v>0</v>
      </c>
    </row>
    <row r="214" spans="1:13" s="287" customFormat="1" x14ac:dyDescent="0.25">
      <c r="A214" s="289">
        <f t="shared" si="4"/>
        <v>213</v>
      </c>
      <c r="B214" s="277">
        <v>93185674</v>
      </c>
      <c r="C214" s="277" t="s">
        <v>349</v>
      </c>
      <c r="D214" s="290">
        <f>VLOOKUP($B214,'[1]DN Y PVP PARTES PLAN MANT SEPT '!$B$2:$G$206,3,FALSE)</f>
        <v>9.2100000000000009</v>
      </c>
      <c r="E214" s="290">
        <f>VLOOKUP($B214,'[1]DN Y PVP PARTES PLAN MANT SEPT '!$B$2:$G$206,5,FALSE)</f>
        <v>13.27</v>
      </c>
      <c r="F214" s="290">
        <f>VLOOKUP($B214,'[1]DN Y PVP PARTES PLAN MANT SEPT '!$B$2:$G$206,6,FALSE)</f>
        <v>13.27</v>
      </c>
      <c r="G214" s="287" t="str">
        <f>VLOOKUP($B214,'[2]PARTES PLAN DE MANT'!$D$3:$J$724,7,FALSE)</f>
        <v>CRUZE AT</v>
      </c>
      <c r="H214" s="298"/>
      <c r="K214" s="290">
        <f>VLOOKUP($B214,'[1]DN Y PVP PARTES PLAN MANT SEPT '!$B$2:$G$254,3,FALSE)</f>
        <v>9.2100000000000009</v>
      </c>
      <c r="L214" s="290">
        <f>VLOOKUP($B214,'[1]DN Y PVP PARTES PLAN MANT SEPT '!$B$2:$G$254,6,FALSE)</f>
        <v>13.27</v>
      </c>
      <c r="M214" s="290">
        <f t="shared" si="3"/>
        <v>0</v>
      </c>
    </row>
    <row r="215" spans="1:13" s="287" customFormat="1" x14ac:dyDescent="0.25">
      <c r="A215" s="289">
        <f t="shared" si="4"/>
        <v>214</v>
      </c>
      <c r="B215" s="277">
        <v>95021102</v>
      </c>
      <c r="C215" s="277" t="s">
        <v>319</v>
      </c>
      <c r="D215" s="290">
        <f>VLOOKUP($B215,'[1]DN Y PVP PARTES PLAN MANT SEPT '!$B$2:$G$206,3,FALSE)</f>
        <v>24.8</v>
      </c>
      <c r="E215" s="290">
        <f>VLOOKUP($B215,'[1]DN Y PVP PARTES PLAN MANT SEPT '!$B$2:$G$206,5,FALSE)</f>
        <v>37.700000000000003</v>
      </c>
      <c r="F215" s="290">
        <f>VLOOKUP($B215,'[1]DN Y PVP PARTES PLAN MANT SEPT '!$B$2:$G$206,6,FALSE)</f>
        <v>37.700000000000003</v>
      </c>
      <c r="G215" s="287" t="str">
        <f>VLOOKUP($B215,'[2]PARTES PLAN DE MANT'!$D$3:$J$724,7,FALSE)</f>
        <v>TRACKER FWD 1.8L TM</v>
      </c>
      <c r="H215" s="298"/>
      <c r="K215" s="290">
        <f>VLOOKUP($B215,'[1]DN Y PVP PARTES PLAN MANT SEPT '!$B$2:$G$254,3,FALSE)</f>
        <v>24.8</v>
      </c>
      <c r="L215" s="290">
        <f>VLOOKUP($B215,'[1]DN Y PVP PARTES PLAN MANT SEPT '!$B$2:$G$254,6,FALSE)</f>
        <v>37.700000000000003</v>
      </c>
      <c r="M215" s="290">
        <f t="shared" si="3"/>
        <v>0</v>
      </c>
    </row>
    <row r="216" spans="1:13" s="287" customFormat="1" x14ac:dyDescent="0.25">
      <c r="A216" s="289">
        <f t="shared" si="4"/>
        <v>215</v>
      </c>
      <c r="B216" s="277">
        <v>13271190</v>
      </c>
      <c r="C216" s="277" t="s">
        <v>293</v>
      </c>
      <c r="D216" s="290">
        <f>VLOOKUP($B216,'[1]DN Y PVP PARTES PLAN MANT SEPT '!$B$2:$G$206,3,FALSE)</f>
        <v>17.2</v>
      </c>
      <c r="E216" s="290">
        <f>VLOOKUP($B216,'[1]DN Y PVP PARTES PLAN MANT SEPT '!$B$2:$G$206,5,FALSE)</f>
        <v>26.15</v>
      </c>
      <c r="F216" s="290">
        <f>VLOOKUP($B216,'[1]DN Y PVP PARTES PLAN MANT SEPT '!$B$2:$G$206,6,FALSE)</f>
        <v>26.15</v>
      </c>
      <c r="G216" s="287" t="str">
        <f>VLOOKUP($B216,'[2]PARTES PLAN DE MANT'!$D$3:$J$724,7,FALSE)</f>
        <v>TRACKER FWD 1.8L TM</v>
      </c>
      <c r="H216" s="298"/>
      <c r="K216" s="290">
        <f>VLOOKUP($B216,'[1]DN Y PVP PARTES PLAN MANT SEPT '!$B$2:$G$254,3,FALSE)</f>
        <v>17.2</v>
      </c>
      <c r="L216" s="290">
        <f>VLOOKUP($B216,'[1]DN Y PVP PARTES PLAN MANT SEPT '!$B$2:$G$254,6,FALSE)</f>
        <v>26.15</v>
      </c>
      <c r="M216" s="290">
        <f t="shared" si="3"/>
        <v>0</v>
      </c>
    </row>
    <row r="217" spans="1:13" s="287" customFormat="1" x14ac:dyDescent="0.25">
      <c r="A217" s="289">
        <f t="shared" si="4"/>
        <v>216</v>
      </c>
      <c r="B217" s="277">
        <v>24422964</v>
      </c>
      <c r="C217" s="277" t="s">
        <v>326</v>
      </c>
      <c r="D217" s="290">
        <f>VLOOKUP($B217,'[1]DN Y PVP PARTES PLAN MANT SEPT '!$B$2:$G$206,3,FALSE)</f>
        <v>98.05</v>
      </c>
      <c r="E217" s="290">
        <f>VLOOKUP($B217,'[1]DN Y PVP PARTES PLAN MANT SEPT '!$B$2:$G$206,5,FALSE)</f>
        <v>146.31</v>
      </c>
      <c r="F217" s="290">
        <f>VLOOKUP($B217,'[1]DN Y PVP PARTES PLAN MANT SEPT '!$B$2:$G$206,6,FALSE)</f>
        <v>146.31</v>
      </c>
      <c r="G217" s="287" t="str">
        <f>VLOOKUP($B217,'[2]PARTES PLAN DE MANT'!$D$3:$J$724,7,FALSE)</f>
        <v>CRUZE AT</v>
      </c>
      <c r="H217" s="298"/>
      <c r="K217" s="290">
        <f>VLOOKUP($B217,'[1]DN Y PVP PARTES PLAN MANT SEPT '!$B$2:$G$254,3,FALSE)</f>
        <v>98.05</v>
      </c>
      <c r="L217" s="290">
        <f>VLOOKUP($B217,'[1]DN Y PVP PARTES PLAN MANT SEPT '!$B$2:$G$254,6,FALSE)</f>
        <v>146.31</v>
      </c>
      <c r="M217" s="290">
        <f t="shared" si="3"/>
        <v>0</v>
      </c>
    </row>
    <row r="218" spans="1:13" s="287" customFormat="1" x14ac:dyDescent="0.25">
      <c r="A218" s="289">
        <f t="shared" si="4"/>
        <v>217</v>
      </c>
      <c r="B218" s="277">
        <v>24436052</v>
      </c>
      <c r="C218" s="277" t="s">
        <v>399</v>
      </c>
      <c r="D218" s="290">
        <f>VLOOKUP($B218,'[1]DN Y PVP PARTES PLAN MANT SEPT '!$B$2:$G$206,3,FALSE)</f>
        <v>35.29</v>
      </c>
      <c r="E218" s="290">
        <f>VLOOKUP($B218,'[1]DN Y PVP PARTES PLAN MANT SEPT '!$B$2:$G$206,5,FALSE)</f>
        <v>53.65</v>
      </c>
      <c r="F218" s="290">
        <f>VLOOKUP($B218,'[1]DN Y PVP PARTES PLAN MANT SEPT '!$B$2:$G$206,6,FALSE)</f>
        <v>53.65</v>
      </c>
      <c r="G218" s="287" t="str">
        <f>VLOOKUP($B218,'[2]PARTES PLAN DE MANT'!$D$3:$J$724,7,FALSE)</f>
        <v>TRACKER FWD 1.8L TM</v>
      </c>
      <c r="H218" s="298"/>
      <c r="K218" s="290">
        <f>VLOOKUP($B218,'[1]DN Y PVP PARTES PLAN MANT SEPT '!$B$2:$G$254,3,FALSE)</f>
        <v>35.29</v>
      </c>
      <c r="L218" s="290">
        <f>VLOOKUP($B218,'[1]DN Y PVP PARTES PLAN MANT SEPT '!$B$2:$G$254,6,FALSE)</f>
        <v>53.65</v>
      </c>
      <c r="M218" s="290">
        <f t="shared" si="3"/>
        <v>0</v>
      </c>
    </row>
    <row r="219" spans="1:13" s="287" customFormat="1" x14ac:dyDescent="0.25">
      <c r="A219" s="289">
        <f t="shared" si="4"/>
        <v>218</v>
      </c>
      <c r="B219" s="277">
        <v>55574864</v>
      </c>
      <c r="C219" s="277" t="s">
        <v>335</v>
      </c>
      <c r="D219" s="290">
        <f>VLOOKUP($B219,'[1]DN Y PVP PARTES PLAN MANT SEPT '!$B$2:$G$206,3,FALSE)</f>
        <v>104.51</v>
      </c>
      <c r="E219" s="290">
        <f>VLOOKUP($B219,'[1]DN Y PVP PARTES PLAN MANT SEPT '!$B$2:$G$206,5,FALSE)</f>
        <v>156</v>
      </c>
      <c r="F219" s="290">
        <f>VLOOKUP($B219,'[1]DN Y PVP PARTES PLAN MANT SEPT '!$B$2:$G$206,6,FALSE)</f>
        <v>156</v>
      </c>
      <c r="G219" s="287" t="str">
        <f>VLOOKUP($B219,'[2]PARTES PLAN DE MANT'!$D$3:$J$724,7,FALSE)</f>
        <v>CRUZE AT</v>
      </c>
      <c r="H219" s="298"/>
      <c r="K219" s="290">
        <f>VLOOKUP($B219,'[1]DN Y PVP PARTES PLAN MANT SEPT '!$B$2:$G$254,3,FALSE)</f>
        <v>104.51</v>
      </c>
      <c r="L219" s="290">
        <f>VLOOKUP($B219,'[1]DN Y PVP PARTES PLAN MANT SEPT '!$B$2:$G$254,6,FALSE)</f>
        <v>156</v>
      </c>
      <c r="M219" s="290">
        <f t="shared" si="3"/>
        <v>0</v>
      </c>
    </row>
    <row r="220" spans="1:13" s="287" customFormat="1" x14ac:dyDescent="0.25">
      <c r="A220" s="289">
        <f t="shared" si="4"/>
        <v>219</v>
      </c>
      <c r="B220" s="277" t="s">
        <v>68</v>
      </c>
      <c r="C220" s="277" t="s">
        <v>400</v>
      </c>
      <c r="D220" s="290">
        <f>VLOOKUP($B220,'[1]DN Y PVP PARTES PLAN MANT SEPT '!$B$2:$G$206,3,FALSE)</f>
        <v>2.4</v>
      </c>
      <c r="E220" s="290">
        <f>VLOOKUP($B220,'[1]DN Y PVP PARTES PLAN MANT SEPT '!$B$2:$G$206,5,FALSE)</f>
        <v>2.4</v>
      </c>
      <c r="F220" s="290">
        <f>VLOOKUP($B220,'[1]DN Y PVP PARTES PLAN MANT SEPT '!$B$2:$G$206,6,FALSE)</f>
        <v>2.4</v>
      </c>
      <c r="G220" s="287" t="str">
        <f>VLOOKUP($B220,'[2]PARTES PLAN DE MANT'!$D$3:$J$724,7,FALSE)</f>
        <v>SPARK</v>
      </c>
      <c r="H220" s="298"/>
      <c r="K220" s="290">
        <f>VLOOKUP($B220,'[1]DN Y PVP PARTES PLAN MANT SEPT '!$B$2:$G$254,3,FALSE)</f>
        <v>2.4</v>
      </c>
      <c r="L220" s="290">
        <f>VLOOKUP($B220,'[1]DN Y PVP PARTES PLAN MANT SEPT '!$B$2:$G$254,6,FALSE)</f>
        <v>2.4</v>
      </c>
      <c r="M220" s="290">
        <f t="shared" si="3"/>
        <v>0</v>
      </c>
    </row>
    <row r="221" spans="1:13" s="287" customFormat="1" x14ac:dyDescent="0.25">
      <c r="A221" s="289">
        <f t="shared" si="4"/>
        <v>220</v>
      </c>
      <c r="B221" s="277">
        <v>94760356</v>
      </c>
      <c r="C221" s="277" t="s">
        <v>284</v>
      </c>
      <c r="D221" s="290">
        <f>VLOOKUP($B221,'[1]DN Y PVP PARTES PLAN MANT SEPT '!$B$2:$G$206,3,FALSE)</f>
        <v>1228.1400000000001</v>
      </c>
      <c r="E221" s="290">
        <f>VLOOKUP($B221,'[1]DN Y PVP PARTES PLAN MANT SEPT '!$B$2:$G$206,5,FALSE)</f>
        <v>1812.94</v>
      </c>
      <c r="F221" s="290">
        <f>VLOOKUP($B221,'[1]DN Y PVP PARTES PLAN MANT SEPT '!$B$2:$G$206,6,FALSE)</f>
        <v>8.7160576923076931</v>
      </c>
      <c r="G221" s="287" t="str">
        <f>VLOOKUP($B221,'[2]PARTES PLAN DE MANT'!$D$3:$J$724,7,FALSE)</f>
        <v>TRAILBLAZER 6L</v>
      </c>
      <c r="H221" s="298"/>
      <c r="K221" s="290">
        <f>VLOOKUP($B221,'[1]DN Y PVP PARTES PLAN MANT SEPT '!$B$2:$G$254,3,FALSE)</f>
        <v>1228.1400000000001</v>
      </c>
      <c r="L221" s="290">
        <f>VLOOKUP($B221,'[1]DN Y PVP PARTES PLAN MANT SEPT '!$B$2:$G$254,6,FALSE)</f>
        <v>8.7160576923076931</v>
      </c>
      <c r="M221" s="290">
        <f>+L221-F221</f>
        <v>0</v>
      </c>
    </row>
    <row r="222" spans="1:13" s="287" customFormat="1" x14ac:dyDescent="0.25">
      <c r="A222" s="289">
        <f t="shared" si="4"/>
        <v>221</v>
      </c>
      <c r="B222" s="271" t="s">
        <v>197</v>
      </c>
      <c r="C222" s="271" t="s">
        <v>401</v>
      </c>
      <c r="D222" s="296">
        <v>11</v>
      </c>
      <c r="E222" s="296">
        <v>11</v>
      </c>
      <c r="F222" s="296">
        <f>+E222</f>
        <v>11</v>
      </c>
      <c r="H222" s="298"/>
    </row>
    <row r="223" spans="1:13" s="287" customFormat="1" x14ac:dyDescent="0.25">
      <c r="A223" s="289">
        <f t="shared" si="4"/>
        <v>222</v>
      </c>
      <c r="B223" s="277">
        <v>55577157</v>
      </c>
      <c r="C223" s="277" t="s">
        <v>265</v>
      </c>
      <c r="D223" s="290" t="e">
        <f>VLOOKUP($B223,'[1]DN Y PVP PARTES PLAN MANT SEPT '!$B$2:$G$206,3,FALSE)</f>
        <v>#N/A</v>
      </c>
      <c r="E223" s="290" t="e">
        <f>VLOOKUP($B223,'[1]DN Y PVP PARTES PLAN MANT SEPT '!$B$2:$G$206,5,FALSE)</f>
        <v>#N/A</v>
      </c>
      <c r="F223" s="290" t="e">
        <f>VLOOKUP($B223,'[1]DN Y PVP PARTES PLAN MANT SEPT '!$B$2:$G$206,6,FALSE)</f>
        <v>#N/A</v>
      </c>
      <c r="G223" s="287" t="s">
        <v>417</v>
      </c>
      <c r="H223" s="298"/>
      <c r="K223" s="290" t="e">
        <f>VLOOKUP($B223,'[1]DN Y PVP PARTES PLAN MANT SEPT '!$B$2:$G$254,3,FALSE)</f>
        <v>#N/A</v>
      </c>
      <c r="L223" s="290" t="e">
        <f>VLOOKUP($B223,'[1]DN Y PVP PARTES PLAN MANT SEPT '!$B$2:$G$254,6,FALSE)</f>
        <v>#N/A</v>
      </c>
      <c r="M223" s="290" t="e">
        <f t="shared" ref="M223:M230" si="5">+L223-F223</f>
        <v>#N/A</v>
      </c>
    </row>
    <row r="224" spans="1:13" s="287" customFormat="1" x14ac:dyDescent="0.25">
      <c r="A224" s="289">
        <f t="shared" si="4"/>
        <v>223</v>
      </c>
      <c r="B224" s="277">
        <v>1126241</v>
      </c>
      <c r="C224" s="277" t="s">
        <v>402</v>
      </c>
      <c r="D224" s="290">
        <v>100</v>
      </c>
      <c r="E224" s="290">
        <v>142.85714285714286</v>
      </c>
      <c r="F224" s="290">
        <f>+E224/12</f>
        <v>11.904761904761905</v>
      </c>
      <c r="G224" s="287" t="str">
        <f>VLOOKUP($B224,'[2]PARTES PLAN DE MANT'!$D$3:$J$724,7,FALSE)</f>
        <v>TRACKER FWD 1.8L TM</v>
      </c>
      <c r="H224" s="298"/>
      <c r="K224" s="290">
        <f>VLOOKUP($B224,'[1]DN Y PVP PARTES PLAN MANT SEPT '!$B$2:$G$254,3,FALSE)</f>
        <v>164.83</v>
      </c>
      <c r="L224" s="290">
        <f>VLOOKUP($B224,'[1]DN Y PVP PARTES PLAN MANT SEPT '!$B$2:$G$254,6,FALSE)</f>
        <v>20.883333333333333</v>
      </c>
      <c r="M224" s="290">
        <f t="shared" si="5"/>
        <v>8.9785714285714278</v>
      </c>
    </row>
    <row r="225" spans="1:13" s="287" customFormat="1" x14ac:dyDescent="0.25">
      <c r="A225" s="289">
        <f t="shared" si="4"/>
        <v>224</v>
      </c>
      <c r="B225" s="277">
        <v>55578115</v>
      </c>
      <c r="C225" s="277" t="s">
        <v>265</v>
      </c>
      <c r="D225" s="299"/>
      <c r="E225" s="290">
        <v>48.71</v>
      </c>
      <c r="F225" s="290">
        <v>48.71</v>
      </c>
      <c r="G225" s="287" t="str">
        <f>VLOOKUP($B225,'[2]PARTES PLAN DE MANT'!$D$3:$J$724,7,FALSE)</f>
        <v>TRACKER FWD 1.8L TM</v>
      </c>
      <c r="H225" s="298" t="s">
        <v>419</v>
      </c>
      <c r="K225" s="290" t="e">
        <f>VLOOKUP($B225,'[1]DN Y PVP PARTES PLAN MANT SEPT '!$B$2:$G$254,3,FALSE)</f>
        <v>#N/A</v>
      </c>
      <c r="L225" s="290" t="e">
        <f>VLOOKUP($B225,'[1]DN Y PVP PARTES PLAN MANT SEPT '!$B$2:$G$254,6,FALSE)</f>
        <v>#N/A</v>
      </c>
      <c r="M225" s="290" t="e">
        <f t="shared" si="5"/>
        <v>#N/A</v>
      </c>
    </row>
    <row r="226" spans="1:13" s="287" customFormat="1" x14ac:dyDescent="0.25">
      <c r="A226" s="312">
        <f t="shared" si="4"/>
        <v>225</v>
      </c>
      <c r="B226" s="313">
        <v>8981650710</v>
      </c>
      <c r="C226" s="314" t="s">
        <v>54</v>
      </c>
      <c r="D226" s="315">
        <v>10.79</v>
      </c>
      <c r="E226" s="315">
        <f>+D226/(1-0.15)</f>
        <v>12.694117647058823</v>
      </c>
      <c r="F226" s="315">
        <f>+E226</f>
        <v>12.694117647058823</v>
      </c>
      <c r="G226" s="311" t="str">
        <f>VLOOKUP($B226,'[2]PARTES PLAN DE MANT'!$D$3:$J$724,7,FALSE)</f>
        <v>D-MAX 3.0 (4X2)</v>
      </c>
      <c r="H226" s="316" t="s">
        <v>454</v>
      </c>
      <c r="K226" s="290">
        <f>VLOOKUP($B226,'[1]DN Y PVP PARTES PLAN MANT SEPT '!$B$2:$G$254,3,FALSE)</f>
        <v>14.69</v>
      </c>
      <c r="L226" s="290">
        <f>VLOOKUP($B226,'[1]DN Y PVP PARTES PLAN MANT SEPT '!$B$2:$G$254,6,FALSE)</f>
        <v>22.33</v>
      </c>
      <c r="M226" s="290">
        <f t="shared" si="5"/>
        <v>9.6358823529411755</v>
      </c>
    </row>
    <row r="227" spans="1:13" s="287" customFormat="1" x14ac:dyDescent="0.25">
      <c r="A227" s="289">
        <f t="shared" si="4"/>
        <v>226</v>
      </c>
      <c r="B227" s="277">
        <v>2601225</v>
      </c>
      <c r="C227" s="274" t="s">
        <v>406</v>
      </c>
      <c r="D227" s="290">
        <f>VLOOKUP($B227,'[1]DN Y PVP PARTES PLAN MANT SEPT '!$B$2:$G$206,3,FALSE)</f>
        <v>862.26</v>
      </c>
      <c r="E227" s="290">
        <f>VLOOKUP($B227,'[1]DN Y PVP PARTES PLAN MANT SEPT '!$B$2:$G$206,5,FALSE)</f>
        <v>1368.73</v>
      </c>
      <c r="F227" s="290">
        <f>VLOOKUP($B227,'[1]DN Y PVP PARTES PLAN MANT SEPT '!$B$2:$G$206,6,FALSE)</f>
        <v>6.5804326923076921</v>
      </c>
      <c r="G227" s="287" t="str">
        <f>VLOOKUP($B227,'[2]PARTES PLAN DE MANT'!$D$3:$J$724,7,FALSE)</f>
        <v>LUV DMAX 2.4</v>
      </c>
      <c r="H227" s="298"/>
      <c r="K227" s="290">
        <f>VLOOKUP($B227,'[1]DN Y PVP PARTES PLAN MANT SEPT '!$B$2:$G$254,3,FALSE)</f>
        <v>862.26</v>
      </c>
      <c r="L227" s="290">
        <f>VLOOKUP($B227,'[1]DN Y PVP PARTES PLAN MANT SEPT '!$B$2:$G$254,6,FALSE)</f>
        <v>6.5804326923076921</v>
      </c>
      <c r="M227" s="290">
        <f t="shared" si="5"/>
        <v>0</v>
      </c>
    </row>
    <row r="228" spans="1:13" s="311" customFormat="1" x14ac:dyDescent="0.25">
      <c r="A228" s="312">
        <f t="shared" si="4"/>
        <v>227</v>
      </c>
      <c r="B228" s="313">
        <v>8980677613</v>
      </c>
      <c r="C228" s="327" t="s">
        <v>407</v>
      </c>
      <c r="D228" s="315">
        <v>75.12</v>
      </c>
      <c r="E228" s="315">
        <f>+D228/(1-0.15)</f>
        <v>88.376470588235307</v>
      </c>
      <c r="F228" s="315">
        <f>+E228</f>
        <v>88.376470588235307</v>
      </c>
      <c r="G228" s="311" t="str">
        <f>VLOOKUP($B228,'[2]PARTES PLAN DE MANT'!$D$3:$J$724,7,FALSE)</f>
        <v>D-MAX 3.0 (4X2)</v>
      </c>
      <c r="H228" s="316" t="s">
        <v>463</v>
      </c>
      <c r="K228" s="315">
        <f>VLOOKUP($B228,'[1]DN Y PVP PARTES PLAN MANT SEPT '!$B$2:$G$254,3,FALSE)</f>
        <v>69.8</v>
      </c>
      <c r="L228" s="315">
        <f>VLOOKUP($B228,'[1]DN Y PVP PARTES PLAN MANT SEPT '!$B$2:$G$254,6,FALSE)</f>
        <v>82.12</v>
      </c>
      <c r="M228" s="315">
        <f t="shared" si="5"/>
        <v>-6.2564705882353024</v>
      </c>
    </row>
    <row r="229" spans="1:13" s="311" customFormat="1" x14ac:dyDescent="0.25">
      <c r="A229" s="312">
        <f t="shared" si="4"/>
        <v>228</v>
      </c>
      <c r="B229" s="313">
        <v>8981402660</v>
      </c>
      <c r="C229" s="327" t="s">
        <v>58</v>
      </c>
      <c r="D229" s="315">
        <v>16.71</v>
      </c>
      <c r="E229" s="315">
        <f>+D229/(1-0.15)</f>
        <v>19.658823529411766</v>
      </c>
      <c r="F229" s="315">
        <f>+E229</f>
        <v>19.658823529411766</v>
      </c>
      <c r="G229" s="311" t="str">
        <f>VLOOKUP($B229,'[2]PARTES PLAN DE MANT'!$D$3:$J$724,7,FALSE)</f>
        <v>D-MAX 3.0 (4X2)</v>
      </c>
      <c r="H229" s="316" t="s">
        <v>462</v>
      </c>
      <c r="K229" s="315">
        <f>VLOOKUP($B229,'[1]DN Y PVP PARTES PLAN MANT SEPT '!$B$2:$G$254,3,FALSE)</f>
        <v>16.71</v>
      </c>
      <c r="L229" s="315">
        <f>VLOOKUP($B229,'[1]DN Y PVP PARTES PLAN MANT SEPT '!$B$2:$G$254,6,FALSE)</f>
        <v>19.66</v>
      </c>
      <c r="M229" s="315">
        <f t="shared" si="5"/>
        <v>1.1764705882342241E-3</v>
      </c>
    </row>
    <row r="230" spans="1:13" s="287" customFormat="1" x14ac:dyDescent="0.25">
      <c r="A230" s="289">
        <f t="shared" si="4"/>
        <v>229</v>
      </c>
      <c r="B230" s="280">
        <v>8980170271</v>
      </c>
      <c r="C230" s="274" t="s">
        <v>60</v>
      </c>
      <c r="D230" s="290">
        <f>VLOOKUP($B230,'[1]DN Y PVP PARTES PLAN MANT SEPT '!$B$2:$G$206,3,FALSE)</f>
        <v>14.94</v>
      </c>
      <c r="E230" s="290">
        <f>VLOOKUP($B230,'[1]DN Y PVP PARTES PLAN MANT SEPT '!$B$2:$G$206,5,FALSE)</f>
        <v>22.71</v>
      </c>
      <c r="F230" s="290">
        <f>VLOOKUP($B230,'[1]DN Y PVP PARTES PLAN MANT SEPT '!$B$2:$G$206,6,FALSE)</f>
        <v>22.71</v>
      </c>
      <c r="G230" s="287" t="str">
        <f>VLOOKUP($B230,'[2]PARTES PLAN DE MANT'!$D$3:$J$724,7,FALSE)</f>
        <v>D-MAX 3.0 (4X2)</v>
      </c>
      <c r="H230" s="298"/>
      <c r="K230" s="290">
        <f>VLOOKUP($B230,'[1]DN Y PVP PARTES PLAN MANT SEPT '!$B$2:$G$254,3,FALSE)</f>
        <v>14.94</v>
      </c>
      <c r="L230" s="290">
        <f>VLOOKUP($B230,'[1]DN Y PVP PARTES PLAN MANT SEPT '!$B$2:$G$254,6,FALSE)</f>
        <v>22.71</v>
      </c>
      <c r="M230" s="290">
        <f t="shared" si="5"/>
        <v>0</v>
      </c>
    </row>
    <row r="231" spans="1:13" s="287" customFormat="1" x14ac:dyDescent="0.25">
      <c r="A231" s="289">
        <f t="shared" si="4"/>
        <v>230</v>
      </c>
      <c r="B231" s="277">
        <v>8981323670</v>
      </c>
      <c r="C231" s="279" t="s">
        <v>377</v>
      </c>
      <c r="D231" s="290">
        <f>VLOOKUP($B231,'[1]DN Y PVP PARTES PLAN MANT SEPT '!$B$2:$G$206,3,FALSE)</f>
        <v>15.48</v>
      </c>
      <c r="E231" s="290">
        <f>VLOOKUP($B231,'[1]DN Y PVP PARTES PLAN MANT SEPT '!$B$2:$G$206,5,FALSE)</f>
        <v>23.54</v>
      </c>
      <c r="F231" s="290">
        <f>VLOOKUP($B231,'[1]DN Y PVP PARTES PLAN MANT SEPT '!$B$2:$G$206,6,FALSE)</f>
        <v>23.54</v>
      </c>
      <c r="G231" s="287" t="str">
        <f>VLOOKUP($B231,'[2]PARTES PLAN DE MANT'!$D$3:$J$724,7,FALSE)</f>
        <v>D-MAX 3.0 (4X2)</v>
      </c>
      <c r="H231" s="298"/>
      <c r="K231" s="290">
        <f>VLOOKUP($B231,'[1]DN Y PVP PARTES PLAN MANT SEPT '!$B$2:$G$254,3,FALSE)</f>
        <v>15.48</v>
      </c>
      <c r="L231" s="290">
        <f>VLOOKUP($B231,'[1]DN Y PVP PARTES PLAN MANT SEPT '!$B$2:$G$254,6,FALSE)</f>
        <v>23.54</v>
      </c>
      <c r="M231" s="290">
        <f t="shared" ref="M231:M237" si="6">+L231-F231</f>
        <v>0</v>
      </c>
    </row>
    <row r="232" spans="1:13" s="287" customFormat="1" x14ac:dyDescent="0.25">
      <c r="A232" s="289">
        <f t="shared" si="4"/>
        <v>231</v>
      </c>
      <c r="B232" s="277">
        <v>8979851210</v>
      </c>
      <c r="C232" s="279" t="s">
        <v>408</v>
      </c>
      <c r="D232" s="290">
        <f>VLOOKUP($B232,'[1]DN Y PVP PARTES PLAN MANT SEPT '!$B$2:$G$206,3,FALSE)</f>
        <v>14.16</v>
      </c>
      <c r="E232" s="290">
        <f>VLOOKUP($B232,'[1]DN Y PVP PARTES PLAN MANT SEPT '!$B$2:$G$206,5,FALSE)</f>
        <v>21.53</v>
      </c>
      <c r="F232" s="290">
        <f>VLOOKUP($B232,'[1]DN Y PVP PARTES PLAN MANT SEPT '!$B$2:$G$206,6,FALSE)</f>
        <v>21.53</v>
      </c>
      <c r="G232" s="287" t="str">
        <f>VLOOKUP($B232,'[2]PARTES PLAN DE MANT'!$D$3:$J$724,7,FALSE)</f>
        <v>D-MAX 3.0 (4X2)</v>
      </c>
      <c r="H232" s="298" t="s">
        <v>470</v>
      </c>
      <c r="K232" s="290">
        <f>VLOOKUP($B232,'[1]DN Y PVP PARTES PLAN MANT SEPT '!$B$2:$G$254,3,FALSE)</f>
        <v>14.16</v>
      </c>
      <c r="L232" s="290">
        <f>VLOOKUP($B232,'[1]DN Y PVP PARTES PLAN MANT SEPT '!$B$2:$G$254,6,FALSE)</f>
        <v>21.53</v>
      </c>
      <c r="M232" s="290">
        <f t="shared" si="6"/>
        <v>0</v>
      </c>
    </row>
    <row r="233" spans="1:13" s="287" customFormat="1" x14ac:dyDescent="0.25">
      <c r="A233" s="289">
        <f t="shared" si="4"/>
        <v>232</v>
      </c>
      <c r="B233" s="277">
        <v>2601225</v>
      </c>
      <c r="C233" s="274" t="s">
        <v>409</v>
      </c>
      <c r="D233" s="290">
        <f>VLOOKUP($B233,'[1]DN Y PVP PARTES PLAN MANT SEPT '!$B$2:$G$206,3,FALSE)</f>
        <v>862.26</v>
      </c>
      <c r="E233" s="290">
        <f>VLOOKUP($B233,'[1]DN Y PVP PARTES PLAN MANT SEPT '!$B$2:$G$206,5,FALSE)</f>
        <v>1368.73</v>
      </c>
      <c r="F233" s="290">
        <f>VLOOKUP($B233,'[1]DN Y PVP PARTES PLAN MANT SEPT '!$B$2:$G$206,6,FALSE)</f>
        <v>6.5804326923076921</v>
      </c>
      <c r="G233" s="287" t="str">
        <f>VLOOKUP($B233,'[2]PARTES PLAN DE MANT'!$D$3:$J$724,7,FALSE)</f>
        <v>LUV DMAX 2.4</v>
      </c>
      <c r="H233" s="298"/>
      <c r="K233" s="290">
        <f>VLOOKUP($B233,'[1]DN Y PVP PARTES PLAN MANT SEPT '!$B$2:$G$254,3,FALSE)</f>
        <v>862.26</v>
      </c>
      <c r="L233" s="290">
        <f>VLOOKUP($B233,'[1]DN Y PVP PARTES PLAN MANT SEPT '!$B$2:$G$254,6,FALSE)</f>
        <v>6.5804326923076921</v>
      </c>
      <c r="M233" s="290">
        <f t="shared" si="6"/>
        <v>0</v>
      </c>
    </row>
    <row r="234" spans="1:13" s="287" customFormat="1" x14ac:dyDescent="0.25">
      <c r="A234" s="289">
        <f t="shared" si="4"/>
        <v>233</v>
      </c>
      <c r="B234" s="277">
        <v>2601230</v>
      </c>
      <c r="C234" s="274" t="s">
        <v>410</v>
      </c>
      <c r="D234" s="290">
        <f>VLOOKUP($B234,'[1]DN Y PVP PARTES PLAN MANT SEPT '!$B$2:$G$206,3,FALSE)</f>
        <v>883.03</v>
      </c>
      <c r="E234" s="290">
        <f>VLOOKUP($B234,'[1]DN Y PVP PARTES PLAN MANT SEPT '!$B$2:$G$206,5,FALSE)</f>
        <v>1401.7</v>
      </c>
      <c r="F234" s="290">
        <f>VLOOKUP($B234,'[1]DN Y PVP PARTES PLAN MANT SEPT '!$B$2:$G$206,6,FALSE)</f>
        <v>6.7389423076923078</v>
      </c>
      <c r="G234" s="287" t="str">
        <f>VLOOKUP($B234,'[2]PARTES PLAN DE MANT'!$D$3:$J$724,7,FALSE)</f>
        <v>CORSA EVOLUTION</v>
      </c>
      <c r="H234" s="298"/>
      <c r="K234" s="290">
        <f>VLOOKUP($B234,'[1]DN Y PVP PARTES PLAN MANT SEPT '!$B$2:$G$254,3,FALSE)</f>
        <v>883.03</v>
      </c>
      <c r="L234" s="290">
        <f>VLOOKUP($B234,'[1]DN Y PVP PARTES PLAN MANT SEPT '!$B$2:$G$254,6,FALSE)</f>
        <v>6.7389423076923078</v>
      </c>
      <c r="M234" s="290">
        <f t="shared" si="6"/>
        <v>0</v>
      </c>
    </row>
    <row r="235" spans="1:13" s="287" customFormat="1" x14ac:dyDescent="0.25">
      <c r="A235" s="289">
        <f t="shared" si="4"/>
        <v>234</v>
      </c>
      <c r="B235" s="277" t="s">
        <v>68</v>
      </c>
      <c r="C235" s="274" t="s">
        <v>69</v>
      </c>
      <c r="D235" s="290">
        <f>VLOOKUP($B235,'[1]DN Y PVP PARTES PLAN MANT SEPT '!$B$2:$G$206,3,FALSE)</f>
        <v>2.4</v>
      </c>
      <c r="E235" s="290">
        <f>VLOOKUP($B235,'[1]DN Y PVP PARTES PLAN MANT SEPT '!$B$2:$G$206,5,FALSE)</f>
        <v>2.4</v>
      </c>
      <c r="F235" s="290">
        <f>VLOOKUP($B235,'[1]DN Y PVP PARTES PLAN MANT SEPT '!$B$2:$G$206,6,FALSE)</f>
        <v>2.4</v>
      </c>
      <c r="G235" s="287" t="str">
        <f>VLOOKUP($B235,'[2]PARTES PLAN DE MANT'!$D$3:$J$724,7,FALSE)</f>
        <v>SPARK</v>
      </c>
      <c r="H235" s="298"/>
      <c r="K235" s="290">
        <f>VLOOKUP($B235,'[1]DN Y PVP PARTES PLAN MANT SEPT '!$B$2:$G$254,3,FALSE)</f>
        <v>2.4</v>
      </c>
      <c r="L235" s="290">
        <f>VLOOKUP($B235,'[1]DN Y PVP PARTES PLAN MANT SEPT '!$B$2:$G$254,6,FALSE)</f>
        <v>2.4</v>
      </c>
      <c r="M235" s="290">
        <f t="shared" si="6"/>
        <v>0</v>
      </c>
    </row>
    <row r="236" spans="1:13" s="287" customFormat="1" x14ac:dyDescent="0.25">
      <c r="A236" s="289">
        <f t="shared" si="4"/>
        <v>235</v>
      </c>
      <c r="B236" s="277">
        <v>2601234</v>
      </c>
      <c r="C236" s="274" t="s">
        <v>411</v>
      </c>
      <c r="D236" s="290">
        <f>VLOOKUP($B236,'[1]DN Y PVP PARTES PLAN MANT SEPT '!$B$2:$G$206,3,FALSE)</f>
        <v>1219.8</v>
      </c>
      <c r="E236" s="290">
        <f>VLOOKUP($B236,'[1]DN Y PVP PARTES PLAN MANT SEPT '!$B$2:$G$206,5,FALSE)</f>
        <v>1936.28</v>
      </c>
      <c r="F236" s="290">
        <f>VLOOKUP($B236,'[1]DN Y PVP PARTES PLAN MANT SEPT '!$B$2:$G$206,6,FALSE)</f>
        <v>9.3090384615384618</v>
      </c>
      <c r="G236" s="287" t="str">
        <f>VLOOKUP($B236,'[2]PARTES PLAN DE MANT'!$D$3:$J$724,7,FALSE)</f>
        <v>SPARK GT</v>
      </c>
      <c r="H236" s="298"/>
      <c r="K236" s="290">
        <f>VLOOKUP($B236,'[1]DN Y PVP PARTES PLAN MANT SEPT '!$B$2:$G$254,3,FALSE)</f>
        <v>1219.8</v>
      </c>
      <c r="L236" s="290">
        <f>VLOOKUP($B236,'[1]DN Y PVP PARTES PLAN MANT SEPT '!$B$2:$G$254,6,FALSE)</f>
        <v>9.3090384615384618</v>
      </c>
      <c r="M236" s="290">
        <f t="shared" si="6"/>
        <v>0</v>
      </c>
    </row>
    <row r="237" spans="1:13" s="287" customFormat="1" x14ac:dyDescent="0.25">
      <c r="A237" s="289">
        <f t="shared" si="4"/>
        <v>236</v>
      </c>
      <c r="B237" s="277">
        <v>88900181</v>
      </c>
      <c r="C237" s="274" t="s">
        <v>73</v>
      </c>
      <c r="D237" s="290">
        <f>VLOOKUP($B237,'[1]DN Y PVP PARTES PLAN MANT SEPT '!$B$2:$G$206,3,FALSE)</f>
        <v>6.18</v>
      </c>
      <c r="E237" s="290">
        <f>VLOOKUP($B237,'[1]DN Y PVP PARTES PLAN MANT SEPT '!$B$2:$G$206,5,FALSE)</f>
        <v>6.18</v>
      </c>
      <c r="F237" s="290">
        <f>VLOOKUP($B237,'[1]DN Y PVP PARTES PLAN MANT SEPT '!$B$2:$G$206,6,FALSE)</f>
        <v>6.18</v>
      </c>
      <c r="G237" s="287" t="str">
        <f>VLOOKUP($B237,'[2]PARTES PLAN DE MANT'!$D$3:$J$724,7,FALSE)</f>
        <v>SPARK</v>
      </c>
      <c r="H237" s="298"/>
      <c r="K237" s="290">
        <f>VLOOKUP($B237,'[1]DN Y PVP PARTES PLAN MANT SEPT '!$B$2:$G$254,3,FALSE)</f>
        <v>6.18</v>
      </c>
      <c r="L237" s="290">
        <f>VLOOKUP($B237,'[1]DN Y PVP PARTES PLAN MANT SEPT '!$B$2:$G$254,6,FALSE)</f>
        <v>6.18</v>
      </c>
      <c r="M237" s="290">
        <f t="shared" si="6"/>
        <v>0</v>
      </c>
    </row>
    <row r="238" spans="1:13" s="311" customFormat="1" x14ac:dyDescent="0.25">
      <c r="A238" s="312">
        <f t="shared" si="4"/>
        <v>237</v>
      </c>
      <c r="B238" s="313">
        <v>8981650710</v>
      </c>
      <c r="C238" s="314" t="s">
        <v>54</v>
      </c>
      <c r="D238" s="315">
        <v>10.79</v>
      </c>
      <c r="E238" s="315">
        <f>+D238/(1-0.15)</f>
        <v>12.694117647058823</v>
      </c>
      <c r="F238" s="315">
        <f>+E238</f>
        <v>12.694117647058823</v>
      </c>
      <c r="G238" s="311" t="str">
        <f>VLOOKUP($B238,'[2]PARTES PLAN DE MANT'!$D$3:$J$724,7,FALSE)</f>
        <v>D-MAX 3.0 (4X2)</v>
      </c>
      <c r="H238" s="316" t="s">
        <v>455</v>
      </c>
      <c r="K238" s="315">
        <f>VLOOKUP($B238,'[1]DN Y PVP PARTES PLAN MANT SEPT '!$B$2:$G$254,3,FALSE)</f>
        <v>14.69</v>
      </c>
      <c r="L238" s="315">
        <f>VLOOKUP($B238,'[1]DN Y PVP PARTES PLAN MANT SEPT '!$B$2:$G$254,6,FALSE)</f>
        <v>22.33</v>
      </c>
      <c r="M238" s="315">
        <f>+L238-F238</f>
        <v>9.6358823529411755</v>
      </c>
    </row>
    <row r="239" spans="1:13" s="287" customFormat="1" x14ac:dyDescent="0.25">
      <c r="A239" s="289">
        <f t="shared" si="4"/>
        <v>238</v>
      </c>
      <c r="B239" s="278">
        <v>2601225</v>
      </c>
      <c r="C239" s="279" t="s">
        <v>406</v>
      </c>
      <c r="D239" s="290">
        <f>VLOOKUP($B239,'[1]DN Y PVP PARTES PLAN MANT SEPT '!$B$2:$G$206,3,FALSE)</f>
        <v>862.26</v>
      </c>
      <c r="E239" s="290">
        <f>VLOOKUP($B239,'[1]DN Y PVP PARTES PLAN MANT SEPT '!$B$2:$G$206,5,FALSE)</f>
        <v>1368.73</v>
      </c>
      <c r="F239" s="290">
        <f>VLOOKUP($B239,'[1]DN Y PVP PARTES PLAN MANT SEPT '!$B$2:$G$206,6,FALSE)</f>
        <v>6.5804326923076921</v>
      </c>
      <c r="G239" s="287" t="str">
        <f>VLOOKUP($B239,'[2]PARTES PLAN DE MANT'!$D$3:$J$724,7,FALSE)</f>
        <v>LUV DMAX 2.4</v>
      </c>
      <c r="H239" s="298"/>
      <c r="K239" s="290">
        <f>VLOOKUP($B239,'[1]DN Y PVP PARTES PLAN MANT SEPT '!$B$2:$G$254,3,FALSE)</f>
        <v>862.26</v>
      </c>
      <c r="L239" s="290">
        <f>VLOOKUP($B239,'[1]DN Y PVP PARTES PLAN MANT SEPT '!$B$2:$G$254,6,FALSE)</f>
        <v>6.5804326923076921</v>
      </c>
      <c r="M239" s="290">
        <f>+L239-F239</f>
        <v>0</v>
      </c>
    </row>
    <row r="240" spans="1:13" s="311" customFormat="1" x14ac:dyDescent="0.25">
      <c r="A240" s="312">
        <f t="shared" si="4"/>
        <v>239</v>
      </c>
      <c r="B240" s="313">
        <v>8980677613</v>
      </c>
      <c r="C240" s="327" t="s">
        <v>407</v>
      </c>
      <c r="D240" s="315">
        <v>75.12</v>
      </c>
      <c r="E240" s="315">
        <f>+D240/(1-0.15)</f>
        <v>88.376470588235307</v>
      </c>
      <c r="F240" s="315">
        <f>+E240</f>
        <v>88.376470588235307</v>
      </c>
      <c r="G240" s="311" t="str">
        <f>VLOOKUP($B240,'[2]PARTES PLAN DE MANT'!$D$3:$J$724,7,FALSE)</f>
        <v>D-MAX 3.0 (4X2)</v>
      </c>
      <c r="H240" s="316" t="s">
        <v>463</v>
      </c>
      <c r="K240" s="315">
        <f>VLOOKUP($B240,'[1]DN Y PVP PARTES PLAN MANT SEPT '!$B$2:$G$254,3,FALSE)</f>
        <v>69.8</v>
      </c>
      <c r="L240" s="315">
        <f>VLOOKUP($B240,'[1]DN Y PVP PARTES PLAN MANT SEPT '!$B$2:$G$254,6,FALSE)</f>
        <v>82.12</v>
      </c>
      <c r="M240" s="315">
        <f>+L240-F240</f>
        <v>-6.2564705882353024</v>
      </c>
    </row>
    <row r="241" spans="1:13" s="311" customFormat="1" x14ac:dyDescent="0.25">
      <c r="A241" s="312">
        <f t="shared" si="4"/>
        <v>240</v>
      </c>
      <c r="B241" s="313">
        <v>8981402660</v>
      </c>
      <c r="C241" s="327" t="s">
        <v>58</v>
      </c>
      <c r="D241" s="315">
        <v>16.71</v>
      </c>
      <c r="E241" s="315">
        <f>+D241/(1-0.15)</f>
        <v>19.658823529411766</v>
      </c>
      <c r="F241" s="315">
        <f>+E241</f>
        <v>19.658823529411766</v>
      </c>
      <c r="G241" s="311" t="str">
        <f>VLOOKUP($B241,'[2]PARTES PLAN DE MANT'!$D$3:$J$724,7,FALSE)</f>
        <v>D-MAX 3.0 (4X2)</v>
      </c>
      <c r="H241" s="316" t="s">
        <v>462</v>
      </c>
      <c r="K241" s="315">
        <f>VLOOKUP($B241,'[1]DN Y PVP PARTES PLAN MANT SEPT '!$B$2:$G$254,3,FALSE)</f>
        <v>16.71</v>
      </c>
      <c r="L241" s="315">
        <f>VLOOKUP($B241,'[1]DN Y PVP PARTES PLAN MANT SEPT '!$B$2:$G$254,6,FALSE)</f>
        <v>19.66</v>
      </c>
      <c r="M241" s="315">
        <f>+L241-F241</f>
        <v>1.1764705882342241E-3</v>
      </c>
    </row>
    <row r="242" spans="1:13" s="287" customFormat="1" x14ac:dyDescent="0.25">
      <c r="A242" s="289">
        <f t="shared" si="4"/>
        <v>241</v>
      </c>
      <c r="B242" s="280">
        <v>8980170271</v>
      </c>
      <c r="C242" s="274" t="s">
        <v>60</v>
      </c>
      <c r="D242" s="290">
        <f>VLOOKUP($B242,'[1]DN Y PVP PARTES PLAN MANT SEPT '!$B$2:$G$206,3,FALSE)</f>
        <v>14.94</v>
      </c>
      <c r="E242" s="290">
        <f>VLOOKUP($B242,'[1]DN Y PVP PARTES PLAN MANT SEPT '!$B$2:$G$206,5,FALSE)</f>
        <v>22.71</v>
      </c>
      <c r="F242" s="290">
        <f>VLOOKUP($B242,'[1]DN Y PVP PARTES PLAN MANT SEPT '!$B$2:$G$206,6,FALSE)</f>
        <v>22.71</v>
      </c>
      <c r="G242" s="287" t="str">
        <f>VLOOKUP($B242,'[2]PARTES PLAN DE MANT'!$D$3:$J$724,7,FALSE)</f>
        <v>D-MAX 3.0 (4X2)</v>
      </c>
      <c r="H242" s="298"/>
      <c r="K242" s="290">
        <f>VLOOKUP($B242,'[1]DN Y PVP PARTES PLAN MANT SEPT '!$B$2:$G$254,3,FALSE)</f>
        <v>14.94</v>
      </c>
      <c r="L242" s="290">
        <f>VLOOKUP($B242,'[1]DN Y PVP PARTES PLAN MANT SEPT '!$B$2:$G$254,6,FALSE)</f>
        <v>22.71</v>
      </c>
      <c r="M242" s="290">
        <f>+L242-F242</f>
        <v>0</v>
      </c>
    </row>
    <row r="243" spans="1:13" s="287" customFormat="1" x14ac:dyDescent="0.25">
      <c r="A243" s="289">
        <f t="shared" si="4"/>
        <v>242</v>
      </c>
      <c r="B243" s="277">
        <v>8981323670</v>
      </c>
      <c r="C243" s="279" t="s">
        <v>377</v>
      </c>
      <c r="D243" s="290">
        <f>VLOOKUP($B243,'[1]DN Y PVP PARTES PLAN MANT SEPT '!$B$2:$G$206,3,FALSE)</f>
        <v>15.48</v>
      </c>
      <c r="E243" s="290">
        <f>VLOOKUP($B243,'[1]DN Y PVP PARTES PLAN MANT SEPT '!$B$2:$G$206,5,FALSE)</f>
        <v>23.54</v>
      </c>
      <c r="F243" s="290">
        <f>VLOOKUP($B243,'[1]DN Y PVP PARTES PLAN MANT SEPT '!$B$2:$G$206,6,FALSE)</f>
        <v>23.54</v>
      </c>
      <c r="G243" s="287" t="str">
        <f>VLOOKUP($B243,'[2]PARTES PLAN DE MANT'!$D$3:$J$724,7,FALSE)</f>
        <v>D-MAX 3.0 (4X2)</v>
      </c>
      <c r="H243" s="298"/>
      <c r="K243" s="290">
        <f>VLOOKUP($B243,'[1]DN Y PVP PARTES PLAN MANT SEPT '!$B$2:$G$254,3,FALSE)</f>
        <v>15.48</v>
      </c>
      <c r="L243" s="290">
        <f>VLOOKUP($B243,'[1]DN Y PVP PARTES PLAN MANT SEPT '!$B$2:$G$254,6,FALSE)</f>
        <v>23.54</v>
      </c>
      <c r="M243" s="290">
        <f t="shared" ref="M243:M251" si="7">+L243-F243</f>
        <v>0</v>
      </c>
    </row>
    <row r="244" spans="1:13" s="287" customFormat="1" x14ac:dyDescent="0.25">
      <c r="A244" s="289">
        <f t="shared" si="4"/>
        <v>243</v>
      </c>
      <c r="B244" s="277">
        <v>8979851210</v>
      </c>
      <c r="C244" s="279" t="s">
        <v>408</v>
      </c>
      <c r="D244" s="290">
        <f>VLOOKUP($B244,'[1]DN Y PVP PARTES PLAN MANT SEPT '!$B$2:$G$206,3,FALSE)</f>
        <v>14.16</v>
      </c>
      <c r="E244" s="290">
        <f>VLOOKUP($B244,'[1]DN Y PVP PARTES PLAN MANT SEPT '!$B$2:$G$206,5,FALSE)</f>
        <v>21.53</v>
      </c>
      <c r="F244" s="290">
        <f>VLOOKUP($B244,'[1]DN Y PVP PARTES PLAN MANT SEPT '!$B$2:$G$206,6,FALSE)</f>
        <v>21.53</v>
      </c>
      <c r="G244" s="287" t="str">
        <f>VLOOKUP($B244,'[2]PARTES PLAN DE MANT'!$D$3:$J$724,7,FALSE)</f>
        <v>D-MAX 3.0 (4X2)</v>
      </c>
      <c r="H244" s="298"/>
      <c r="K244" s="290">
        <f>VLOOKUP($B244,'[1]DN Y PVP PARTES PLAN MANT SEPT '!$B$2:$G$254,3,FALSE)</f>
        <v>14.16</v>
      </c>
      <c r="L244" s="290">
        <f>VLOOKUP($B244,'[1]DN Y PVP PARTES PLAN MANT SEPT '!$B$2:$G$254,6,FALSE)</f>
        <v>21.53</v>
      </c>
      <c r="M244" s="290">
        <f t="shared" si="7"/>
        <v>0</v>
      </c>
    </row>
    <row r="245" spans="1:13" s="287" customFormat="1" x14ac:dyDescent="0.25">
      <c r="A245" s="289">
        <f t="shared" si="4"/>
        <v>244</v>
      </c>
      <c r="B245" s="277">
        <v>2601225</v>
      </c>
      <c r="C245" s="274" t="s">
        <v>409</v>
      </c>
      <c r="D245" s="290">
        <f>VLOOKUP($B245,'[1]DN Y PVP PARTES PLAN MANT SEPT '!$B$2:$G$206,3,FALSE)</f>
        <v>862.26</v>
      </c>
      <c r="E245" s="290">
        <f>VLOOKUP($B245,'[1]DN Y PVP PARTES PLAN MANT SEPT '!$B$2:$G$206,5,FALSE)</f>
        <v>1368.73</v>
      </c>
      <c r="F245" s="290">
        <f>VLOOKUP($B245,'[1]DN Y PVP PARTES PLAN MANT SEPT '!$B$2:$G$206,6,FALSE)</f>
        <v>6.5804326923076921</v>
      </c>
      <c r="G245" s="287" t="str">
        <f>VLOOKUP($B245,'[2]PARTES PLAN DE MANT'!$D$3:$J$724,7,FALSE)</f>
        <v>LUV DMAX 2.4</v>
      </c>
      <c r="H245" s="298"/>
      <c r="K245" s="290">
        <f>VLOOKUP($B245,'[1]DN Y PVP PARTES PLAN MANT SEPT '!$B$2:$G$254,3,FALSE)</f>
        <v>862.26</v>
      </c>
      <c r="L245" s="290">
        <f>VLOOKUP($B245,'[1]DN Y PVP PARTES PLAN MANT SEPT '!$B$2:$G$254,6,FALSE)</f>
        <v>6.5804326923076921</v>
      </c>
      <c r="M245" s="290">
        <f t="shared" si="7"/>
        <v>0</v>
      </c>
    </row>
    <row r="246" spans="1:13" s="287" customFormat="1" x14ac:dyDescent="0.25">
      <c r="A246" s="330">
        <f t="shared" si="4"/>
        <v>245</v>
      </c>
      <c r="B246" s="334">
        <v>2601787</v>
      </c>
      <c r="C246" s="335" t="s">
        <v>467</v>
      </c>
      <c r="D246" s="299">
        <v>804.6</v>
      </c>
      <c r="E246" s="299">
        <v>1149.4252873563221</v>
      </c>
      <c r="F246" s="299">
        <f>+E246/208</f>
        <v>5.52608311229001</v>
      </c>
      <c r="G246" s="332" t="str">
        <f>VLOOKUP($B246,'[2]PARTES PLAN DE MANT'!$D$3:$J$724,7,FALSE)</f>
        <v>D-MAX 3.0 4X4</v>
      </c>
      <c r="H246" s="336" t="s">
        <v>417</v>
      </c>
      <c r="I246" s="332" t="s">
        <v>464</v>
      </c>
      <c r="K246" s="290" t="s">
        <v>473</v>
      </c>
      <c r="L246" s="290">
        <f>VLOOKUP($B246,'[1]DN Y PVP PARTES PLAN MANT SEPT '!$B$2:$G$254,6,FALSE)</f>
        <v>7.0065384615384607</v>
      </c>
      <c r="M246" s="290">
        <f t="shared" si="7"/>
        <v>1.4804553492484507</v>
      </c>
    </row>
    <row r="247" spans="1:13" s="287" customFormat="1" x14ac:dyDescent="0.25">
      <c r="A247" s="289">
        <f t="shared" si="4"/>
        <v>246</v>
      </c>
      <c r="B247" s="277">
        <v>2601230</v>
      </c>
      <c r="C247" s="274" t="s">
        <v>404</v>
      </c>
      <c r="D247" s="290">
        <f>VLOOKUP($B247,'[1]DN Y PVP PARTES PLAN MANT SEPT '!$B$2:$G$206,3,FALSE)</f>
        <v>883.03</v>
      </c>
      <c r="E247" s="290">
        <f>VLOOKUP($B247,'[1]DN Y PVP PARTES PLAN MANT SEPT '!$B$2:$G$206,5,FALSE)</f>
        <v>1401.7</v>
      </c>
      <c r="F247" s="290">
        <f>VLOOKUP($B247,'[1]DN Y PVP PARTES PLAN MANT SEPT '!$B$2:$G$206,6,FALSE)</f>
        <v>6.7389423076923078</v>
      </c>
      <c r="G247" s="287" t="str">
        <f>VLOOKUP($B247,'[2]PARTES PLAN DE MANT'!$D$3:$J$724,7,FALSE)</f>
        <v>CORSA EVOLUTION</v>
      </c>
      <c r="H247" s="298"/>
      <c r="K247" s="290">
        <f>VLOOKUP($B247,'[1]DN Y PVP PARTES PLAN MANT SEPT '!$B$2:$G$254,3,FALSE)</f>
        <v>883.03</v>
      </c>
      <c r="L247" s="290">
        <f>VLOOKUP($B247,'[1]DN Y PVP PARTES PLAN MANT SEPT '!$B$2:$G$254,6,FALSE)</f>
        <v>6.7389423076923078</v>
      </c>
      <c r="M247" s="290">
        <f t="shared" si="7"/>
        <v>0</v>
      </c>
    </row>
    <row r="248" spans="1:13" s="287" customFormat="1" x14ac:dyDescent="0.25">
      <c r="A248" s="289">
        <f t="shared" si="4"/>
        <v>247</v>
      </c>
      <c r="B248" s="277">
        <v>2601230</v>
      </c>
      <c r="C248" s="274" t="s">
        <v>403</v>
      </c>
      <c r="D248" s="290">
        <f>VLOOKUP($B248,'[1]DN Y PVP PARTES PLAN MANT SEPT '!$B$2:$G$206,3,FALSE)</f>
        <v>883.03</v>
      </c>
      <c r="E248" s="290">
        <f>VLOOKUP($B248,'[1]DN Y PVP PARTES PLAN MANT SEPT '!$B$2:$G$206,5,FALSE)</f>
        <v>1401.7</v>
      </c>
      <c r="F248" s="290">
        <f>VLOOKUP($B248,'[1]DN Y PVP PARTES PLAN MANT SEPT '!$B$2:$G$206,6,FALSE)</f>
        <v>6.7389423076923078</v>
      </c>
      <c r="G248" s="287" t="str">
        <f>VLOOKUP($B248,'[2]PARTES PLAN DE MANT'!$D$3:$J$724,7,FALSE)</f>
        <v>CORSA EVOLUTION</v>
      </c>
      <c r="H248" s="298"/>
      <c r="K248" s="290">
        <f>VLOOKUP($B248,'[1]DN Y PVP PARTES PLAN MANT SEPT '!$B$2:$G$254,3,FALSE)</f>
        <v>883.03</v>
      </c>
      <c r="L248" s="290">
        <f>VLOOKUP($B248,'[1]DN Y PVP PARTES PLAN MANT SEPT '!$B$2:$G$254,6,FALSE)</f>
        <v>6.7389423076923078</v>
      </c>
      <c r="M248" s="290">
        <f t="shared" si="7"/>
        <v>0</v>
      </c>
    </row>
    <row r="249" spans="1:13" s="287" customFormat="1" x14ac:dyDescent="0.25">
      <c r="A249" s="289">
        <f t="shared" si="4"/>
        <v>248</v>
      </c>
      <c r="B249" s="277" t="s">
        <v>68</v>
      </c>
      <c r="C249" s="274" t="s">
        <v>69</v>
      </c>
      <c r="D249" s="290">
        <f>VLOOKUP($B249,'[1]DN Y PVP PARTES PLAN MANT SEPT '!$B$2:$G$206,3,FALSE)</f>
        <v>2.4</v>
      </c>
      <c r="E249" s="290">
        <f>VLOOKUP($B249,'[1]DN Y PVP PARTES PLAN MANT SEPT '!$B$2:$G$206,5,FALSE)</f>
        <v>2.4</v>
      </c>
      <c r="F249" s="290">
        <f>VLOOKUP($B249,'[1]DN Y PVP PARTES PLAN MANT SEPT '!$B$2:$G$206,6,FALSE)</f>
        <v>2.4</v>
      </c>
      <c r="G249" s="287" t="str">
        <f>VLOOKUP($B249,'[2]PARTES PLAN DE MANT'!$D$3:$J$724,7,FALSE)</f>
        <v>SPARK</v>
      </c>
      <c r="H249" s="298"/>
      <c r="K249" s="290">
        <f>VLOOKUP($B249,'[1]DN Y PVP PARTES PLAN MANT SEPT '!$B$2:$G$254,3,FALSE)</f>
        <v>2.4</v>
      </c>
      <c r="L249" s="290">
        <f>VLOOKUP($B249,'[1]DN Y PVP PARTES PLAN MANT SEPT '!$B$2:$G$254,6,FALSE)</f>
        <v>2.4</v>
      </c>
      <c r="M249" s="290">
        <f t="shared" si="7"/>
        <v>0</v>
      </c>
    </row>
    <row r="250" spans="1:13" s="287" customFormat="1" x14ac:dyDescent="0.25">
      <c r="A250" s="289">
        <f t="shared" ref="A250:A266" si="8">+A249+1</f>
        <v>249</v>
      </c>
      <c r="B250" s="277">
        <v>2601234</v>
      </c>
      <c r="C250" s="274" t="s">
        <v>411</v>
      </c>
      <c r="D250" s="290">
        <f>VLOOKUP($B250,'[1]DN Y PVP PARTES PLAN MANT SEPT '!$B$2:$G$206,3,FALSE)</f>
        <v>1219.8</v>
      </c>
      <c r="E250" s="290">
        <f>VLOOKUP($B250,'[1]DN Y PVP PARTES PLAN MANT SEPT '!$B$2:$G$206,5,FALSE)</f>
        <v>1936.28</v>
      </c>
      <c r="F250" s="290">
        <f>VLOOKUP($B250,'[1]DN Y PVP PARTES PLAN MANT SEPT '!$B$2:$G$206,6,FALSE)</f>
        <v>9.3090384615384618</v>
      </c>
      <c r="G250" s="287" t="str">
        <f>VLOOKUP($B250,'[2]PARTES PLAN DE MANT'!$D$3:$J$724,7,FALSE)</f>
        <v>SPARK GT</v>
      </c>
      <c r="H250" s="298"/>
      <c r="K250" s="290">
        <f>VLOOKUP($B250,'[1]DN Y PVP PARTES PLAN MANT SEPT '!$B$2:$G$254,3,FALSE)</f>
        <v>1219.8</v>
      </c>
      <c r="L250" s="290">
        <f>VLOOKUP($B250,'[1]DN Y PVP PARTES PLAN MANT SEPT '!$B$2:$G$254,6,FALSE)</f>
        <v>9.3090384615384618</v>
      </c>
      <c r="M250" s="290">
        <f t="shared" si="7"/>
        <v>0</v>
      </c>
    </row>
    <row r="251" spans="1:13" s="287" customFormat="1" x14ac:dyDescent="0.25">
      <c r="A251" s="289">
        <f t="shared" si="8"/>
        <v>250</v>
      </c>
      <c r="B251" s="277">
        <v>88900181</v>
      </c>
      <c r="C251" s="274" t="s">
        <v>73</v>
      </c>
      <c r="D251" s="290">
        <f>VLOOKUP($B251,'[1]DN Y PVP PARTES PLAN MANT SEPT '!$B$2:$G$206,3,FALSE)</f>
        <v>6.18</v>
      </c>
      <c r="E251" s="290">
        <f>VLOOKUP($B251,'[1]DN Y PVP PARTES PLAN MANT SEPT '!$B$2:$G$206,5,FALSE)</f>
        <v>6.18</v>
      </c>
      <c r="F251" s="290">
        <f>VLOOKUP($B251,'[1]DN Y PVP PARTES PLAN MANT SEPT '!$B$2:$G$206,6,FALSE)</f>
        <v>6.18</v>
      </c>
      <c r="G251" s="287" t="str">
        <f>VLOOKUP($B251,'[2]PARTES PLAN DE MANT'!$D$3:$J$724,7,FALSE)</f>
        <v>SPARK</v>
      </c>
      <c r="H251" s="298"/>
      <c r="K251" s="290">
        <f>VLOOKUP($B251,'[1]DN Y PVP PARTES PLAN MANT SEPT '!$B$2:$G$254,3,FALSE)</f>
        <v>6.18</v>
      </c>
      <c r="L251" s="290">
        <f>VLOOKUP($B251,'[1]DN Y PVP PARTES PLAN MANT SEPT '!$B$2:$G$254,6,FALSE)</f>
        <v>6.18</v>
      </c>
      <c r="M251" s="290">
        <f t="shared" si="7"/>
        <v>0</v>
      </c>
    </row>
    <row r="252" spans="1:13" s="287" customFormat="1" x14ac:dyDescent="0.25">
      <c r="A252" s="289">
        <f t="shared" si="8"/>
        <v>251</v>
      </c>
      <c r="B252" s="277">
        <v>97309927</v>
      </c>
      <c r="C252" s="274" t="s">
        <v>54</v>
      </c>
      <c r="D252" s="290">
        <f>VLOOKUP($B252,'[1]DN Y PVP PARTES PLAN MANT SEPT '!$B$2:$G$206,3,FALSE)</f>
        <v>3.62</v>
      </c>
      <c r="E252" s="290">
        <f>VLOOKUP($B252,'[1]DN Y PVP PARTES PLAN MANT SEPT '!$B$2:$G$206,5,FALSE)</f>
        <v>5.22</v>
      </c>
      <c r="F252" s="290">
        <f>VLOOKUP($B252,'[1]DN Y PVP PARTES PLAN MANT SEPT '!$B$2:$G$206,6,FALSE)</f>
        <v>5.22</v>
      </c>
      <c r="G252" s="287" t="str">
        <f>VLOOKUP($B252,'[2]PARTES PLAN DE MANT'!$D$3:$J$724,7,FALSE)</f>
        <v>LUV D-MAX 2.5</v>
      </c>
      <c r="H252" s="298"/>
      <c r="K252" s="290">
        <f>VLOOKUP($B252,'[1]DN Y PVP PARTES PLAN MANT SEPT '!$B$2:$G$254,3,FALSE)</f>
        <v>3.62</v>
      </c>
      <c r="L252" s="290">
        <f>VLOOKUP($B252,'[1]DN Y PVP PARTES PLAN MANT SEPT '!$B$2:$G$254,6,FALSE)</f>
        <v>5.22</v>
      </c>
      <c r="M252" s="290">
        <f>+L252-F252</f>
        <v>0</v>
      </c>
    </row>
    <row r="253" spans="1:13" s="287" customFormat="1" x14ac:dyDescent="0.25">
      <c r="A253" s="289">
        <f t="shared" si="8"/>
        <v>252</v>
      </c>
      <c r="B253" s="277">
        <v>2601225</v>
      </c>
      <c r="C253" s="274" t="s">
        <v>406</v>
      </c>
      <c r="D253" s="290">
        <f>VLOOKUP($B253,'[1]DN Y PVP PARTES PLAN MANT SEPT '!$B$2:$G$206,3,FALSE)</f>
        <v>862.26</v>
      </c>
      <c r="E253" s="290">
        <f>VLOOKUP($B253,'[1]DN Y PVP PARTES PLAN MANT SEPT '!$B$2:$G$206,5,FALSE)</f>
        <v>1368.73</v>
      </c>
      <c r="F253" s="290">
        <f>VLOOKUP($B253,'[1]DN Y PVP PARTES PLAN MANT SEPT '!$B$2:$G$206,6,FALSE)</f>
        <v>6.5804326923076921</v>
      </c>
      <c r="G253" s="287" t="str">
        <f>VLOOKUP($B253,'[2]PARTES PLAN DE MANT'!$D$3:$J$724,7,FALSE)</f>
        <v>LUV DMAX 2.4</v>
      </c>
      <c r="H253" s="298"/>
      <c r="K253" s="290">
        <f>VLOOKUP($B253,'[1]DN Y PVP PARTES PLAN MANT SEPT '!$B$2:$G$254,3,FALSE)</f>
        <v>862.26</v>
      </c>
      <c r="L253" s="290">
        <f>VLOOKUP($B253,'[1]DN Y PVP PARTES PLAN MANT SEPT '!$B$2:$G$254,6,FALSE)</f>
        <v>6.5804326923076921</v>
      </c>
      <c r="M253" s="290">
        <f>+L253-F253</f>
        <v>0</v>
      </c>
    </row>
    <row r="254" spans="1:13" s="311" customFormat="1" x14ac:dyDescent="0.25">
      <c r="A254" s="312">
        <f t="shared" si="8"/>
        <v>253</v>
      </c>
      <c r="B254" s="313">
        <v>8980677613</v>
      </c>
      <c r="C254" s="327" t="s">
        <v>407</v>
      </c>
      <c r="D254" s="315">
        <v>75.12</v>
      </c>
      <c r="E254" s="315">
        <f>+D254/(1-0.15)</f>
        <v>88.376470588235307</v>
      </c>
      <c r="F254" s="315">
        <f>+E254</f>
        <v>88.376470588235307</v>
      </c>
      <c r="G254" s="311" t="str">
        <f>VLOOKUP($B254,'[2]PARTES PLAN DE MANT'!$D$3:$J$724,7,FALSE)</f>
        <v>D-MAX 3.0 (4X2)</v>
      </c>
      <c r="H254" s="316" t="s">
        <v>463</v>
      </c>
      <c r="K254" s="315">
        <f>VLOOKUP($B254,'[1]DN Y PVP PARTES PLAN MANT SEPT '!$B$2:$G$254,3,FALSE)</f>
        <v>69.8</v>
      </c>
      <c r="L254" s="315">
        <f>VLOOKUP($B254,'[1]DN Y PVP PARTES PLAN MANT SEPT '!$B$2:$G$254,6,FALSE)</f>
        <v>82.12</v>
      </c>
      <c r="M254" s="315">
        <f>+L254-F254</f>
        <v>-6.2564705882353024</v>
      </c>
    </row>
    <row r="255" spans="1:13" s="311" customFormat="1" x14ac:dyDescent="0.25">
      <c r="A255" s="312">
        <f t="shared" si="8"/>
        <v>254</v>
      </c>
      <c r="B255" s="328">
        <v>8981402660</v>
      </c>
      <c r="C255" s="327" t="s">
        <v>58</v>
      </c>
      <c r="D255" s="315">
        <v>16.71</v>
      </c>
      <c r="E255" s="315">
        <f>+D255/(1-0.15)</f>
        <v>19.658823529411766</v>
      </c>
      <c r="F255" s="315">
        <f>+E255</f>
        <v>19.658823529411766</v>
      </c>
      <c r="G255" s="311" t="str">
        <f>VLOOKUP($B255,'[2]PARTES PLAN DE MANT'!$D$3:$J$724,7,FALSE)</f>
        <v>D-MAX 3.0 (4X2)</v>
      </c>
      <c r="H255" s="316" t="s">
        <v>462</v>
      </c>
      <c r="K255" s="315">
        <f>VLOOKUP($B255,'[1]DN Y PVP PARTES PLAN MANT SEPT '!$B$2:$G$254,3,FALSE)</f>
        <v>16.71</v>
      </c>
      <c r="L255" s="315">
        <f>VLOOKUP($B255,'[1]DN Y PVP PARTES PLAN MANT SEPT '!$B$2:$G$254,6,FALSE)</f>
        <v>19.66</v>
      </c>
      <c r="M255" s="315">
        <f>+L255-F255</f>
        <v>1.1764705882342241E-3</v>
      </c>
    </row>
    <row r="256" spans="1:13" s="287" customFormat="1" x14ac:dyDescent="0.25">
      <c r="A256" s="289">
        <f t="shared" si="8"/>
        <v>255</v>
      </c>
      <c r="B256" s="277">
        <v>8973617700</v>
      </c>
      <c r="C256" s="274" t="s">
        <v>60</v>
      </c>
      <c r="D256" s="290">
        <v>14.92</v>
      </c>
      <c r="E256" s="290">
        <f>VLOOKUP($B256,'[1]DN Y PVP PARTES PLAN MANT SEPT '!$B$2:$G$206,5,FALSE)</f>
        <v>22.71</v>
      </c>
      <c r="F256" s="290">
        <v>21.5</v>
      </c>
      <c r="G256" s="287" t="str">
        <f>VLOOKUP($B256,'[2]PARTES PLAN DE MANT'!$D$3:$J$724,7,FALSE)</f>
        <v>LUV D-MAX 2.5</v>
      </c>
      <c r="H256" s="273" t="s">
        <v>471</v>
      </c>
      <c r="K256" s="290">
        <f>VLOOKUP($B256,'[1]DN Y PVP PARTES PLAN MANT SEPT '!$B$2:$G$254,3,FALSE)</f>
        <v>14.94</v>
      </c>
      <c r="L256" s="290">
        <f>VLOOKUP($B256,'[1]DN Y PVP PARTES PLAN MANT SEPT '!$B$2:$G$254,6,FALSE)</f>
        <v>22.71</v>
      </c>
      <c r="M256" s="290">
        <f>+L256-F256</f>
        <v>1.2100000000000009</v>
      </c>
    </row>
    <row r="257" spans="1:21" s="287" customFormat="1" x14ac:dyDescent="0.25">
      <c r="A257" s="289">
        <f t="shared" si="8"/>
        <v>256</v>
      </c>
      <c r="B257" s="277">
        <v>8979102190</v>
      </c>
      <c r="C257" s="279" t="s">
        <v>412</v>
      </c>
      <c r="D257" s="290">
        <f>VLOOKUP($B257,'[1]DN Y PVP PARTES PLAN MANT SEPT '!$B$2:$G$206,3,FALSE)</f>
        <v>16.329999999999998</v>
      </c>
      <c r="E257" s="290">
        <f>VLOOKUP($B257,'[1]DN Y PVP PARTES PLAN MANT SEPT '!$B$2:$G$206,5,FALSE)</f>
        <v>23.53</v>
      </c>
      <c r="F257" s="290">
        <f>VLOOKUP($B257,'[1]DN Y PVP PARTES PLAN MANT SEPT '!$B$2:$G$206,6,FALSE)</f>
        <v>23.53</v>
      </c>
      <c r="G257" s="320" t="s">
        <v>418</v>
      </c>
      <c r="H257" s="298" t="s">
        <v>469</v>
      </c>
      <c r="K257" s="290">
        <f>VLOOKUP($B257,'[1]DN Y PVP PARTES PLAN MANT SEPT '!$B$2:$G$254,3,FALSE)</f>
        <v>16.329999999999998</v>
      </c>
      <c r="L257" s="290">
        <f>VLOOKUP($B257,'[1]DN Y PVP PARTES PLAN MANT SEPT '!$B$2:$G$254,6,FALSE)</f>
        <v>23.53</v>
      </c>
      <c r="M257" s="290">
        <f t="shared" ref="M257:M263" si="9">+L257-F257</f>
        <v>0</v>
      </c>
    </row>
    <row r="258" spans="1:21" s="287" customFormat="1" x14ac:dyDescent="0.25">
      <c r="A258" s="289">
        <f t="shared" si="8"/>
        <v>257</v>
      </c>
      <c r="B258" s="287">
        <v>8942185750</v>
      </c>
      <c r="C258" s="279" t="s">
        <v>413</v>
      </c>
      <c r="D258" s="290">
        <f>VLOOKUP($B258,'[1]DN Y PVP PARTES PLAN MANT SEPT '!$B$2:$G$206,3,FALSE)</f>
        <v>13.13</v>
      </c>
      <c r="E258" s="290">
        <f>VLOOKUP($B258,'[1]DN Y PVP PARTES PLAN MANT SEPT '!$B$2:$G$206,5,FALSE)</f>
        <v>19.96</v>
      </c>
      <c r="F258" s="290">
        <f>VLOOKUP($B258,'[1]DN Y PVP PARTES PLAN MANT SEPT '!$B$2:$G$206,6,FALSE)</f>
        <v>19.96</v>
      </c>
      <c r="G258" s="287" t="str">
        <f>VLOOKUP($B258,'[2]PARTES PLAN DE MANT'!$D$3:$J$724,7,FALSE)</f>
        <v xml:space="preserve"> D-MAX 2.5</v>
      </c>
      <c r="H258" s="298"/>
      <c r="K258" s="290">
        <f>VLOOKUP($B258,'[1]DN Y PVP PARTES PLAN MANT SEPT '!$B$2:$G$254,3,FALSE)</f>
        <v>13.13</v>
      </c>
      <c r="L258" s="290">
        <f>VLOOKUP($B258,'[1]DN Y PVP PARTES PLAN MANT SEPT '!$B$2:$G$254,6,FALSE)</f>
        <v>19.96</v>
      </c>
      <c r="M258" s="290">
        <f t="shared" si="9"/>
        <v>0</v>
      </c>
    </row>
    <row r="259" spans="1:21" s="287" customFormat="1" x14ac:dyDescent="0.25">
      <c r="A259" s="289">
        <f t="shared" si="8"/>
        <v>258</v>
      </c>
      <c r="B259" s="277">
        <v>2601225</v>
      </c>
      <c r="C259" s="274" t="s">
        <v>409</v>
      </c>
      <c r="D259" s="290">
        <f>VLOOKUP($B259,'[1]DN Y PVP PARTES PLAN MANT SEPT '!$B$2:$G$206,3,FALSE)</f>
        <v>862.26</v>
      </c>
      <c r="E259" s="290">
        <f>VLOOKUP($B259,'[1]DN Y PVP PARTES PLAN MANT SEPT '!$B$2:$G$206,5,FALSE)</f>
        <v>1368.73</v>
      </c>
      <c r="F259" s="290">
        <f>VLOOKUP($B259,'[1]DN Y PVP PARTES PLAN MANT SEPT '!$B$2:$G$206,6,FALSE)</f>
        <v>6.5804326923076921</v>
      </c>
      <c r="G259" s="287" t="str">
        <f>VLOOKUP($B259,'[2]PARTES PLAN DE MANT'!$D$3:$J$724,7,FALSE)</f>
        <v>LUV DMAX 2.4</v>
      </c>
      <c r="H259" s="298"/>
      <c r="K259" s="290">
        <f>VLOOKUP($B259,'[1]DN Y PVP PARTES PLAN MANT SEPT '!$B$2:$G$254,3,FALSE)</f>
        <v>862.26</v>
      </c>
      <c r="L259" s="290">
        <f>VLOOKUP($B259,'[1]DN Y PVP PARTES PLAN MANT SEPT '!$B$2:$G$254,6,FALSE)</f>
        <v>6.5804326923076921</v>
      </c>
      <c r="M259" s="290">
        <f t="shared" si="9"/>
        <v>0</v>
      </c>
    </row>
    <row r="260" spans="1:21" s="287" customFormat="1" x14ac:dyDescent="0.25">
      <c r="A260" s="289">
        <f t="shared" si="8"/>
        <v>259</v>
      </c>
      <c r="B260" s="309">
        <v>2601230</v>
      </c>
      <c r="C260" s="274" t="s">
        <v>405</v>
      </c>
      <c r="D260" s="290">
        <f>VLOOKUP($B260,'[1]DN Y PVP PARTES PLAN MANT SEPT '!$B$2:$G$206,3,FALSE)</f>
        <v>883.03</v>
      </c>
      <c r="E260" s="290">
        <f>VLOOKUP($B260,'[1]DN Y PVP PARTES PLAN MANT SEPT '!$B$2:$G$206,5,FALSE)</f>
        <v>1401.7</v>
      </c>
      <c r="F260" s="290">
        <f>VLOOKUP($B260,'[1]DN Y PVP PARTES PLAN MANT SEPT '!$B$2:$G$206,6,FALSE)</f>
        <v>6.7389423076923078</v>
      </c>
      <c r="G260" s="287" t="str">
        <f>VLOOKUP($B260,'[2]PARTES PLAN DE MANT'!$D$3:$J$724,7,FALSE)</f>
        <v>CORSA EVOLUTION</v>
      </c>
      <c r="H260" s="298"/>
      <c r="K260" s="290">
        <f>VLOOKUP($B260,'[1]DN Y PVP PARTES PLAN MANT SEPT '!$B$2:$G$254,3,FALSE)</f>
        <v>883.03</v>
      </c>
      <c r="L260" s="290">
        <f>VLOOKUP($B260,'[1]DN Y PVP PARTES PLAN MANT SEPT '!$B$2:$G$254,6,FALSE)</f>
        <v>6.7389423076923078</v>
      </c>
      <c r="M260" s="290">
        <f t="shared" si="9"/>
        <v>0</v>
      </c>
    </row>
    <row r="261" spans="1:21" s="287" customFormat="1" x14ac:dyDescent="0.25">
      <c r="A261" s="289">
        <f t="shared" si="8"/>
        <v>260</v>
      </c>
      <c r="B261" s="277" t="s">
        <v>68</v>
      </c>
      <c r="C261" s="274" t="s">
        <v>69</v>
      </c>
      <c r="D261" s="290">
        <f>VLOOKUP($B261,'[1]DN Y PVP PARTES PLAN MANT SEPT '!$B$2:$G$206,3,FALSE)</f>
        <v>2.4</v>
      </c>
      <c r="E261" s="290">
        <f>VLOOKUP($B261,'[1]DN Y PVP PARTES PLAN MANT SEPT '!$B$2:$G$206,5,FALSE)</f>
        <v>2.4</v>
      </c>
      <c r="F261" s="290">
        <f>VLOOKUP($B261,'[1]DN Y PVP PARTES PLAN MANT SEPT '!$B$2:$G$206,6,FALSE)</f>
        <v>2.4</v>
      </c>
      <c r="G261" s="287" t="str">
        <f>VLOOKUP($B261,'[2]PARTES PLAN DE MANT'!$D$3:$J$724,7,FALSE)</f>
        <v>SPARK</v>
      </c>
      <c r="H261" s="298"/>
      <c r="K261" s="290">
        <f>VLOOKUP($B261,'[1]DN Y PVP PARTES PLAN MANT SEPT '!$B$2:$G$254,3,FALSE)</f>
        <v>2.4</v>
      </c>
      <c r="L261" s="290">
        <f>VLOOKUP($B261,'[1]DN Y PVP PARTES PLAN MANT SEPT '!$B$2:$G$254,6,FALSE)</f>
        <v>2.4</v>
      </c>
      <c r="M261" s="290">
        <f t="shared" si="9"/>
        <v>0</v>
      </c>
    </row>
    <row r="262" spans="1:21" s="287" customFormat="1" x14ac:dyDescent="0.25">
      <c r="A262" s="289">
        <f t="shared" si="8"/>
        <v>261</v>
      </c>
      <c r="B262" s="277">
        <v>2601234</v>
      </c>
      <c r="C262" s="274" t="s">
        <v>411</v>
      </c>
      <c r="D262" s="290">
        <f>VLOOKUP($B262,'[1]DN Y PVP PARTES PLAN MANT SEPT '!$B$2:$G$206,3,FALSE)</f>
        <v>1219.8</v>
      </c>
      <c r="E262" s="290">
        <f>VLOOKUP($B262,'[1]DN Y PVP PARTES PLAN MANT SEPT '!$B$2:$G$206,5,FALSE)</f>
        <v>1936.28</v>
      </c>
      <c r="F262" s="290">
        <f>VLOOKUP($B262,'[1]DN Y PVP PARTES PLAN MANT SEPT '!$B$2:$G$206,6,FALSE)</f>
        <v>9.3090384615384618</v>
      </c>
      <c r="G262" s="287" t="str">
        <f>VLOOKUP($B262,'[2]PARTES PLAN DE MANT'!$D$3:$J$724,7,FALSE)</f>
        <v>SPARK GT</v>
      </c>
      <c r="H262" s="298"/>
      <c r="K262" s="290">
        <f>VLOOKUP($B262,'[1]DN Y PVP PARTES PLAN MANT SEPT '!$B$2:$G$254,3,FALSE)</f>
        <v>1219.8</v>
      </c>
      <c r="L262" s="290">
        <f>VLOOKUP($B262,'[1]DN Y PVP PARTES PLAN MANT SEPT '!$B$2:$G$254,6,FALSE)</f>
        <v>9.3090384615384618</v>
      </c>
      <c r="M262" s="290">
        <f t="shared" si="9"/>
        <v>0</v>
      </c>
    </row>
    <row r="263" spans="1:21" s="287" customFormat="1" x14ac:dyDescent="0.25">
      <c r="A263" s="289">
        <f t="shared" si="8"/>
        <v>262</v>
      </c>
      <c r="B263" s="277">
        <v>88900181</v>
      </c>
      <c r="C263" s="274" t="s">
        <v>73</v>
      </c>
      <c r="D263" s="290">
        <f>VLOOKUP($B263,'[1]DN Y PVP PARTES PLAN MANT SEPT '!$B$2:$G$206,3,FALSE)</f>
        <v>6.18</v>
      </c>
      <c r="E263" s="290">
        <f>VLOOKUP($B263,'[1]DN Y PVP PARTES PLAN MANT SEPT '!$B$2:$G$206,5,FALSE)</f>
        <v>6.18</v>
      </c>
      <c r="F263" s="290">
        <f>VLOOKUP($B263,'[1]DN Y PVP PARTES PLAN MANT SEPT '!$B$2:$G$206,6,FALSE)</f>
        <v>6.18</v>
      </c>
      <c r="G263" s="287" t="str">
        <f>VLOOKUP($B263,'[2]PARTES PLAN DE MANT'!$D$3:$J$724,7,FALSE)</f>
        <v>SPARK</v>
      </c>
      <c r="H263" s="298"/>
      <c r="K263" s="290">
        <f>VLOOKUP($B263,'[1]DN Y PVP PARTES PLAN MANT SEPT '!$B$2:$G$254,3,FALSE)</f>
        <v>6.18</v>
      </c>
      <c r="L263" s="290">
        <f>VLOOKUP($B263,'[1]DN Y PVP PARTES PLAN MANT SEPT '!$B$2:$G$254,6,FALSE)</f>
        <v>6.18</v>
      </c>
      <c r="M263" s="290">
        <f t="shared" si="9"/>
        <v>0</v>
      </c>
    </row>
    <row r="264" spans="1:21" s="287" customFormat="1" x14ac:dyDescent="0.25">
      <c r="A264" s="330">
        <f t="shared" si="8"/>
        <v>263</v>
      </c>
      <c r="B264" s="334">
        <v>2601787</v>
      </c>
      <c r="C264" s="335" t="s">
        <v>468</v>
      </c>
      <c r="D264" s="299">
        <v>804.6</v>
      </c>
      <c r="E264" s="337">
        <v>1149.4252873563221</v>
      </c>
      <c r="F264" s="299">
        <f>+E264/208</f>
        <v>5.52608311229001</v>
      </c>
      <c r="G264" s="332" t="str">
        <f>VLOOKUP($B264,'[2]PARTES PLAN DE MANT'!$D$3:$J$724,7,FALSE)</f>
        <v>D-MAX 3.0 4X4</v>
      </c>
      <c r="H264" s="336" t="s">
        <v>417</v>
      </c>
      <c r="I264" s="332" t="s">
        <v>464</v>
      </c>
    </row>
    <row r="265" spans="1:21" s="311" customFormat="1" x14ac:dyDescent="0.25">
      <c r="A265" s="312">
        <f t="shared" si="8"/>
        <v>264</v>
      </c>
      <c r="B265" s="318">
        <v>8981596930</v>
      </c>
      <c r="C265" s="319" t="s">
        <v>456</v>
      </c>
      <c r="D265" s="315">
        <v>19.96</v>
      </c>
      <c r="E265" s="315">
        <f>+D265/(1-0.15)</f>
        <v>23.482352941176472</v>
      </c>
      <c r="F265" s="315">
        <f>+E265</f>
        <v>23.482352941176472</v>
      </c>
      <c r="G265" s="311" t="s">
        <v>457</v>
      </c>
      <c r="H265" s="316" t="s">
        <v>458</v>
      </c>
      <c r="I265" s="287"/>
      <c r="J265" s="287"/>
      <c r="K265" s="287"/>
      <c r="L265" s="287"/>
      <c r="M265" s="287"/>
      <c r="N265" s="287"/>
      <c r="O265" s="287"/>
      <c r="P265" s="287"/>
      <c r="Q265" s="287"/>
      <c r="R265" s="287"/>
      <c r="S265" s="287"/>
      <c r="T265" s="287"/>
      <c r="U265" s="287"/>
    </row>
    <row r="266" spans="1:21" s="287" customFormat="1" ht="16.5" thickBot="1" x14ac:dyDescent="0.3">
      <c r="A266" s="321">
        <f t="shared" si="8"/>
        <v>265</v>
      </c>
      <c r="B266" s="325" t="s">
        <v>459</v>
      </c>
      <c r="C266" s="326" t="s">
        <v>316</v>
      </c>
      <c r="D266" s="322">
        <v>19.96</v>
      </c>
      <c r="E266" s="322">
        <f>+D266/(1-0.15)</f>
        <v>23.482352941176472</v>
      </c>
      <c r="F266" s="315">
        <f>+E266</f>
        <v>23.482352941176472</v>
      </c>
      <c r="G266" s="323" t="s">
        <v>460</v>
      </c>
      <c r="H266" s="324" t="s">
        <v>461</v>
      </c>
    </row>
    <row r="267" spans="1:21" s="287" customFormat="1" x14ac:dyDescent="0.25">
      <c r="D267" s="290"/>
      <c r="E267" s="329"/>
      <c r="F267" s="290"/>
    </row>
    <row r="268" spans="1:21" s="287" customFormat="1" x14ac:dyDescent="0.25">
      <c r="D268" s="290"/>
      <c r="E268" s="290"/>
      <c r="F268" s="290"/>
    </row>
    <row r="269" spans="1:21" s="287" customFormat="1" x14ac:dyDescent="0.25">
      <c r="D269" s="290"/>
      <c r="E269" s="317">
        <f>+(E264-D264)/E264</f>
        <v>0.29999800000000015</v>
      </c>
      <c r="F269" s="290"/>
    </row>
    <row r="270" spans="1:21" s="287" customFormat="1" x14ac:dyDescent="0.25">
      <c r="D270" s="290"/>
      <c r="E270" s="290"/>
      <c r="F270" s="290"/>
    </row>
    <row r="271" spans="1:21" s="287" customFormat="1" x14ac:dyDescent="0.25">
      <c r="D271" s="290"/>
      <c r="E271" s="290"/>
      <c r="F271" s="290"/>
    </row>
    <row r="272" spans="1:21" s="287" customFormat="1" x14ac:dyDescent="0.25">
      <c r="D272" s="290"/>
      <c r="E272" s="290"/>
      <c r="F272" s="290"/>
    </row>
    <row r="273" spans="4:6" s="287" customFormat="1" x14ac:dyDescent="0.25">
      <c r="D273" s="290"/>
      <c r="E273" s="290"/>
      <c r="F273" s="290"/>
    </row>
    <row r="274" spans="4:6" s="287" customFormat="1" x14ac:dyDescent="0.25">
      <c r="D274" s="290"/>
      <c r="E274" s="290"/>
      <c r="F274" s="290"/>
    </row>
    <row r="275" spans="4:6" s="287" customFormat="1" x14ac:dyDescent="0.25">
      <c r="D275" s="290"/>
      <c r="E275" s="290"/>
      <c r="F275" s="290"/>
    </row>
    <row r="276" spans="4:6" s="287" customFormat="1" x14ac:dyDescent="0.25">
      <c r="D276" s="290"/>
      <c r="E276" s="290"/>
      <c r="F276" s="290"/>
    </row>
    <row r="277" spans="4:6" s="287" customFormat="1" x14ac:dyDescent="0.25">
      <c r="D277" s="290"/>
      <c r="E277" s="290"/>
      <c r="F277" s="290"/>
    </row>
    <row r="278" spans="4:6" s="287" customFormat="1" x14ac:dyDescent="0.25">
      <c r="D278" s="290"/>
      <c r="E278" s="290"/>
      <c r="F278" s="290"/>
    </row>
    <row r="279" spans="4:6" s="287" customFormat="1" x14ac:dyDescent="0.25">
      <c r="D279" s="290"/>
      <c r="E279" s="290"/>
      <c r="F279" s="290"/>
    </row>
    <row r="280" spans="4:6" s="287" customFormat="1" x14ac:dyDescent="0.25">
      <c r="D280" s="290"/>
      <c r="E280" s="290" t="s">
        <v>466</v>
      </c>
      <c r="F280" s="290"/>
    </row>
    <row r="281" spans="4:6" s="287" customFormat="1" x14ac:dyDescent="0.25">
      <c r="D281" s="290"/>
      <c r="E281" s="290"/>
      <c r="F281" s="290"/>
    </row>
    <row r="282" spans="4:6" s="287" customFormat="1" x14ac:dyDescent="0.25">
      <c r="D282" s="290"/>
      <c r="E282" s="290"/>
      <c r="F282" s="290"/>
    </row>
    <row r="283" spans="4:6" s="287" customFormat="1" x14ac:dyDescent="0.25">
      <c r="D283" s="290"/>
      <c r="E283" s="290"/>
      <c r="F283" s="290"/>
    </row>
    <row r="284" spans="4:6" s="287" customFormat="1" x14ac:dyDescent="0.25">
      <c r="D284" s="290"/>
      <c r="E284" s="290"/>
      <c r="F284" s="290"/>
    </row>
    <row r="285" spans="4:6" s="287" customFormat="1" x14ac:dyDescent="0.25">
      <c r="D285" s="290"/>
      <c r="E285" s="290"/>
      <c r="F285" s="290"/>
    </row>
    <row r="286" spans="4:6" s="287" customFormat="1" x14ac:dyDescent="0.25">
      <c r="D286" s="290"/>
      <c r="E286" s="290"/>
      <c r="F286" s="290"/>
    </row>
    <row r="287" spans="4:6" s="287" customFormat="1" x14ac:dyDescent="0.25">
      <c r="D287" s="290"/>
      <c r="E287" s="290"/>
      <c r="F287" s="290"/>
    </row>
    <row r="288" spans="4:6" s="287" customFormat="1" x14ac:dyDescent="0.25">
      <c r="D288" s="290"/>
      <c r="E288" s="290"/>
      <c r="F288" s="290"/>
    </row>
    <row r="289" spans="4:6" s="287" customFormat="1" x14ac:dyDescent="0.25">
      <c r="D289" s="290"/>
      <c r="E289" s="290"/>
      <c r="F289" s="290"/>
    </row>
    <row r="290" spans="4:6" s="287" customFormat="1" x14ac:dyDescent="0.25">
      <c r="D290" s="290"/>
      <c r="E290" s="290"/>
      <c r="F290" s="290"/>
    </row>
    <row r="291" spans="4:6" s="287" customFormat="1" x14ac:dyDescent="0.25">
      <c r="D291" s="290"/>
      <c r="E291" s="290"/>
      <c r="F291" s="290"/>
    </row>
    <row r="292" spans="4:6" s="287" customFormat="1" x14ac:dyDescent="0.25">
      <c r="D292" s="290"/>
      <c r="E292" s="290"/>
      <c r="F292" s="290"/>
    </row>
    <row r="293" spans="4:6" s="287" customFormat="1" x14ac:dyDescent="0.25">
      <c r="D293" s="290"/>
      <c r="E293" s="290"/>
      <c r="F293" s="290"/>
    </row>
    <row r="294" spans="4:6" s="287" customFormat="1" x14ac:dyDescent="0.25">
      <c r="D294" s="290"/>
      <c r="E294" s="290"/>
      <c r="F294" s="290"/>
    </row>
    <row r="295" spans="4:6" s="287" customFormat="1" x14ac:dyDescent="0.25">
      <c r="D295" s="290"/>
      <c r="E295" s="290"/>
      <c r="F295" s="290"/>
    </row>
    <row r="296" spans="4:6" s="287" customFormat="1" x14ac:dyDescent="0.25">
      <c r="D296" s="290"/>
      <c r="E296" s="290"/>
      <c r="F296" s="290"/>
    </row>
    <row r="297" spans="4:6" s="287" customFormat="1" x14ac:dyDescent="0.25">
      <c r="D297" s="290"/>
      <c r="E297" s="290"/>
      <c r="F297" s="290"/>
    </row>
    <row r="298" spans="4:6" s="287" customFormat="1" x14ac:dyDescent="0.25">
      <c r="D298" s="290"/>
      <c r="E298" s="290"/>
      <c r="F298" s="290"/>
    </row>
    <row r="299" spans="4:6" s="287" customFormat="1" x14ac:dyDescent="0.25">
      <c r="D299" s="290"/>
      <c r="E299" s="290"/>
      <c r="F299" s="290"/>
    </row>
    <row r="300" spans="4:6" s="287" customFormat="1" x14ac:dyDescent="0.25">
      <c r="D300" s="290"/>
      <c r="E300" s="290"/>
      <c r="F300" s="290"/>
    </row>
    <row r="301" spans="4:6" s="287" customFormat="1" x14ac:dyDescent="0.25">
      <c r="D301" s="290"/>
      <c r="E301" s="290"/>
      <c r="F301" s="290"/>
    </row>
    <row r="302" spans="4:6" s="287" customFormat="1" x14ac:dyDescent="0.25">
      <c r="D302" s="290"/>
      <c r="E302" s="290"/>
      <c r="F302" s="290"/>
    </row>
    <row r="303" spans="4:6" s="287" customFormat="1" x14ac:dyDescent="0.25">
      <c r="D303" s="290"/>
      <c r="E303" s="290"/>
      <c r="F303" s="290"/>
    </row>
    <row r="304" spans="4:6" s="287" customFormat="1" x14ac:dyDescent="0.25">
      <c r="D304" s="290"/>
      <c r="E304" s="290"/>
      <c r="F304" s="290"/>
    </row>
  </sheetData>
  <autoFilter ref="A1:U1"/>
  <hyperlinks>
    <hyperlink ref="B201" r:id="rId1" display="javascript:partToIllxSearch('24581173');"/>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2"/>
  <sheetViews>
    <sheetView showGridLines="0" zoomScaleNormal="100" workbookViewId="0">
      <pane xSplit="2" ySplit="3" topLeftCell="C17" activePane="bottomRight" state="frozen"/>
      <selection pane="topRight" activeCell="D1" sqref="D1"/>
      <selection pane="bottomLeft" activeCell="A10" sqref="A10"/>
      <selection pane="bottomRight" activeCell="G31" sqref="G31"/>
    </sheetView>
  </sheetViews>
  <sheetFormatPr baseColWidth="10" defaultColWidth="11.42578125" defaultRowHeight="15" x14ac:dyDescent="0.25"/>
  <cols>
    <col min="1" max="1" width="3.28515625" style="473" bestFit="1" customWidth="1"/>
    <col min="2" max="2" width="8.140625" style="486" customWidth="1"/>
    <col min="3" max="3" width="20" style="486" customWidth="1"/>
    <col min="4" max="4" width="7.7109375" style="486" bestFit="1" customWidth="1"/>
    <col min="5" max="5" width="10.140625" style="487" customWidth="1"/>
    <col min="6" max="6" width="11.42578125" style="486" customWidth="1"/>
    <col min="7" max="7" width="16.42578125" style="486" customWidth="1"/>
    <col min="8" max="8" width="19.7109375" style="486" customWidth="1"/>
    <col min="9" max="9" width="11.5703125" style="485" customWidth="1"/>
    <col min="10" max="16384" width="11.42578125" style="479"/>
  </cols>
  <sheetData>
    <row r="1" spans="1:12" s="473" customFormat="1" ht="22.5" customHeight="1" x14ac:dyDescent="0.2">
      <c r="A1" s="492" t="s">
        <v>710</v>
      </c>
      <c r="B1" s="493"/>
      <c r="C1" s="493"/>
      <c r="D1" s="493"/>
      <c r="E1" s="493"/>
      <c r="F1" s="493"/>
      <c r="G1" s="493"/>
      <c r="H1" s="493"/>
      <c r="I1" s="471"/>
      <c r="J1" s="472"/>
    </row>
    <row r="2" spans="1:12" s="474" customFormat="1" ht="18.75" customHeight="1" x14ac:dyDescent="0.2">
      <c r="A2" s="494" t="s">
        <v>711</v>
      </c>
      <c r="B2" s="495" t="s">
        <v>712</v>
      </c>
      <c r="C2" s="494" t="s">
        <v>713</v>
      </c>
      <c r="D2" s="494" t="s">
        <v>714</v>
      </c>
      <c r="E2" s="494" t="s">
        <v>715</v>
      </c>
      <c r="F2" s="494" t="s">
        <v>716</v>
      </c>
      <c r="G2" s="494" t="s">
        <v>717</v>
      </c>
      <c r="H2" s="494" t="s">
        <v>718</v>
      </c>
      <c r="J2" s="475"/>
    </row>
    <row r="3" spans="1:12" s="474" customFormat="1" ht="24" customHeight="1" x14ac:dyDescent="0.2">
      <c r="A3" s="494"/>
      <c r="B3" s="495"/>
      <c r="C3" s="494"/>
      <c r="D3" s="494"/>
      <c r="E3" s="494"/>
      <c r="F3" s="494"/>
      <c r="G3" s="494"/>
      <c r="H3" s="494"/>
    </row>
    <row r="4" spans="1:12" ht="30" customHeight="1" x14ac:dyDescent="0.2">
      <c r="A4" s="476">
        <v>1</v>
      </c>
      <c r="B4" s="477" t="s">
        <v>719</v>
      </c>
      <c r="C4" s="478" t="s">
        <v>720</v>
      </c>
      <c r="D4" s="477" t="s">
        <v>721</v>
      </c>
      <c r="E4" s="477">
        <v>2011</v>
      </c>
      <c r="F4" s="477" t="s">
        <v>722</v>
      </c>
      <c r="G4" s="477" t="s">
        <v>723</v>
      </c>
      <c r="H4" s="477" t="s">
        <v>724</v>
      </c>
      <c r="I4" s="479"/>
    </row>
    <row r="5" spans="1:12" ht="30" customHeight="1" x14ac:dyDescent="0.2">
      <c r="A5" s="480">
        <v>2</v>
      </c>
      <c r="B5" s="481" t="s">
        <v>725</v>
      </c>
      <c r="C5" s="478" t="s">
        <v>720</v>
      </c>
      <c r="D5" s="482" t="s">
        <v>721</v>
      </c>
      <c r="E5" s="481">
        <v>2011</v>
      </c>
      <c r="F5" s="481" t="s">
        <v>722</v>
      </c>
      <c r="G5" s="481" t="s">
        <v>726</v>
      </c>
      <c r="H5" s="481" t="s">
        <v>727</v>
      </c>
      <c r="I5" s="479"/>
    </row>
    <row r="6" spans="1:12" ht="30" customHeight="1" x14ac:dyDescent="0.2">
      <c r="A6" s="476">
        <v>3</v>
      </c>
      <c r="B6" s="481" t="s">
        <v>728</v>
      </c>
      <c r="C6" s="478" t="s">
        <v>720</v>
      </c>
      <c r="D6" s="481" t="s">
        <v>721</v>
      </c>
      <c r="E6" s="481">
        <v>2011</v>
      </c>
      <c r="F6" s="481" t="s">
        <v>722</v>
      </c>
      <c r="G6" s="481" t="s">
        <v>729</v>
      </c>
      <c r="H6" s="481" t="s">
        <v>730</v>
      </c>
      <c r="I6" s="479"/>
    </row>
    <row r="7" spans="1:12" ht="30" customHeight="1" x14ac:dyDescent="0.2">
      <c r="A7" s="480">
        <v>4</v>
      </c>
      <c r="B7" s="481" t="s">
        <v>731</v>
      </c>
      <c r="C7" s="478" t="s">
        <v>720</v>
      </c>
      <c r="D7" s="481" t="s">
        <v>721</v>
      </c>
      <c r="E7" s="481">
        <v>2011</v>
      </c>
      <c r="F7" s="481" t="s">
        <v>722</v>
      </c>
      <c r="G7" s="481" t="s">
        <v>732</v>
      </c>
      <c r="H7" s="481" t="s">
        <v>733</v>
      </c>
      <c r="I7" s="479"/>
    </row>
    <row r="8" spans="1:12" s="484" customFormat="1" ht="30" customHeight="1" x14ac:dyDescent="0.2">
      <c r="A8" s="476">
        <v>5</v>
      </c>
      <c r="B8" s="481" t="s">
        <v>735</v>
      </c>
      <c r="C8" s="483" t="s">
        <v>787</v>
      </c>
      <c r="D8" s="481" t="s">
        <v>734</v>
      </c>
      <c r="E8" s="481">
        <v>2010</v>
      </c>
      <c r="F8" s="481" t="s">
        <v>736</v>
      </c>
      <c r="G8" s="481" t="s">
        <v>737</v>
      </c>
      <c r="H8" s="481" t="s">
        <v>738</v>
      </c>
      <c r="J8" s="479"/>
    </row>
    <row r="9" spans="1:12" s="484" customFormat="1" ht="30" customHeight="1" x14ac:dyDescent="0.2">
      <c r="A9" s="480">
        <v>6</v>
      </c>
      <c r="B9" s="481" t="s">
        <v>739</v>
      </c>
      <c r="C9" s="483" t="s">
        <v>720</v>
      </c>
      <c r="D9" s="481" t="s">
        <v>721</v>
      </c>
      <c r="E9" s="481">
        <v>2011</v>
      </c>
      <c r="F9" s="481" t="s">
        <v>722</v>
      </c>
      <c r="G9" s="481" t="s">
        <v>740</v>
      </c>
      <c r="H9" s="481" t="s">
        <v>741</v>
      </c>
    </row>
    <row r="10" spans="1:12" s="484" customFormat="1" ht="30" customHeight="1" x14ac:dyDescent="0.2">
      <c r="A10" s="476">
        <v>7</v>
      </c>
      <c r="B10" s="481" t="s">
        <v>742</v>
      </c>
      <c r="C10" s="483" t="s">
        <v>787</v>
      </c>
      <c r="D10" s="481" t="s">
        <v>743</v>
      </c>
      <c r="E10" s="481">
        <v>2010</v>
      </c>
      <c r="F10" s="481" t="s">
        <v>736</v>
      </c>
      <c r="G10" s="481" t="s">
        <v>744</v>
      </c>
      <c r="H10" s="481" t="s">
        <v>745</v>
      </c>
    </row>
    <row r="11" spans="1:12" ht="30" customHeight="1" x14ac:dyDescent="0.2">
      <c r="A11" s="480">
        <v>8</v>
      </c>
      <c r="B11" s="481" t="s">
        <v>746</v>
      </c>
      <c r="C11" s="483" t="s">
        <v>747</v>
      </c>
      <c r="D11" s="481" t="s">
        <v>721</v>
      </c>
      <c r="E11" s="481">
        <v>2011</v>
      </c>
      <c r="F11" s="481" t="s">
        <v>722</v>
      </c>
      <c r="G11" s="481" t="s">
        <v>748</v>
      </c>
      <c r="H11" s="481" t="s">
        <v>749</v>
      </c>
      <c r="I11" s="479"/>
    </row>
    <row r="12" spans="1:12" ht="30" customHeight="1" x14ac:dyDescent="0.2">
      <c r="A12" s="476">
        <v>9</v>
      </c>
      <c r="B12" s="481" t="s">
        <v>750</v>
      </c>
      <c r="C12" s="483" t="s">
        <v>720</v>
      </c>
      <c r="D12" s="481" t="s">
        <v>721</v>
      </c>
      <c r="E12" s="481">
        <v>2011</v>
      </c>
      <c r="F12" s="481" t="s">
        <v>722</v>
      </c>
      <c r="G12" s="481" t="s">
        <v>751</v>
      </c>
      <c r="H12" s="481" t="s">
        <v>752</v>
      </c>
      <c r="I12" s="479"/>
    </row>
    <row r="13" spans="1:12" ht="30" customHeight="1" x14ac:dyDescent="0.2">
      <c r="A13" s="480">
        <v>10</v>
      </c>
      <c r="B13" s="481" t="s">
        <v>753</v>
      </c>
      <c r="C13" s="483" t="s">
        <v>788</v>
      </c>
      <c r="D13" s="481" t="s">
        <v>754</v>
      </c>
      <c r="E13" s="481">
        <v>2011</v>
      </c>
      <c r="F13" s="481" t="s">
        <v>755</v>
      </c>
      <c r="G13" s="481" t="s">
        <v>756</v>
      </c>
      <c r="H13" s="481" t="s">
        <v>756</v>
      </c>
      <c r="I13" s="479"/>
    </row>
    <row r="14" spans="1:12" s="473" customFormat="1" ht="30" customHeight="1" x14ac:dyDescent="0.2">
      <c r="A14" s="476">
        <v>11</v>
      </c>
      <c r="B14" s="481" t="s">
        <v>757</v>
      </c>
      <c r="C14" s="483" t="s">
        <v>758</v>
      </c>
      <c r="D14" s="481" t="s">
        <v>743</v>
      </c>
      <c r="E14" s="481">
        <v>2004</v>
      </c>
      <c r="F14" s="481" t="s">
        <v>722</v>
      </c>
      <c r="G14" s="481" t="s">
        <v>759</v>
      </c>
      <c r="H14" s="481" t="s">
        <v>760</v>
      </c>
    </row>
    <row r="15" spans="1:12" s="485" customFormat="1" ht="30" customHeight="1" x14ac:dyDescent="0.25">
      <c r="A15" s="480">
        <v>12</v>
      </c>
      <c r="B15" s="481" t="s">
        <v>761</v>
      </c>
      <c r="C15" s="483" t="s">
        <v>762</v>
      </c>
      <c r="D15" s="481" t="s">
        <v>754</v>
      </c>
      <c r="E15" s="481">
        <v>2002</v>
      </c>
      <c r="F15" s="481" t="s">
        <v>763</v>
      </c>
      <c r="G15" s="481" t="s">
        <v>764</v>
      </c>
      <c r="H15" s="481" t="s">
        <v>765</v>
      </c>
      <c r="J15" s="479"/>
      <c r="K15" s="479"/>
      <c r="L15" s="479"/>
    </row>
    <row r="16" spans="1:12" s="485" customFormat="1" ht="30" customHeight="1" x14ac:dyDescent="0.25">
      <c r="A16" s="476">
        <v>13</v>
      </c>
      <c r="B16" s="481" t="s">
        <v>766</v>
      </c>
      <c r="C16" s="483" t="s">
        <v>767</v>
      </c>
      <c r="D16" s="481" t="s">
        <v>768</v>
      </c>
      <c r="E16" s="481">
        <v>2006</v>
      </c>
      <c r="F16" s="481" t="s">
        <v>736</v>
      </c>
      <c r="G16" s="481" t="s">
        <v>769</v>
      </c>
      <c r="H16" s="481" t="s">
        <v>770</v>
      </c>
      <c r="K16" s="479"/>
      <c r="L16" s="479"/>
    </row>
    <row r="17" spans="1:12" s="485" customFormat="1" ht="30" customHeight="1" x14ac:dyDescent="0.25">
      <c r="A17" s="480">
        <v>14</v>
      </c>
      <c r="B17" s="481" t="s">
        <v>771</v>
      </c>
      <c r="C17" s="483" t="s">
        <v>772</v>
      </c>
      <c r="D17" s="481" t="s">
        <v>743</v>
      </c>
      <c r="E17" s="481">
        <v>2003</v>
      </c>
      <c r="F17" s="481" t="s">
        <v>722</v>
      </c>
      <c r="G17" s="481" t="s">
        <v>773</v>
      </c>
      <c r="H17" s="481" t="s">
        <v>774</v>
      </c>
      <c r="K17" s="479"/>
      <c r="L17" s="479"/>
    </row>
    <row r="18" spans="1:12" s="485" customFormat="1" ht="30" customHeight="1" x14ac:dyDescent="0.25">
      <c r="A18" s="476">
        <v>15</v>
      </c>
      <c r="B18" s="481" t="s">
        <v>775</v>
      </c>
      <c r="C18" s="483" t="s">
        <v>776</v>
      </c>
      <c r="D18" s="481" t="s">
        <v>743</v>
      </c>
      <c r="E18" s="481">
        <v>2014</v>
      </c>
      <c r="F18" s="481" t="s">
        <v>736</v>
      </c>
      <c r="G18" s="481" t="s">
        <v>777</v>
      </c>
      <c r="H18" s="481" t="s">
        <v>778</v>
      </c>
      <c r="K18" s="479"/>
      <c r="L18" s="479"/>
    </row>
    <row r="19" spans="1:12" s="485" customFormat="1" ht="30" customHeight="1" x14ac:dyDescent="0.25">
      <c r="A19" s="476">
        <v>16</v>
      </c>
      <c r="B19" s="481" t="s">
        <v>789</v>
      </c>
      <c r="C19" s="483" t="s">
        <v>791</v>
      </c>
      <c r="D19" s="481" t="s">
        <v>743</v>
      </c>
      <c r="E19" s="481">
        <v>2018</v>
      </c>
      <c r="F19" s="481" t="s">
        <v>736</v>
      </c>
      <c r="G19" s="481" t="s">
        <v>792</v>
      </c>
      <c r="H19" s="481" t="s">
        <v>793</v>
      </c>
      <c r="J19" s="479"/>
      <c r="K19" s="479"/>
      <c r="L19" s="479"/>
    </row>
    <row r="20" spans="1:12" s="485" customFormat="1" ht="30" customHeight="1" x14ac:dyDescent="0.25">
      <c r="A20" s="480">
        <v>17</v>
      </c>
      <c r="B20" s="481" t="s">
        <v>790</v>
      </c>
      <c r="C20" s="483" t="s">
        <v>794</v>
      </c>
      <c r="D20" s="481" t="s">
        <v>743</v>
      </c>
      <c r="E20" s="481">
        <v>2018</v>
      </c>
      <c r="F20" s="481" t="s">
        <v>736</v>
      </c>
      <c r="G20" s="481" t="s">
        <v>795</v>
      </c>
      <c r="H20" s="481" t="s">
        <v>796</v>
      </c>
      <c r="J20" s="479"/>
      <c r="K20" s="479"/>
      <c r="L20" s="479"/>
    </row>
    <row r="21" spans="1:12" s="485" customFormat="1" ht="30" customHeight="1" x14ac:dyDescent="0.25">
      <c r="A21" s="476">
        <v>18</v>
      </c>
      <c r="B21" s="481" t="s">
        <v>779</v>
      </c>
      <c r="C21" s="483" t="s">
        <v>784</v>
      </c>
      <c r="D21" s="481" t="s">
        <v>754</v>
      </c>
      <c r="E21" s="481">
        <v>2006</v>
      </c>
      <c r="F21" s="481" t="s">
        <v>763</v>
      </c>
      <c r="G21" s="481" t="s">
        <v>785</v>
      </c>
      <c r="H21" s="481" t="s">
        <v>786</v>
      </c>
      <c r="J21" s="479"/>
      <c r="K21" s="479"/>
      <c r="L21" s="479"/>
    </row>
    <row r="22" spans="1:12" x14ac:dyDescent="0.25">
      <c r="A22" s="476">
        <v>19</v>
      </c>
      <c r="B22" s="481" t="s">
        <v>709</v>
      </c>
      <c r="C22" s="483" t="s">
        <v>783</v>
      </c>
      <c r="D22" s="481" t="s">
        <v>754</v>
      </c>
      <c r="E22" s="481">
        <v>2010</v>
      </c>
      <c r="F22" s="481" t="s">
        <v>780</v>
      </c>
      <c r="G22" s="481" t="s">
        <v>781</v>
      </c>
      <c r="H22" s="481" t="s">
        <v>782</v>
      </c>
    </row>
  </sheetData>
  <mergeCells count="9">
    <mergeCell ref="A1:H1"/>
    <mergeCell ref="A2:A3"/>
    <mergeCell ref="B2:B3"/>
    <mergeCell ref="C2:C3"/>
    <mergeCell ref="D2:D3"/>
    <mergeCell ref="E2:E3"/>
    <mergeCell ref="F2:F3"/>
    <mergeCell ref="G2:G3"/>
    <mergeCell ref="H2:H3"/>
  </mergeCells>
  <printOptions horizontalCentered="1"/>
  <pageMargins left="0.27559055118110237" right="0" top="0.43307086614173229" bottom="0.15748031496062992" header="0.31496062992125984" footer="0.31496062992125984"/>
  <pageSetup paperSize="9" scale="85" fitToHeight="0" orientation="portrait" horizontalDpi="200" verticalDpi="2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24"/>
  <sheetViews>
    <sheetView zoomScaleNormal="100" workbookViewId="0">
      <pane xSplit="2" ySplit="3" topLeftCell="D4" activePane="bottomRight" state="frozen"/>
      <selection pane="topRight" activeCell="C1" sqref="C1"/>
      <selection pane="bottomLeft" activeCell="A4" sqref="A4"/>
      <selection pane="bottomRight" activeCell="O5" sqref="O5"/>
    </sheetView>
  </sheetViews>
  <sheetFormatPr baseColWidth="10" defaultColWidth="11.42578125" defaultRowHeight="12" x14ac:dyDescent="0.2"/>
  <cols>
    <col min="1" max="1" width="1" style="415" customWidth="1"/>
    <col min="2" max="2" width="13" style="415" customWidth="1"/>
    <col min="3" max="15" width="13.7109375" style="415" customWidth="1"/>
    <col min="16" max="32" width="11.42578125" style="416"/>
    <col min="33" max="16384" width="11.42578125" style="415"/>
  </cols>
  <sheetData>
    <row r="1" spans="2:19" s="416" customFormat="1" ht="40.15" customHeight="1" x14ac:dyDescent="0.2">
      <c r="B1" s="500"/>
      <c r="C1" s="500"/>
      <c r="D1" s="500"/>
      <c r="E1" s="500"/>
      <c r="F1" s="500"/>
      <c r="G1" s="500"/>
      <c r="H1" s="500"/>
      <c r="I1" s="500"/>
      <c r="J1" s="500"/>
      <c r="K1" s="500"/>
      <c r="L1" s="500"/>
      <c r="M1" s="500"/>
      <c r="N1" s="500"/>
      <c r="O1" s="500"/>
      <c r="P1" s="499"/>
      <c r="Q1" s="499"/>
      <c r="R1" s="499"/>
      <c r="S1" s="499"/>
    </row>
    <row r="2" spans="2:19" s="416" customFormat="1" ht="10.9" customHeight="1" thickBot="1" x14ac:dyDescent="0.25">
      <c r="B2" s="501"/>
      <c r="C2" s="501"/>
      <c r="D2" s="501"/>
      <c r="E2" s="501"/>
      <c r="F2" s="501"/>
      <c r="G2" s="501"/>
      <c r="H2" s="501"/>
      <c r="I2" s="501"/>
      <c r="J2" s="501"/>
      <c r="K2" s="501"/>
      <c r="L2" s="501"/>
      <c r="M2" s="501"/>
      <c r="N2" s="501"/>
      <c r="O2" s="501"/>
      <c r="P2" s="499"/>
      <c r="Q2" s="499"/>
      <c r="R2" s="499"/>
      <c r="S2" s="499"/>
    </row>
    <row r="3" spans="2:19" ht="38.450000000000003" customHeight="1" thickBot="1" x14ac:dyDescent="0.25">
      <c r="B3" s="443" t="s">
        <v>485</v>
      </c>
      <c r="C3" s="443" t="s">
        <v>486</v>
      </c>
      <c r="D3" s="443" t="s">
        <v>487</v>
      </c>
      <c r="E3" s="443" t="s">
        <v>488</v>
      </c>
      <c r="F3" s="443" t="s">
        <v>489</v>
      </c>
      <c r="G3" s="443" t="s">
        <v>490</v>
      </c>
      <c r="H3" s="443" t="s">
        <v>491</v>
      </c>
      <c r="I3" s="443" t="s">
        <v>492</v>
      </c>
      <c r="J3" s="443" t="s">
        <v>493</v>
      </c>
      <c r="K3" s="443" t="s">
        <v>494</v>
      </c>
      <c r="L3" s="443" t="s">
        <v>495</v>
      </c>
      <c r="M3" s="443" t="s">
        <v>496</v>
      </c>
      <c r="N3" s="443" t="s">
        <v>497</v>
      </c>
      <c r="O3" s="443" t="s">
        <v>83</v>
      </c>
      <c r="P3" s="499"/>
      <c r="Q3" s="499"/>
      <c r="R3" s="499"/>
      <c r="S3" s="499"/>
    </row>
    <row r="4" spans="2:19" ht="14.45" customHeight="1" x14ac:dyDescent="0.2">
      <c r="B4" s="502" t="s">
        <v>648</v>
      </c>
      <c r="C4" s="417">
        <f>'CAMION FC'!D27</f>
        <v>0</v>
      </c>
      <c r="D4" s="417"/>
      <c r="E4" s="417"/>
      <c r="F4" s="417"/>
      <c r="G4" s="417"/>
      <c r="H4" s="417"/>
      <c r="I4" s="417"/>
      <c r="J4" s="417"/>
      <c r="K4" s="417"/>
      <c r="L4" s="417"/>
      <c r="M4" s="417"/>
      <c r="N4" s="417"/>
      <c r="O4" s="418">
        <f>SUM(C4:N4)</f>
        <v>0</v>
      </c>
    </row>
    <row r="5" spans="2:19" ht="14.45" customHeight="1" x14ac:dyDescent="0.2">
      <c r="B5" s="503"/>
      <c r="C5" s="417"/>
      <c r="D5" s="417">
        <f>'CAMION FC'!D62</f>
        <v>0</v>
      </c>
      <c r="E5" s="417"/>
      <c r="F5" s="417"/>
      <c r="G5" s="417"/>
      <c r="H5" s="417"/>
      <c r="I5" s="417"/>
      <c r="J5" s="417"/>
      <c r="K5" s="417"/>
      <c r="L5" s="417"/>
      <c r="M5" s="417"/>
      <c r="N5" s="417"/>
      <c r="O5" s="418">
        <f t="shared" ref="O5:O15" si="0">SUM(C5:N5)</f>
        <v>0</v>
      </c>
    </row>
    <row r="6" spans="2:19" ht="14.45" customHeight="1" x14ac:dyDescent="0.2">
      <c r="B6" s="503"/>
      <c r="C6" s="417"/>
      <c r="D6" s="417"/>
      <c r="E6" s="417">
        <f>'CAMION FC'!D87</f>
        <v>0</v>
      </c>
      <c r="F6" s="417"/>
      <c r="G6" s="417"/>
      <c r="H6" s="417"/>
      <c r="I6" s="417"/>
      <c r="J6" s="417"/>
      <c r="K6" s="417"/>
      <c r="L6" s="417"/>
      <c r="M6" s="417"/>
      <c r="N6" s="417"/>
      <c r="O6" s="418">
        <f t="shared" si="0"/>
        <v>0</v>
      </c>
    </row>
    <row r="7" spans="2:19" ht="14.45" customHeight="1" x14ac:dyDescent="0.2">
      <c r="B7" s="503"/>
      <c r="C7" s="417"/>
      <c r="D7" s="417"/>
      <c r="E7" s="417"/>
      <c r="F7" s="417">
        <f>'CAMION FC'!D126</f>
        <v>0</v>
      </c>
      <c r="G7" s="417"/>
      <c r="H7" s="417"/>
      <c r="I7" s="417"/>
      <c r="J7" s="417"/>
      <c r="K7" s="417"/>
      <c r="L7" s="417"/>
      <c r="M7" s="417"/>
      <c r="N7" s="417"/>
      <c r="O7" s="418">
        <f t="shared" si="0"/>
        <v>0</v>
      </c>
    </row>
    <row r="8" spans="2:19" ht="14.45" customHeight="1" x14ac:dyDescent="0.2">
      <c r="B8" s="503"/>
      <c r="C8" s="417"/>
      <c r="D8" s="417"/>
      <c r="E8" s="417"/>
      <c r="F8" s="417"/>
      <c r="G8" s="417">
        <f>'CAMION FC'!D151</f>
        <v>0</v>
      </c>
      <c r="H8" s="417"/>
      <c r="I8" s="417"/>
      <c r="J8" s="417"/>
      <c r="K8" s="417"/>
      <c r="L8" s="417"/>
      <c r="M8" s="417"/>
      <c r="N8" s="417"/>
      <c r="O8" s="418">
        <f t="shared" si="0"/>
        <v>0</v>
      </c>
    </row>
    <row r="9" spans="2:19" ht="14.45" customHeight="1" x14ac:dyDescent="0.2">
      <c r="B9" s="503"/>
      <c r="C9" s="417"/>
      <c r="D9" s="417"/>
      <c r="E9" s="417"/>
      <c r="F9" s="417"/>
      <c r="G9" s="417"/>
      <c r="H9" s="417">
        <f>'CAMION FC'!D191</f>
        <v>0</v>
      </c>
      <c r="I9" s="417"/>
      <c r="J9" s="417"/>
      <c r="K9" s="417"/>
      <c r="L9" s="417"/>
      <c r="M9" s="417"/>
      <c r="N9" s="417"/>
      <c r="O9" s="418">
        <f t="shared" si="0"/>
        <v>0</v>
      </c>
    </row>
    <row r="10" spans="2:19" ht="14.45" customHeight="1" x14ac:dyDescent="0.2">
      <c r="B10" s="503"/>
      <c r="C10" s="417"/>
      <c r="D10" s="417"/>
      <c r="E10" s="417"/>
      <c r="F10" s="417"/>
      <c r="G10" s="417"/>
      <c r="H10" s="417"/>
      <c r="I10" s="417">
        <f>'CAMION FC'!D216</f>
        <v>0</v>
      </c>
      <c r="J10" s="417"/>
      <c r="K10" s="417"/>
      <c r="L10" s="417"/>
      <c r="M10" s="417"/>
      <c r="N10" s="417"/>
      <c r="O10" s="418">
        <f t="shared" si="0"/>
        <v>0</v>
      </c>
    </row>
    <row r="11" spans="2:19" ht="14.45" customHeight="1" x14ac:dyDescent="0.2">
      <c r="B11" s="503"/>
      <c r="C11" s="417"/>
      <c r="D11" s="417"/>
      <c r="E11" s="417"/>
      <c r="F11" s="417"/>
      <c r="G11" s="417"/>
      <c r="H11" s="417"/>
      <c r="I11" s="417"/>
      <c r="J11" s="417">
        <f>'CAMION FC'!D257</f>
        <v>0</v>
      </c>
      <c r="K11" s="417"/>
      <c r="L11" s="417"/>
      <c r="M11" s="417"/>
      <c r="N11" s="417"/>
      <c r="O11" s="418">
        <f t="shared" si="0"/>
        <v>0</v>
      </c>
    </row>
    <row r="12" spans="2:19" ht="14.45" customHeight="1" x14ac:dyDescent="0.2">
      <c r="B12" s="503"/>
      <c r="C12" s="417"/>
      <c r="D12" s="417"/>
      <c r="E12" s="417"/>
      <c r="F12" s="417"/>
      <c r="G12" s="417"/>
      <c r="H12" s="417"/>
      <c r="I12" s="417"/>
      <c r="J12" s="417"/>
      <c r="K12" s="417">
        <f>'CAMION FC'!D279</f>
        <v>0</v>
      </c>
      <c r="L12" s="417"/>
      <c r="M12" s="417"/>
      <c r="N12" s="417"/>
      <c r="O12" s="418">
        <f t="shared" si="0"/>
        <v>0</v>
      </c>
    </row>
    <row r="13" spans="2:19" ht="14.45" customHeight="1" x14ac:dyDescent="0.2">
      <c r="B13" s="503"/>
      <c r="C13" s="417"/>
      <c r="D13" s="417"/>
      <c r="E13" s="417"/>
      <c r="F13" s="417"/>
      <c r="G13" s="417"/>
      <c r="H13" s="417"/>
      <c r="I13" s="417"/>
      <c r="J13" s="417"/>
      <c r="K13" s="417"/>
      <c r="L13" s="417">
        <f>'CAMION FC'!D324</f>
        <v>0</v>
      </c>
      <c r="M13" s="417"/>
      <c r="N13" s="417"/>
      <c r="O13" s="418">
        <f t="shared" si="0"/>
        <v>0</v>
      </c>
    </row>
    <row r="14" spans="2:19" ht="14.45" customHeight="1" x14ac:dyDescent="0.2">
      <c r="B14" s="503"/>
      <c r="C14" s="417"/>
      <c r="D14" s="417"/>
      <c r="E14" s="417"/>
      <c r="F14" s="417"/>
      <c r="G14" s="417"/>
      <c r="H14" s="417"/>
      <c r="I14" s="417"/>
      <c r="J14" s="417"/>
      <c r="K14" s="417"/>
      <c r="L14" s="417"/>
      <c r="M14" s="417">
        <f>'CAMION FC'!D345</f>
        <v>0</v>
      </c>
      <c r="N14" s="417"/>
      <c r="O14" s="418">
        <f t="shared" si="0"/>
        <v>0</v>
      </c>
    </row>
    <row r="15" spans="2:19" ht="14.45" customHeight="1" thickBot="1" x14ac:dyDescent="0.25">
      <c r="B15" s="504"/>
      <c r="C15" s="419"/>
      <c r="D15" s="419"/>
      <c r="E15" s="419"/>
      <c r="F15" s="419"/>
      <c r="G15" s="419"/>
      <c r="H15" s="419"/>
      <c r="I15" s="419"/>
      <c r="J15" s="419"/>
      <c r="K15" s="419"/>
      <c r="L15" s="419"/>
      <c r="M15" s="419"/>
      <c r="N15" s="419">
        <f>'CAMION FC'!D386</f>
        <v>0</v>
      </c>
      <c r="O15" s="420">
        <f t="shared" si="0"/>
        <v>0</v>
      </c>
    </row>
    <row r="16" spans="2:19" ht="14.45" customHeight="1" x14ac:dyDescent="0.2">
      <c r="B16" s="502" t="s">
        <v>506</v>
      </c>
      <c r="C16" s="447">
        <f>'CAMION NHR 1'!D27</f>
        <v>0</v>
      </c>
      <c r="D16" s="447"/>
      <c r="E16" s="447"/>
      <c r="F16" s="447"/>
      <c r="G16" s="447"/>
      <c r="H16" s="447"/>
      <c r="I16" s="447"/>
      <c r="J16" s="447"/>
      <c r="K16" s="447"/>
      <c r="L16" s="447"/>
      <c r="M16" s="447"/>
      <c r="N16" s="447"/>
      <c r="O16" s="448">
        <f>SUM(C16:N16)</f>
        <v>0</v>
      </c>
    </row>
    <row r="17" spans="2:15" ht="14.45" customHeight="1" x14ac:dyDescent="0.2">
      <c r="B17" s="503"/>
      <c r="C17" s="421"/>
      <c r="D17" s="421">
        <f>'CAMION NHR 1'!D62</f>
        <v>0</v>
      </c>
      <c r="E17" s="421"/>
      <c r="F17" s="421"/>
      <c r="G17" s="421"/>
      <c r="H17" s="421"/>
      <c r="I17" s="421"/>
      <c r="J17" s="421"/>
      <c r="K17" s="421"/>
      <c r="L17" s="421"/>
      <c r="M17" s="421"/>
      <c r="N17" s="421"/>
      <c r="O17" s="423">
        <f t="shared" ref="O17:O27" si="1">SUM(C17:N17)</f>
        <v>0</v>
      </c>
    </row>
    <row r="18" spans="2:15" ht="14.45" customHeight="1" x14ac:dyDescent="0.2">
      <c r="B18" s="503"/>
      <c r="C18" s="421"/>
      <c r="D18" s="421"/>
      <c r="E18" s="421">
        <f>'CAMION NHR 1'!D87</f>
        <v>0</v>
      </c>
      <c r="F18" s="421"/>
      <c r="G18" s="421"/>
      <c r="H18" s="421"/>
      <c r="I18" s="421"/>
      <c r="J18" s="421"/>
      <c r="K18" s="421"/>
      <c r="L18" s="421"/>
      <c r="M18" s="421"/>
      <c r="N18" s="421"/>
      <c r="O18" s="423">
        <f t="shared" si="1"/>
        <v>0</v>
      </c>
    </row>
    <row r="19" spans="2:15" ht="14.45" customHeight="1" x14ac:dyDescent="0.2">
      <c r="B19" s="503"/>
      <c r="C19" s="421"/>
      <c r="D19" s="421"/>
      <c r="E19" s="421"/>
      <c r="F19" s="421">
        <f>'CAMION NHR 1'!D126</f>
        <v>0</v>
      </c>
      <c r="G19" s="421"/>
      <c r="H19" s="421"/>
      <c r="I19" s="421"/>
      <c r="J19" s="421"/>
      <c r="K19" s="421"/>
      <c r="L19" s="421"/>
      <c r="M19" s="421"/>
      <c r="N19" s="421"/>
      <c r="O19" s="423">
        <f t="shared" si="1"/>
        <v>0</v>
      </c>
    </row>
    <row r="20" spans="2:15" ht="14.45" customHeight="1" x14ac:dyDescent="0.2">
      <c r="B20" s="503"/>
      <c r="C20" s="421"/>
      <c r="D20" s="421"/>
      <c r="E20" s="421"/>
      <c r="F20" s="421"/>
      <c r="G20" s="421">
        <f>'CAMION NHR 1'!D151</f>
        <v>0</v>
      </c>
      <c r="H20" s="421"/>
      <c r="I20" s="421"/>
      <c r="J20" s="421"/>
      <c r="K20" s="421"/>
      <c r="L20" s="421"/>
      <c r="M20" s="421"/>
      <c r="N20" s="421"/>
      <c r="O20" s="423">
        <f t="shared" si="1"/>
        <v>0</v>
      </c>
    </row>
    <row r="21" spans="2:15" ht="14.45" customHeight="1" x14ac:dyDescent="0.2">
      <c r="B21" s="503"/>
      <c r="C21" s="421"/>
      <c r="D21" s="421"/>
      <c r="E21" s="421"/>
      <c r="F21" s="421"/>
      <c r="G21" s="421"/>
      <c r="H21" s="421">
        <f>'CAMION NHR 1'!D190</f>
        <v>0</v>
      </c>
      <c r="I21" s="421"/>
      <c r="J21" s="421"/>
      <c r="K21" s="421"/>
      <c r="L21" s="421"/>
      <c r="M21" s="421"/>
      <c r="N21" s="421"/>
      <c r="O21" s="423">
        <f t="shared" si="1"/>
        <v>0</v>
      </c>
    </row>
    <row r="22" spans="2:15" ht="14.45" customHeight="1" x14ac:dyDescent="0.2">
      <c r="B22" s="503"/>
      <c r="C22" s="421"/>
      <c r="D22" s="421"/>
      <c r="E22" s="421"/>
      <c r="F22" s="421"/>
      <c r="G22" s="421"/>
      <c r="H22" s="421"/>
      <c r="I22" s="421">
        <f>'CAMION NHR 1'!D215</f>
        <v>0</v>
      </c>
      <c r="J22" s="421"/>
      <c r="K22" s="421"/>
      <c r="L22" s="421"/>
      <c r="M22" s="421"/>
      <c r="N22" s="421"/>
      <c r="O22" s="423">
        <f t="shared" si="1"/>
        <v>0</v>
      </c>
    </row>
    <row r="23" spans="2:15" ht="14.45" customHeight="1" x14ac:dyDescent="0.2">
      <c r="B23" s="503"/>
      <c r="C23" s="421"/>
      <c r="D23" s="421"/>
      <c r="E23" s="421"/>
      <c r="F23" s="421"/>
      <c r="G23" s="421"/>
      <c r="H23" s="421"/>
      <c r="I23" s="421"/>
      <c r="J23" s="421">
        <f>'CAMION NHR 1'!D259</f>
        <v>0</v>
      </c>
      <c r="K23" s="421"/>
      <c r="L23" s="421"/>
      <c r="M23" s="421"/>
      <c r="N23" s="421"/>
      <c r="O23" s="423">
        <f t="shared" si="1"/>
        <v>0</v>
      </c>
    </row>
    <row r="24" spans="2:15" ht="14.45" customHeight="1" x14ac:dyDescent="0.2">
      <c r="B24" s="503"/>
      <c r="C24" s="421"/>
      <c r="D24" s="421"/>
      <c r="E24" s="421"/>
      <c r="F24" s="421"/>
      <c r="G24" s="421"/>
      <c r="H24" s="421"/>
      <c r="I24" s="421"/>
      <c r="J24" s="421"/>
      <c r="K24" s="421">
        <f>'CAMION NHR 1'!D281</f>
        <v>0</v>
      </c>
      <c r="L24" s="421"/>
      <c r="M24" s="421"/>
      <c r="N24" s="421"/>
      <c r="O24" s="423">
        <f t="shared" si="1"/>
        <v>0</v>
      </c>
    </row>
    <row r="25" spans="2:15" ht="14.45" customHeight="1" x14ac:dyDescent="0.2">
      <c r="B25" s="503"/>
      <c r="C25" s="421"/>
      <c r="D25" s="421"/>
      <c r="E25" s="421"/>
      <c r="F25" s="421"/>
      <c r="G25" s="421"/>
      <c r="H25" s="421"/>
      <c r="I25" s="421"/>
      <c r="J25" s="421"/>
      <c r="K25" s="421"/>
      <c r="L25" s="421">
        <f>'CAMION NHR 1'!D326</f>
        <v>0</v>
      </c>
      <c r="M25" s="421"/>
      <c r="N25" s="421"/>
      <c r="O25" s="423">
        <f t="shared" si="1"/>
        <v>0</v>
      </c>
    </row>
    <row r="26" spans="2:15" ht="14.45" customHeight="1" x14ac:dyDescent="0.2">
      <c r="B26" s="503"/>
      <c r="C26" s="422"/>
      <c r="D26" s="422"/>
      <c r="E26" s="422"/>
      <c r="F26" s="422"/>
      <c r="G26" s="422"/>
      <c r="H26" s="422"/>
      <c r="I26" s="422"/>
      <c r="J26" s="422"/>
      <c r="K26" s="422"/>
      <c r="L26" s="422"/>
      <c r="M26" s="422">
        <f>'CAMION NHR 1'!D347</f>
        <v>0</v>
      </c>
      <c r="N26" s="422"/>
      <c r="O26" s="423">
        <f t="shared" si="1"/>
        <v>0</v>
      </c>
    </row>
    <row r="27" spans="2:15" ht="14.45" customHeight="1" thickBot="1" x14ac:dyDescent="0.25">
      <c r="B27" s="504"/>
      <c r="C27" s="419"/>
      <c r="D27" s="419"/>
      <c r="E27" s="419"/>
      <c r="F27" s="419"/>
      <c r="G27" s="419"/>
      <c r="H27" s="419"/>
      <c r="I27" s="419"/>
      <c r="J27" s="419"/>
      <c r="K27" s="419"/>
      <c r="L27" s="419"/>
      <c r="M27" s="419"/>
      <c r="N27" s="419">
        <f>'CAMION NHR 1'!D388</f>
        <v>0</v>
      </c>
      <c r="O27" s="452">
        <f t="shared" si="1"/>
        <v>0</v>
      </c>
    </row>
    <row r="28" spans="2:15" ht="14.45" customHeight="1" x14ac:dyDescent="0.2">
      <c r="B28" s="502" t="s">
        <v>500</v>
      </c>
      <c r="C28" s="421">
        <f>'DMAX 3.0'!D25</f>
        <v>0</v>
      </c>
      <c r="D28" s="421"/>
      <c r="E28" s="421"/>
      <c r="F28" s="421"/>
      <c r="G28" s="421"/>
      <c r="H28" s="421"/>
      <c r="I28" s="421"/>
      <c r="J28" s="421"/>
      <c r="K28" s="421"/>
      <c r="L28" s="421"/>
      <c r="M28" s="421"/>
      <c r="N28" s="421"/>
      <c r="O28" s="423">
        <f>SUM(C28:N28)</f>
        <v>0</v>
      </c>
    </row>
    <row r="29" spans="2:15" ht="14.45" customHeight="1" x14ac:dyDescent="0.2">
      <c r="B29" s="503"/>
      <c r="C29" s="422"/>
      <c r="D29" s="422">
        <f>'DMAX 3.0'!D60</f>
        <v>0</v>
      </c>
      <c r="E29" s="422"/>
      <c r="F29" s="422"/>
      <c r="G29" s="422"/>
      <c r="H29" s="422"/>
      <c r="I29" s="422"/>
      <c r="J29" s="422"/>
      <c r="K29" s="422"/>
      <c r="L29" s="422"/>
      <c r="M29" s="422"/>
      <c r="N29" s="422"/>
      <c r="O29" s="418">
        <f t="shared" ref="O29:O38" si="2">SUM(C29:N29)</f>
        <v>0</v>
      </c>
    </row>
    <row r="30" spans="2:15" ht="14.45" customHeight="1" x14ac:dyDescent="0.2">
      <c r="B30" s="503"/>
      <c r="C30" s="422"/>
      <c r="D30" s="422"/>
      <c r="E30" s="422">
        <f>'DMAX 3.0'!D82</f>
        <v>0</v>
      </c>
      <c r="F30" s="422"/>
      <c r="G30" s="422"/>
      <c r="H30" s="422"/>
      <c r="I30" s="422"/>
      <c r="J30" s="422"/>
      <c r="K30" s="422"/>
      <c r="L30" s="422"/>
      <c r="M30" s="422"/>
      <c r="N30" s="422"/>
      <c r="O30" s="418">
        <f t="shared" si="2"/>
        <v>0</v>
      </c>
    </row>
    <row r="31" spans="2:15" ht="14.45" customHeight="1" x14ac:dyDescent="0.2">
      <c r="B31" s="503"/>
      <c r="C31" s="422"/>
      <c r="D31" s="422"/>
      <c r="E31" s="422"/>
      <c r="F31" s="422">
        <f>'DMAX 3.0'!D128</f>
        <v>0</v>
      </c>
      <c r="G31" s="422"/>
      <c r="H31" s="422"/>
      <c r="I31" s="422"/>
      <c r="J31" s="422"/>
      <c r="K31" s="422"/>
      <c r="L31" s="422"/>
      <c r="M31" s="422"/>
      <c r="N31" s="422"/>
      <c r="O31" s="418">
        <f t="shared" si="2"/>
        <v>0</v>
      </c>
    </row>
    <row r="32" spans="2:15" ht="14.45" customHeight="1" x14ac:dyDescent="0.2">
      <c r="B32" s="503"/>
      <c r="C32" s="422"/>
      <c r="D32" s="422"/>
      <c r="E32" s="422"/>
      <c r="F32" s="422"/>
      <c r="G32" s="422">
        <f>'DMAX 3.0'!D155</f>
        <v>0</v>
      </c>
      <c r="H32" s="422"/>
      <c r="I32" s="422"/>
      <c r="J32" s="422"/>
      <c r="K32" s="422"/>
      <c r="L32" s="422"/>
      <c r="M32" s="422"/>
      <c r="N32" s="422"/>
      <c r="O32" s="418">
        <f t="shared" si="2"/>
        <v>0</v>
      </c>
    </row>
    <row r="33" spans="2:15" ht="14.45" customHeight="1" x14ac:dyDescent="0.2">
      <c r="B33" s="503"/>
      <c r="C33" s="422"/>
      <c r="D33" s="422"/>
      <c r="E33" s="422"/>
      <c r="F33" s="422"/>
      <c r="G33" s="422"/>
      <c r="H33" s="422">
        <f>'DMAX 3.0'!D211</f>
        <v>0</v>
      </c>
      <c r="I33" s="422"/>
      <c r="J33" s="422"/>
      <c r="K33" s="422"/>
      <c r="L33" s="422"/>
      <c r="M33" s="422"/>
      <c r="N33" s="422"/>
      <c r="O33" s="418">
        <f t="shared" si="2"/>
        <v>0</v>
      </c>
    </row>
    <row r="34" spans="2:15" ht="14.45" customHeight="1" x14ac:dyDescent="0.2">
      <c r="B34" s="503"/>
      <c r="C34" s="422"/>
      <c r="D34" s="422"/>
      <c r="E34" s="422"/>
      <c r="F34" s="422"/>
      <c r="G34" s="422"/>
      <c r="H34" s="422"/>
      <c r="I34" s="422">
        <f>'DMAX 3.0'!D234</f>
        <v>0</v>
      </c>
      <c r="J34" s="422"/>
      <c r="K34" s="422"/>
      <c r="L34" s="422"/>
      <c r="M34" s="422"/>
      <c r="N34" s="422"/>
      <c r="O34" s="418">
        <f t="shared" si="2"/>
        <v>0</v>
      </c>
    </row>
    <row r="35" spans="2:15" ht="14.45" customHeight="1" x14ac:dyDescent="0.2">
      <c r="B35" s="503"/>
      <c r="C35" s="422"/>
      <c r="D35" s="422"/>
      <c r="E35" s="422"/>
      <c r="F35" s="422"/>
      <c r="G35" s="422"/>
      <c r="H35" s="422"/>
      <c r="I35" s="422"/>
      <c r="J35" s="422">
        <f>'DMAX 3.0'!D279</f>
        <v>0</v>
      </c>
      <c r="K35" s="422"/>
      <c r="L35" s="422"/>
      <c r="M35" s="422"/>
      <c r="N35" s="422"/>
      <c r="O35" s="418">
        <f t="shared" si="2"/>
        <v>0</v>
      </c>
    </row>
    <row r="36" spans="2:15" ht="14.45" customHeight="1" x14ac:dyDescent="0.2">
      <c r="B36" s="503"/>
      <c r="C36" s="422"/>
      <c r="D36" s="422"/>
      <c r="E36" s="422"/>
      <c r="F36" s="422"/>
      <c r="G36" s="422"/>
      <c r="H36" s="422"/>
      <c r="I36" s="422"/>
      <c r="J36" s="422"/>
      <c r="K36" s="422">
        <f>'DMAX 3.0'!D304</f>
        <v>0</v>
      </c>
      <c r="L36" s="422"/>
      <c r="M36" s="422"/>
      <c r="N36" s="422"/>
      <c r="O36" s="418">
        <f t="shared" si="2"/>
        <v>0</v>
      </c>
    </row>
    <row r="37" spans="2:15" ht="14.45" customHeight="1" x14ac:dyDescent="0.2">
      <c r="B37" s="503"/>
      <c r="C37" s="422"/>
      <c r="D37" s="422"/>
      <c r="E37" s="422"/>
      <c r="F37" s="422"/>
      <c r="G37" s="422"/>
      <c r="H37" s="422"/>
      <c r="I37" s="422"/>
      <c r="J37" s="422"/>
      <c r="K37" s="422"/>
      <c r="L37" s="422">
        <f>'DMAX 3.0'!D354</f>
        <v>0</v>
      </c>
      <c r="M37" s="422"/>
      <c r="N37" s="422"/>
      <c r="O37" s="418">
        <f t="shared" si="2"/>
        <v>0</v>
      </c>
    </row>
    <row r="38" spans="2:15" ht="14.45" customHeight="1" x14ac:dyDescent="0.2">
      <c r="B38" s="503"/>
      <c r="C38" s="422"/>
      <c r="D38" s="422"/>
      <c r="E38" s="422"/>
      <c r="F38" s="422"/>
      <c r="G38" s="422"/>
      <c r="H38" s="422"/>
      <c r="I38" s="422"/>
      <c r="J38" s="422"/>
      <c r="K38" s="422"/>
      <c r="L38" s="422"/>
      <c r="M38" s="422">
        <f>'DMAX 3.0'!D375</f>
        <v>0</v>
      </c>
      <c r="N38" s="422"/>
      <c r="O38" s="418">
        <f t="shared" si="2"/>
        <v>0</v>
      </c>
    </row>
    <row r="39" spans="2:15" ht="14.45" customHeight="1" thickBot="1" x14ac:dyDescent="0.25">
      <c r="B39" s="504"/>
      <c r="C39" s="419"/>
      <c r="D39" s="419"/>
      <c r="E39" s="419"/>
      <c r="F39" s="419"/>
      <c r="G39" s="419"/>
      <c r="H39" s="419"/>
      <c r="I39" s="419"/>
      <c r="J39" s="419"/>
      <c r="K39" s="419"/>
      <c r="L39" s="419"/>
      <c r="M39" s="419"/>
      <c r="N39" s="419">
        <f>'DMAX 3.0'!D416</f>
        <v>0</v>
      </c>
      <c r="O39" s="420">
        <f t="shared" ref="O39:O159" si="3">SUM(C39:N39)</f>
        <v>0</v>
      </c>
    </row>
    <row r="40" spans="2:15" ht="14.45" customHeight="1" x14ac:dyDescent="0.2">
      <c r="B40" s="502" t="s">
        <v>501</v>
      </c>
      <c r="C40" s="447">
        <f>'DMAX 3.0'!D25</f>
        <v>0</v>
      </c>
      <c r="D40" s="447"/>
      <c r="E40" s="447"/>
      <c r="F40" s="447"/>
      <c r="G40" s="447"/>
      <c r="H40" s="447"/>
      <c r="I40" s="447"/>
      <c r="J40" s="447"/>
      <c r="K40" s="447"/>
      <c r="L40" s="447"/>
      <c r="M40" s="447"/>
      <c r="N40" s="447"/>
      <c r="O40" s="448">
        <f>SUM(C40:N40)</f>
        <v>0</v>
      </c>
    </row>
    <row r="41" spans="2:15" ht="14.45" customHeight="1" x14ac:dyDescent="0.2">
      <c r="B41" s="503"/>
      <c r="C41" s="421"/>
      <c r="D41" s="422">
        <f>'DMAX 3.0'!D60</f>
        <v>0</v>
      </c>
      <c r="E41" s="422"/>
      <c r="F41" s="422"/>
      <c r="G41" s="422"/>
      <c r="H41" s="422"/>
      <c r="I41" s="422"/>
      <c r="J41" s="422"/>
      <c r="K41" s="422"/>
      <c r="L41" s="422"/>
      <c r="M41" s="422"/>
      <c r="N41" s="422"/>
      <c r="O41" s="418">
        <f t="shared" ref="O41:O51" si="4">SUM(C41:N41)</f>
        <v>0</v>
      </c>
    </row>
    <row r="42" spans="2:15" ht="14.45" customHeight="1" x14ac:dyDescent="0.2">
      <c r="B42" s="503"/>
      <c r="C42" s="421"/>
      <c r="D42" s="422"/>
      <c r="E42" s="422">
        <f>'DMAX 3.0'!D82</f>
        <v>0</v>
      </c>
      <c r="F42" s="422"/>
      <c r="G42" s="422"/>
      <c r="H42" s="422"/>
      <c r="I42" s="422"/>
      <c r="J42" s="422"/>
      <c r="K42" s="422"/>
      <c r="L42" s="422"/>
      <c r="M42" s="422"/>
      <c r="N42" s="422"/>
      <c r="O42" s="418">
        <f t="shared" si="4"/>
        <v>0</v>
      </c>
    </row>
    <row r="43" spans="2:15" ht="14.45" customHeight="1" x14ac:dyDescent="0.2">
      <c r="B43" s="503"/>
      <c r="C43" s="421"/>
      <c r="D43" s="422"/>
      <c r="E43" s="422"/>
      <c r="F43" s="422">
        <f>'DMAX 3.0'!D128</f>
        <v>0</v>
      </c>
      <c r="G43" s="422"/>
      <c r="H43" s="422"/>
      <c r="I43" s="422"/>
      <c r="J43" s="422"/>
      <c r="K43" s="422"/>
      <c r="L43" s="422"/>
      <c r="M43" s="422"/>
      <c r="N43" s="422"/>
      <c r="O43" s="418">
        <f t="shared" si="4"/>
        <v>0</v>
      </c>
    </row>
    <row r="44" spans="2:15" ht="14.45" customHeight="1" x14ac:dyDescent="0.2">
      <c r="B44" s="503"/>
      <c r="C44" s="421"/>
      <c r="D44" s="422"/>
      <c r="E44" s="422"/>
      <c r="F44" s="422"/>
      <c r="G44" s="422">
        <f>'DMAX 3.0'!D155</f>
        <v>0</v>
      </c>
      <c r="H44" s="422"/>
      <c r="I44" s="422"/>
      <c r="J44" s="422"/>
      <c r="K44" s="422"/>
      <c r="L44" s="422"/>
      <c r="M44" s="422"/>
      <c r="N44" s="422"/>
      <c r="O44" s="418">
        <f t="shared" si="4"/>
        <v>0</v>
      </c>
    </row>
    <row r="45" spans="2:15" ht="14.45" customHeight="1" x14ac:dyDescent="0.2">
      <c r="B45" s="503"/>
      <c r="C45" s="421"/>
      <c r="D45" s="422"/>
      <c r="E45" s="422"/>
      <c r="F45" s="422"/>
      <c r="G45" s="422"/>
      <c r="H45" s="422">
        <f>'DMAX 3.0'!D211</f>
        <v>0</v>
      </c>
      <c r="I45" s="422"/>
      <c r="J45" s="422"/>
      <c r="K45" s="422"/>
      <c r="L45" s="422"/>
      <c r="M45" s="422"/>
      <c r="N45" s="422"/>
      <c r="O45" s="418">
        <f t="shared" si="4"/>
        <v>0</v>
      </c>
    </row>
    <row r="46" spans="2:15" ht="14.45" customHeight="1" x14ac:dyDescent="0.2">
      <c r="B46" s="503"/>
      <c r="C46" s="421"/>
      <c r="D46" s="422"/>
      <c r="E46" s="422"/>
      <c r="F46" s="422"/>
      <c r="G46" s="422"/>
      <c r="H46" s="422"/>
      <c r="I46" s="422">
        <f>'DMAX 3.0'!D234</f>
        <v>0</v>
      </c>
      <c r="J46" s="422"/>
      <c r="K46" s="422"/>
      <c r="L46" s="422"/>
      <c r="M46" s="422"/>
      <c r="N46" s="422"/>
      <c r="O46" s="418">
        <f t="shared" si="4"/>
        <v>0</v>
      </c>
    </row>
    <row r="47" spans="2:15" ht="14.45" customHeight="1" x14ac:dyDescent="0.2">
      <c r="B47" s="503"/>
      <c r="C47" s="421"/>
      <c r="D47" s="422"/>
      <c r="E47" s="422"/>
      <c r="F47" s="422"/>
      <c r="G47" s="422"/>
      <c r="H47" s="422"/>
      <c r="I47" s="422"/>
      <c r="J47" s="422">
        <f>'DMAX 3.0'!D279</f>
        <v>0</v>
      </c>
      <c r="K47" s="422"/>
      <c r="L47" s="422"/>
      <c r="M47" s="422"/>
      <c r="N47" s="422"/>
      <c r="O47" s="418">
        <f t="shared" si="4"/>
        <v>0</v>
      </c>
    </row>
    <row r="48" spans="2:15" ht="14.45" customHeight="1" x14ac:dyDescent="0.2">
      <c r="B48" s="503"/>
      <c r="C48" s="421"/>
      <c r="D48" s="422"/>
      <c r="E48" s="422"/>
      <c r="F48" s="422"/>
      <c r="G48" s="422"/>
      <c r="H48" s="422"/>
      <c r="I48" s="422"/>
      <c r="J48" s="422"/>
      <c r="K48" s="422">
        <f>'DMAX 3.0'!D304</f>
        <v>0</v>
      </c>
      <c r="L48" s="422"/>
      <c r="M48" s="422"/>
      <c r="N48" s="422"/>
      <c r="O48" s="418">
        <f t="shared" si="4"/>
        <v>0</v>
      </c>
    </row>
    <row r="49" spans="2:32" ht="14.45" customHeight="1" x14ac:dyDescent="0.2">
      <c r="B49" s="503"/>
      <c r="C49" s="421"/>
      <c r="D49" s="422"/>
      <c r="E49" s="422"/>
      <c r="F49" s="422"/>
      <c r="G49" s="422"/>
      <c r="H49" s="422"/>
      <c r="I49" s="422"/>
      <c r="J49" s="422"/>
      <c r="K49" s="422"/>
      <c r="L49" s="422">
        <f>'DMAX 3.0'!D354</f>
        <v>0</v>
      </c>
      <c r="M49" s="422"/>
      <c r="N49" s="422"/>
      <c r="O49" s="418">
        <f t="shared" si="4"/>
        <v>0</v>
      </c>
    </row>
    <row r="50" spans="2:32" ht="14.45" customHeight="1" x14ac:dyDescent="0.2">
      <c r="B50" s="503"/>
      <c r="C50" s="421"/>
      <c r="D50" s="422"/>
      <c r="E50" s="422"/>
      <c r="F50" s="422"/>
      <c r="G50" s="422"/>
      <c r="H50" s="422"/>
      <c r="I50" s="422"/>
      <c r="J50" s="422"/>
      <c r="K50" s="422"/>
      <c r="L50" s="422"/>
      <c r="M50" s="422">
        <f>'DMAX 3.0'!D375</f>
        <v>0</v>
      </c>
      <c r="N50" s="422"/>
      <c r="O50" s="418">
        <f t="shared" si="4"/>
        <v>0</v>
      </c>
    </row>
    <row r="51" spans="2:32" ht="14.45" customHeight="1" thickBot="1" x14ac:dyDescent="0.25">
      <c r="B51" s="504"/>
      <c r="C51" s="419"/>
      <c r="D51" s="419"/>
      <c r="E51" s="419"/>
      <c r="F51" s="419"/>
      <c r="G51" s="419"/>
      <c r="H51" s="419"/>
      <c r="I51" s="419"/>
      <c r="J51" s="419"/>
      <c r="K51" s="419"/>
      <c r="L51" s="419"/>
      <c r="M51" s="419"/>
      <c r="N51" s="419">
        <f>'DMAX 3.0'!D416</f>
        <v>0</v>
      </c>
      <c r="O51" s="420">
        <f t="shared" si="4"/>
        <v>0</v>
      </c>
    </row>
    <row r="52" spans="2:32" s="424" customFormat="1" ht="14.45" customHeight="1" x14ac:dyDescent="0.2">
      <c r="B52" s="496" t="s">
        <v>502</v>
      </c>
      <c r="C52" s="445">
        <f>'DMAX 3.0'!D25</f>
        <v>0</v>
      </c>
      <c r="D52" s="445"/>
      <c r="E52" s="445"/>
      <c r="F52" s="445"/>
      <c r="G52" s="445"/>
      <c r="H52" s="445"/>
      <c r="I52" s="445"/>
      <c r="J52" s="445"/>
      <c r="K52" s="445"/>
      <c r="L52" s="445"/>
      <c r="M52" s="445"/>
      <c r="N52" s="445"/>
      <c r="O52" s="446">
        <f>SUM(C52:N52)</f>
        <v>0</v>
      </c>
      <c r="P52" s="425"/>
      <c r="Q52" s="425"/>
      <c r="R52" s="425"/>
      <c r="S52" s="425"/>
      <c r="T52" s="425"/>
      <c r="U52" s="425"/>
      <c r="V52" s="425"/>
      <c r="W52" s="425"/>
      <c r="X52" s="425"/>
      <c r="Y52" s="425"/>
      <c r="Z52" s="425"/>
      <c r="AA52" s="425"/>
      <c r="AB52" s="425"/>
      <c r="AC52" s="425"/>
      <c r="AD52" s="425"/>
      <c r="AE52" s="425"/>
      <c r="AF52" s="425"/>
    </row>
    <row r="53" spans="2:32" s="424" customFormat="1" ht="14.45" customHeight="1" x14ac:dyDescent="0.2">
      <c r="B53" s="497"/>
      <c r="C53" s="430"/>
      <c r="D53" s="431">
        <f>'DMAX 3.0'!D60</f>
        <v>0</v>
      </c>
      <c r="E53" s="431"/>
      <c r="F53" s="431"/>
      <c r="G53" s="431"/>
      <c r="H53" s="431"/>
      <c r="I53" s="431"/>
      <c r="J53" s="431"/>
      <c r="K53" s="431"/>
      <c r="L53" s="431"/>
      <c r="M53" s="431"/>
      <c r="N53" s="431"/>
      <c r="O53" s="427">
        <f t="shared" ref="O53:O62" si="5">SUM(C53:N53)</f>
        <v>0</v>
      </c>
      <c r="P53" s="425"/>
      <c r="Q53" s="425"/>
      <c r="R53" s="425"/>
      <c r="S53" s="425"/>
      <c r="T53" s="425"/>
      <c r="U53" s="425"/>
      <c r="V53" s="425"/>
      <c r="W53" s="425"/>
      <c r="X53" s="425"/>
      <c r="Y53" s="425"/>
      <c r="Z53" s="425"/>
      <c r="AA53" s="425"/>
      <c r="AB53" s="425"/>
      <c r="AC53" s="425"/>
      <c r="AD53" s="425"/>
      <c r="AE53" s="425"/>
      <c r="AF53" s="425"/>
    </row>
    <row r="54" spans="2:32" s="424" customFormat="1" ht="14.45" customHeight="1" x14ac:dyDescent="0.2">
      <c r="B54" s="497"/>
      <c r="C54" s="430"/>
      <c r="D54" s="431"/>
      <c r="E54" s="431">
        <f>'DMAX 3.0'!D82</f>
        <v>0</v>
      </c>
      <c r="F54" s="431"/>
      <c r="G54" s="431"/>
      <c r="H54" s="431"/>
      <c r="I54" s="431"/>
      <c r="J54" s="431"/>
      <c r="K54" s="431"/>
      <c r="L54" s="431"/>
      <c r="M54" s="431"/>
      <c r="N54" s="431"/>
      <c r="O54" s="427">
        <f t="shared" si="5"/>
        <v>0</v>
      </c>
      <c r="P54" s="425"/>
      <c r="Q54" s="425"/>
      <c r="R54" s="425"/>
      <c r="S54" s="425"/>
      <c r="T54" s="425"/>
      <c r="U54" s="425"/>
      <c r="V54" s="425"/>
      <c r="W54" s="425"/>
      <c r="X54" s="425"/>
      <c r="Y54" s="425"/>
      <c r="Z54" s="425"/>
      <c r="AA54" s="425"/>
      <c r="AB54" s="425"/>
      <c r="AC54" s="425"/>
      <c r="AD54" s="425"/>
      <c r="AE54" s="425"/>
      <c r="AF54" s="425"/>
    </row>
    <row r="55" spans="2:32" s="424" customFormat="1" ht="14.45" customHeight="1" x14ac:dyDescent="0.2">
      <c r="B55" s="497"/>
      <c r="C55" s="430"/>
      <c r="D55" s="431"/>
      <c r="E55" s="431"/>
      <c r="F55" s="431">
        <f>'DMAX 3.0'!D128</f>
        <v>0</v>
      </c>
      <c r="G55" s="431"/>
      <c r="H55" s="431"/>
      <c r="I55" s="431"/>
      <c r="J55" s="431"/>
      <c r="K55" s="431"/>
      <c r="L55" s="431"/>
      <c r="M55" s="431"/>
      <c r="N55" s="431"/>
      <c r="O55" s="427">
        <f t="shared" si="5"/>
        <v>0</v>
      </c>
      <c r="P55" s="425"/>
      <c r="Q55" s="425"/>
      <c r="R55" s="425"/>
      <c r="S55" s="425"/>
      <c r="T55" s="425"/>
      <c r="U55" s="425"/>
      <c r="V55" s="425"/>
      <c r="W55" s="425"/>
      <c r="X55" s="425"/>
      <c r="Y55" s="425"/>
      <c r="Z55" s="425"/>
      <c r="AA55" s="425"/>
      <c r="AB55" s="425"/>
      <c r="AC55" s="425"/>
      <c r="AD55" s="425"/>
      <c r="AE55" s="425"/>
      <c r="AF55" s="425"/>
    </row>
    <row r="56" spans="2:32" s="424" customFormat="1" ht="14.45" customHeight="1" x14ac:dyDescent="0.2">
      <c r="B56" s="497"/>
      <c r="C56" s="430"/>
      <c r="D56" s="431"/>
      <c r="E56" s="431"/>
      <c r="F56" s="431"/>
      <c r="G56" s="431">
        <f>'DMAX 3.0'!D155</f>
        <v>0</v>
      </c>
      <c r="H56" s="431"/>
      <c r="I56" s="431"/>
      <c r="J56" s="431"/>
      <c r="K56" s="431"/>
      <c r="L56" s="431"/>
      <c r="M56" s="431"/>
      <c r="N56" s="431"/>
      <c r="O56" s="427">
        <f t="shared" si="5"/>
        <v>0</v>
      </c>
      <c r="P56" s="425"/>
      <c r="Q56" s="425"/>
      <c r="R56" s="425"/>
      <c r="S56" s="425"/>
      <c r="T56" s="425"/>
      <c r="U56" s="425"/>
      <c r="V56" s="425"/>
      <c r="W56" s="425"/>
      <c r="X56" s="425"/>
      <c r="Y56" s="425"/>
      <c r="Z56" s="425"/>
      <c r="AA56" s="425"/>
      <c r="AB56" s="425"/>
      <c r="AC56" s="425"/>
      <c r="AD56" s="425"/>
      <c r="AE56" s="425"/>
      <c r="AF56" s="425"/>
    </row>
    <row r="57" spans="2:32" s="424" customFormat="1" ht="14.45" customHeight="1" x14ac:dyDescent="0.2">
      <c r="B57" s="497"/>
      <c r="C57" s="430"/>
      <c r="D57" s="431"/>
      <c r="E57" s="431"/>
      <c r="F57" s="431"/>
      <c r="G57" s="431"/>
      <c r="H57" s="431">
        <f>'DMAX 3.0'!D211</f>
        <v>0</v>
      </c>
      <c r="I57" s="431"/>
      <c r="J57" s="431"/>
      <c r="K57" s="431"/>
      <c r="L57" s="431"/>
      <c r="M57" s="431"/>
      <c r="N57" s="431"/>
      <c r="O57" s="427">
        <f t="shared" si="5"/>
        <v>0</v>
      </c>
      <c r="P57" s="425"/>
      <c r="Q57" s="425"/>
      <c r="R57" s="425"/>
      <c r="S57" s="425"/>
      <c r="T57" s="425"/>
      <c r="U57" s="425"/>
      <c r="V57" s="425"/>
      <c r="W57" s="425"/>
      <c r="X57" s="425"/>
      <c r="Y57" s="425"/>
      <c r="Z57" s="425"/>
      <c r="AA57" s="425"/>
      <c r="AB57" s="425"/>
      <c r="AC57" s="425"/>
      <c r="AD57" s="425"/>
      <c r="AE57" s="425"/>
      <c r="AF57" s="425"/>
    </row>
    <row r="58" spans="2:32" s="424" customFormat="1" ht="14.45" customHeight="1" x14ac:dyDescent="0.2">
      <c r="B58" s="497"/>
      <c r="C58" s="430"/>
      <c r="D58" s="431"/>
      <c r="E58" s="431"/>
      <c r="F58" s="431"/>
      <c r="G58" s="431"/>
      <c r="H58" s="431"/>
      <c r="I58" s="431">
        <f>'DMAX 3.0'!D234</f>
        <v>0</v>
      </c>
      <c r="J58" s="431"/>
      <c r="K58" s="431"/>
      <c r="L58" s="431"/>
      <c r="M58" s="431"/>
      <c r="N58" s="431"/>
      <c r="O58" s="427">
        <f t="shared" si="5"/>
        <v>0</v>
      </c>
      <c r="P58" s="425"/>
      <c r="Q58" s="425"/>
      <c r="R58" s="425"/>
      <c r="S58" s="425"/>
      <c r="T58" s="425"/>
      <c r="U58" s="425"/>
      <c r="V58" s="425"/>
      <c r="W58" s="425"/>
      <c r="X58" s="425"/>
      <c r="Y58" s="425"/>
      <c r="Z58" s="425"/>
      <c r="AA58" s="425"/>
      <c r="AB58" s="425"/>
      <c r="AC58" s="425"/>
      <c r="AD58" s="425"/>
      <c r="AE58" s="425"/>
      <c r="AF58" s="425"/>
    </row>
    <row r="59" spans="2:32" s="424" customFormat="1" ht="14.45" customHeight="1" x14ac:dyDescent="0.2">
      <c r="B59" s="497"/>
      <c r="C59" s="430"/>
      <c r="D59" s="431"/>
      <c r="E59" s="431"/>
      <c r="F59" s="431"/>
      <c r="G59" s="431"/>
      <c r="H59" s="431"/>
      <c r="I59" s="431"/>
      <c r="J59" s="431">
        <f>'DMAX 3.0'!D279</f>
        <v>0</v>
      </c>
      <c r="K59" s="431"/>
      <c r="L59" s="431"/>
      <c r="M59" s="431"/>
      <c r="N59" s="431"/>
      <c r="O59" s="427">
        <f t="shared" si="5"/>
        <v>0</v>
      </c>
      <c r="P59" s="425"/>
      <c r="Q59" s="425"/>
      <c r="R59" s="425"/>
      <c r="S59" s="425"/>
      <c r="T59" s="425"/>
      <c r="U59" s="425"/>
      <c r="V59" s="425"/>
      <c r="W59" s="425"/>
      <c r="X59" s="425"/>
      <c r="Y59" s="425"/>
      <c r="Z59" s="425"/>
      <c r="AA59" s="425"/>
      <c r="AB59" s="425"/>
      <c r="AC59" s="425"/>
      <c r="AD59" s="425"/>
      <c r="AE59" s="425"/>
      <c r="AF59" s="425"/>
    </row>
    <row r="60" spans="2:32" s="424" customFormat="1" ht="14.45" customHeight="1" x14ac:dyDescent="0.2">
      <c r="B60" s="497"/>
      <c r="C60" s="430"/>
      <c r="D60" s="431"/>
      <c r="E60" s="431"/>
      <c r="F60" s="431"/>
      <c r="G60" s="431"/>
      <c r="H60" s="431"/>
      <c r="I60" s="431"/>
      <c r="J60" s="431"/>
      <c r="K60" s="431">
        <f>'DMAX 3.0'!D304</f>
        <v>0</v>
      </c>
      <c r="L60" s="431"/>
      <c r="M60" s="431"/>
      <c r="N60" s="431"/>
      <c r="O60" s="427">
        <f t="shared" si="5"/>
        <v>0</v>
      </c>
      <c r="P60" s="425"/>
      <c r="Q60" s="425"/>
      <c r="R60" s="425"/>
      <c r="S60" s="425"/>
      <c r="T60" s="425"/>
      <c r="U60" s="425"/>
      <c r="V60" s="425"/>
      <c r="W60" s="425"/>
      <c r="X60" s="425"/>
      <c r="Y60" s="425"/>
      <c r="Z60" s="425"/>
      <c r="AA60" s="425"/>
      <c r="AB60" s="425"/>
      <c r="AC60" s="425"/>
      <c r="AD60" s="425"/>
      <c r="AE60" s="425"/>
      <c r="AF60" s="425"/>
    </row>
    <row r="61" spans="2:32" s="424" customFormat="1" ht="14.45" customHeight="1" x14ac:dyDescent="0.2">
      <c r="B61" s="497"/>
      <c r="C61" s="430"/>
      <c r="D61" s="431"/>
      <c r="E61" s="431"/>
      <c r="F61" s="431"/>
      <c r="G61" s="431"/>
      <c r="H61" s="431"/>
      <c r="I61" s="431"/>
      <c r="J61" s="431"/>
      <c r="K61" s="431"/>
      <c r="L61" s="431">
        <f>'DMAX 3.0'!D354</f>
        <v>0</v>
      </c>
      <c r="M61" s="431"/>
      <c r="N61" s="431"/>
      <c r="O61" s="427">
        <f t="shared" si="5"/>
        <v>0</v>
      </c>
      <c r="P61" s="425"/>
      <c r="Q61" s="425"/>
      <c r="R61" s="425"/>
      <c r="S61" s="425"/>
      <c r="T61" s="425"/>
      <c r="U61" s="425"/>
      <c r="V61" s="425"/>
      <c r="W61" s="425"/>
      <c r="X61" s="425"/>
      <c r="Y61" s="425"/>
      <c r="Z61" s="425"/>
      <c r="AA61" s="425"/>
      <c r="AB61" s="425"/>
      <c r="AC61" s="425"/>
      <c r="AD61" s="425"/>
      <c r="AE61" s="425"/>
      <c r="AF61" s="425"/>
    </row>
    <row r="62" spans="2:32" s="424" customFormat="1" ht="14.45" customHeight="1" x14ac:dyDescent="0.2">
      <c r="B62" s="497"/>
      <c r="C62" s="430"/>
      <c r="D62" s="431"/>
      <c r="E62" s="431"/>
      <c r="F62" s="431"/>
      <c r="G62" s="431"/>
      <c r="H62" s="431"/>
      <c r="I62" s="431"/>
      <c r="J62" s="431"/>
      <c r="K62" s="431"/>
      <c r="L62" s="431"/>
      <c r="M62" s="431">
        <f>'DMAX 3.0'!D375</f>
        <v>0</v>
      </c>
      <c r="N62" s="431"/>
      <c r="O62" s="427">
        <f t="shared" si="5"/>
        <v>0</v>
      </c>
      <c r="P62" s="425"/>
      <c r="Q62" s="425"/>
      <c r="R62" s="425"/>
      <c r="S62" s="425"/>
      <c r="T62" s="425"/>
      <c r="U62" s="425"/>
      <c r="V62" s="425"/>
      <c r="W62" s="425"/>
      <c r="X62" s="425"/>
      <c r="Y62" s="425"/>
      <c r="Z62" s="425"/>
      <c r="AA62" s="425"/>
      <c r="AB62" s="425"/>
      <c r="AC62" s="425"/>
      <c r="AD62" s="425"/>
      <c r="AE62" s="425"/>
      <c r="AF62" s="425"/>
    </row>
    <row r="63" spans="2:32" s="424" customFormat="1" ht="14.45" customHeight="1" thickBot="1" x14ac:dyDescent="0.25">
      <c r="B63" s="498"/>
      <c r="C63" s="433"/>
      <c r="D63" s="433"/>
      <c r="E63" s="433"/>
      <c r="F63" s="433"/>
      <c r="G63" s="433"/>
      <c r="H63" s="433"/>
      <c r="I63" s="433"/>
      <c r="J63" s="433"/>
      <c r="K63" s="433"/>
      <c r="L63" s="433"/>
      <c r="M63" s="433"/>
      <c r="N63" s="433">
        <f>'DMAX 3.0'!D416</f>
        <v>0</v>
      </c>
      <c r="O63" s="429">
        <f>SUM(C63:N63)</f>
        <v>0</v>
      </c>
      <c r="P63" s="425"/>
      <c r="Q63" s="425"/>
      <c r="R63" s="425"/>
      <c r="S63" s="425"/>
      <c r="T63" s="425"/>
      <c r="U63" s="425"/>
      <c r="V63" s="425"/>
      <c r="W63" s="425"/>
      <c r="X63" s="425"/>
      <c r="Y63" s="425"/>
      <c r="Z63" s="425"/>
      <c r="AA63" s="425"/>
      <c r="AB63" s="425"/>
      <c r="AC63" s="425"/>
      <c r="AD63" s="425"/>
      <c r="AE63" s="425"/>
      <c r="AF63" s="425"/>
    </row>
    <row r="64" spans="2:32" s="424" customFormat="1" ht="14.45" customHeight="1" x14ac:dyDescent="0.2">
      <c r="B64" s="496" t="s">
        <v>503</v>
      </c>
      <c r="C64" s="445">
        <f>'DMAX 3.0'!D25</f>
        <v>0</v>
      </c>
      <c r="D64" s="445"/>
      <c r="E64" s="445"/>
      <c r="F64" s="445"/>
      <c r="G64" s="445"/>
      <c r="H64" s="445"/>
      <c r="I64" s="445"/>
      <c r="J64" s="445"/>
      <c r="K64" s="445"/>
      <c r="L64" s="445"/>
      <c r="M64" s="445"/>
      <c r="N64" s="445"/>
      <c r="O64" s="446">
        <f>SUM(C64:N64)</f>
        <v>0</v>
      </c>
      <c r="P64" s="425"/>
      <c r="Q64" s="425"/>
      <c r="R64" s="425"/>
      <c r="S64" s="425"/>
      <c r="T64" s="425"/>
      <c r="U64" s="425"/>
      <c r="V64" s="425"/>
      <c r="W64" s="425"/>
      <c r="X64" s="425"/>
      <c r="Y64" s="425"/>
      <c r="Z64" s="425"/>
      <c r="AA64" s="425"/>
      <c r="AB64" s="425"/>
      <c r="AC64" s="425"/>
      <c r="AD64" s="425"/>
      <c r="AE64" s="425"/>
      <c r="AF64" s="425"/>
    </row>
    <row r="65" spans="2:32" s="424" customFormat="1" ht="14.45" customHeight="1" x14ac:dyDescent="0.2">
      <c r="B65" s="497"/>
      <c r="C65" s="430"/>
      <c r="D65" s="430">
        <f>'DMAX 3.0'!D60</f>
        <v>0</v>
      </c>
      <c r="E65" s="430"/>
      <c r="F65" s="430"/>
      <c r="G65" s="430"/>
      <c r="H65" s="430"/>
      <c r="I65" s="430"/>
      <c r="J65" s="430"/>
      <c r="K65" s="430"/>
      <c r="L65" s="430"/>
      <c r="M65" s="430"/>
      <c r="N65" s="430"/>
      <c r="O65" s="432">
        <f t="shared" ref="O65:O75" si="6">SUM(C65:N65)</f>
        <v>0</v>
      </c>
      <c r="P65" s="425"/>
      <c r="Q65" s="425"/>
      <c r="R65" s="425"/>
      <c r="S65" s="425"/>
      <c r="T65" s="425"/>
      <c r="U65" s="425"/>
      <c r="V65" s="425"/>
      <c r="W65" s="425"/>
      <c r="X65" s="425"/>
      <c r="Y65" s="425"/>
      <c r="Z65" s="425"/>
      <c r="AA65" s="425"/>
      <c r="AB65" s="425"/>
      <c r="AC65" s="425"/>
      <c r="AD65" s="425"/>
      <c r="AE65" s="425"/>
      <c r="AF65" s="425"/>
    </row>
    <row r="66" spans="2:32" s="424" customFormat="1" ht="14.45" customHeight="1" x14ac:dyDescent="0.2">
      <c r="B66" s="497"/>
      <c r="C66" s="430"/>
      <c r="D66" s="430"/>
      <c r="E66" s="430">
        <f>'DMAX 3.0'!D82</f>
        <v>0</v>
      </c>
      <c r="F66" s="430"/>
      <c r="G66" s="430"/>
      <c r="H66" s="430"/>
      <c r="I66" s="430"/>
      <c r="J66" s="430"/>
      <c r="K66" s="430"/>
      <c r="L66" s="430"/>
      <c r="M66" s="430"/>
      <c r="N66" s="430"/>
      <c r="O66" s="432">
        <f t="shared" si="6"/>
        <v>0</v>
      </c>
      <c r="P66" s="425"/>
      <c r="Q66" s="425"/>
      <c r="R66" s="425"/>
      <c r="S66" s="425"/>
      <c r="T66" s="425"/>
      <c r="U66" s="425"/>
      <c r="V66" s="425"/>
      <c r="W66" s="425"/>
      <c r="X66" s="425"/>
      <c r="Y66" s="425"/>
      <c r="Z66" s="425"/>
      <c r="AA66" s="425"/>
      <c r="AB66" s="425"/>
      <c r="AC66" s="425"/>
      <c r="AD66" s="425"/>
      <c r="AE66" s="425"/>
      <c r="AF66" s="425"/>
    </row>
    <row r="67" spans="2:32" s="424" customFormat="1" ht="14.45" customHeight="1" x14ac:dyDescent="0.2">
      <c r="B67" s="497"/>
      <c r="C67" s="430"/>
      <c r="D67" s="430"/>
      <c r="E67" s="430"/>
      <c r="F67" s="430">
        <f>'DMAX 3.0'!D128</f>
        <v>0</v>
      </c>
      <c r="G67" s="430"/>
      <c r="H67" s="430"/>
      <c r="I67" s="430"/>
      <c r="J67" s="430"/>
      <c r="K67" s="430"/>
      <c r="L67" s="430"/>
      <c r="M67" s="430"/>
      <c r="N67" s="430"/>
      <c r="O67" s="432">
        <f t="shared" si="6"/>
        <v>0</v>
      </c>
      <c r="P67" s="425"/>
      <c r="Q67" s="425"/>
      <c r="R67" s="425"/>
      <c r="S67" s="425"/>
      <c r="T67" s="425"/>
      <c r="U67" s="425"/>
      <c r="V67" s="425"/>
      <c r="W67" s="425"/>
      <c r="X67" s="425"/>
      <c r="Y67" s="425"/>
      <c r="Z67" s="425"/>
      <c r="AA67" s="425"/>
      <c r="AB67" s="425"/>
      <c r="AC67" s="425"/>
      <c r="AD67" s="425"/>
      <c r="AE67" s="425"/>
      <c r="AF67" s="425"/>
    </row>
    <row r="68" spans="2:32" s="424" customFormat="1" ht="14.45" customHeight="1" x14ac:dyDescent="0.2">
      <c r="B68" s="497"/>
      <c r="C68" s="430"/>
      <c r="D68" s="431"/>
      <c r="E68" s="431"/>
      <c r="F68" s="431"/>
      <c r="G68" s="431">
        <f>'DMAX 3.0'!D155</f>
        <v>0</v>
      </c>
      <c r="H68" s="431"/>
      <c r="I68" s="431"/>
      <c r="J68" s="431"/>
      <c r="K68" s="431"/>
      <c r="L68" s="431"/>
      <c r="M68" s="431"/>
      <c r="N68" s="431"/>
      <c r="O68" s="432">
        <f t="shared" si="6"/>
        <v>0</v>
      </c>
      <c r="P68" s="425"/>
      <c r="Q68" s="425"/>
      <c r="R68" s="425"/>
      <c r="S68" s="425"/>
      <c r="T68" s="425"/>
      <c r="U68" s="425"/>
      <c r="V68" s="425"/>
      <c r="W68" s="425"/>
      <c r="X68" s="425"/>
      <c r="Y68" s="425"/>
      <c r="Z68" s="425"/>
      <c r="AA68" s="425"/>
      <c r="AB68" s="425"/>
      <c r="AC68" s="425"/>
      <c r="AD68" s="425"/>
      <c r="AE68" s="425"/>
      <c r="AF68" s="425"/>
    </row>
    <row r="69" spans="2:32" s="424" customFormat="1" ht="14.45" customHeight="1" x14ac:dyDescent="0.2">
      <c r="B69" s="497"/>
      <c r="C69" s="430"/>
      <c r="D69" s="431"/>
      <c r="E69" s="431"/>
      <c r="F69" s="431"/>
      <c r="G69" s="431"/>
      <c r="H69" s="431">
        <f>'DMAX 3.0'!D211</f>
        <v>0</v>
      </c>
      <c r="I69" s="431"/>
      <c r="J69" s="431"/>
      <c r="K69" s="431"/>
      <c r="L69" s="431"/>
      <c r="M69" s="431"/>
      <c r="N69" s="431"/>
      <c r="O69" s="432">
        <f t="shared" si="6"/>
        <v>0</v>
      </c>
      <c r="P69" s="425"/>
      <c r="Q69" s="425"/>
      <c r="R69" s="425"/>
      <c r="S69" s="425"/>
      <c r="T69" s="425"/>
      <c r="U69" s="425"/>
      <c r="V69" s="425"/>
      <c r="W69" s="425"/>
      <c r="X69" s="425"/>
      <c r="Y69" s="425"/>
      <c r="Z69" s="425"/>
      <c r="AA69" s="425"/>
      <c r="AB69" s="425"/>
      <c r="AC69" s="425"/>
      <c r="AD69" s="425"/>
      <c r="AE69" s="425"/>
      <c r="AF69" s="425"/>
    </row>
    <row r="70" spans="2:32" s="424" customFormat="1" ht="14.45" customHeight="1" x14ac:dyDescent="0.2">
      <c r="B70" s="497"/>
      <c r="C70" s="430"/>
      <c r="D70" s="431"/>
      <c r="E70" s="431"/>
      <c r="F70" s="431"/>
      <c r="G70" s="431"/>
      <c r="H70" s="431"/>
      <c r="I70" s="431">
        <f>'DMAX 3.0'!D234</f>
        <v>0</v>
      </c>
      <c r="J70" s="431"/>
      <c r="K70" s="431"/>
      <c r="L70" s="431"/>
      <c r="M70" s="431"/>
      <c r="N70" s="431"/>
      <c r="O70" s="432">
        <f t="shared" si="6"/>
        <v>0</v>
      </c>
      <c r="P70" s="425"/>
      <c r="Q70" s="425"/>
      <c r="R70" s="425"/>
      <c r="S70" s="425"/>
      <c r="T70" s="425"/>
      <c r="U70" s="425"/>
      <c r="V70" s="425"/>
      <c r="W70" s="425"/>
      <c r="X70" s="425"/>
      <c r="Y70" s="425"/>
      <c r="Z70" s="425"/>
      <c r="AA70" s="425"/>
      <c r="AB70" s="425"/>
      <c r="AC70" s="425"/>
      <c r="AD70" s="425"/>
      <c r="AE70" s="425"/>
      <c r="AF70" s="425"/>
    </row>
    <row r="71" spans="2:32" s="424" customFormat="1" ht="14.45" customHeight="1" x14ac:dyDescent="0.2">
      <c r="B71" s="497"/>
      <c r="C71" s="430"/>
      <c r="D71" s="431"/>
      <c r="E71" s="431"/>
      <c r="F71" s="431"/>
      <c r="G71" s="431"/>
      <c r="H71" s="431"/>
      <c r="I71" s="431"/>
      <c r="J71" s="431">
        <f>'DMAX 3.0'!D279</f>
        <v>0</v>
      </c>
      <c r="K71" s="431"/>
      <c r="L71" s="431"/>
      <c r="M71" s="431"/>
      <c r="N71" s="431"/>
      <c r="O71" s="432">
        <f t="shared" si="6"/>
        <v>0</v>
      </c>
      <c r="P71" s="425"/>
      <c r="Q71" s="425"/>
      <c r="R71" s="425"/>
      <c r="S71" s="425"/>
      <c r="T71" s="425"/>
      <c r="U71" s="425"/>
      <c r="V71" s="425"/>
      <c r="W71" s="425"/>
      <c r="X71" s="425"/>
      <c r="Y71" s="425"/>
      <c r="Z71" s="425"/>
      <c r="AA71" s="425"/>
      <c r="AB71" s="425"/>
      <c r="AC71" s="425"/>
      <c r="AD71" s="425"/>
      <c r="AE71" s="425"/>
      <c r="AF71" s="425"/>
    </row>
    <row r="72" spans="2:32" s="424" customFormat="1" ht="14.45" customHeight="1" x14ac:dyDescent="0.2">
      <c r="B72" s="497"/>
      <c r="C72" s="430"/>
      <c r="D72" s="431"/>
      <c r="E72" s="431"/>
      <c r="F72" s="431"/>
      <c r="G72" s="431"/>
      <c r="H72" s="431"/>
      <c r="I72" s="431"/>
      <c r="J72" s="431"/>
      <c r="K72" s="431">
        <f>'DMAX 3.0'!D304</f>
        <v>0</v>
      </c>
      <c r="L72" s="431"/>
      <c r="M72" s="431"/>
      <c r="N72" s="431"/>
      <c r="O72" s="432">
        <f t="shared" si="6"/>
        <v>0</v>
      </c>
      <c r="P72" s="425"/>
      <c r="Q72" s="425"/>
      <c r="R72" s="425"/>
      <c r="S72" s="425"/>
      <c r="T72" s="425"/>
      <c r="U72" s="425"/>
      <c r="V72" s="425"/>
      <c r="W72" s="425"/>
      <c r="X72" s="425"/>
      <c r="Y72" s="425"/>
      <c r="Z72" s="425"/>
      <c r="AA72" s="425"/>
      <c r="AB72" s="425"/>
      <c r="AC72" s="425"/>
      <c r="AD72" s="425"/>
      <c r="AE72" s="425"/>
      <c r="AF72" s="425"/>
    </row>
    <row r="73" spans="2:32" s="424" customFormat="1" ht="14.45" customHeight="1" x14ac:dyDescent="0.2">
      <c r="B73" s="497"/>
      <c r="C73" s="430"/>
      <c r="D73" s="431"/>
      <c r="E73" s="431"/>
      <c r="F73" s="431"/>
      <c r="G73" s="431"/>
      <c r="H73" s="431"/>
      <c r="I73" s="431"/>
      <c r="J73" s="431"/>
      <c r="K73" s="431"/>
      <c r="L73" s="431">
        <f>'DMAX 3.0'!D354</f>
        <v>0</v>
      </c>
      <c r="M73" s="431"/>
      <c r="N73" s="431"/>
      <c r="O73" s="432">
        <f t="shared" si="6"/>
        <v>0</v>
      </c>
      <c r="P73" s="425"/>
      <c r="Q73" s="425"/>
      <c r="R73" s="425"/>
      <c r="S73" s="425"/>
      <c r="T73" s="425"/>
      <c r="U73" s="425"/>
      <c r="V73" s="425"/>
      <c r="W73" s="425"/>
      <c r="X73" s="425"/>
      <c r="Y73" s="425"/>
      <c r="Z73" s="425"/>
      <c r="AA73" s="425"/>
      <c r="AB73" s="425"/>
      <c r="AC73" s="425"/>
      <c r="AD73" s="425"/>
      <c r="AE73" s="425"/>
      <c r="AF73" s="425"/>
    </row>
    <row r="74" spans="2:32" s="424" customFormat="1" ht="14.45" customHeight="1" x14ac:dyDescent="0.2">
      <c r="B74" s="497"/>
      <c r="C74" s="430"/>
      <c r="D74" s="431"/>
      <c r="E74" s="431"/>
      <c r="F74" s="431"/>
      <c r="G74" s="431"/>
      <c r="H74" s="431"/>
      <c r="I74" s="431"/>
      <c r="J74" s="431"/>
      <c r="K74" s="431"/>
      <c r="L74" s="431"/>
      <c r="M74" s="431">
        <f>'DMAX 3.0'!D375</f>
        <v>0</v>
      </c>
      <c r="N74" s="431"/>
      <c r="O74" s="432">
        <f t="shared" si="6"/>
        <v>0</v>
      </c>
      <c r="P74" s="425"/>
      <c r="Q74" s="425"/>
      <c r="R74" s="425"/>
      <c r="S74" s="425"/>
      <c r="T74" s="425"/>
      <c r="U74" s="425"/>
      <c r="V74" s="425"/>
      <c r="W74" s="425"/>
      <c r="X74" s="425"/>
      <c r="Y74" s="425"/>
      <c r="Z74" s="425"/>
      <c r="AA74" s="425"/>
      <c r="AB74" s="425"/>
      <c r="AC74" s="425"/>
      <c r="AD74" s="425"/>
      <c r="AE74" s="425"/>
      <c r="AF74" s="425"/>
    </row>
    <row r="75" spans="2:32" s="424" customFormat="1" ht="14.45" customHeight="1" thickBot="1" x14ac:dyDescent="0.25">
      <c r="B75" s="498"/>
      <c r="C75" s="433"/>
      <c r="D75" s="433"/>
      <c r="E75" s="433"/>
      <c r="F75" s="433"/>
      <c r="G75" s="433"/>
      <c r="H75" s="433"/>
      <c r="I75" s="433"/>
      <c r="J75" s="433"/>
      <c r="K75" s="433"/>
      <c r="L75" s="433"/>
      <c r="M75" s="433"/>
      <c r="N75" s="433">
        <f>'DMAX 3.0'!D416</f>
        <v>0</v>
      </c>
      <c r="O75" s="449">
        <f t="shared" si="6"/>
        <v>0</v>
      </c>
      <c r="P75" s="425"/>
      <c r="Q75" s="425"/>
      <c r="R75" s="425"/>
      <c r="S75" s="425"/>
      <c r="T75" s="425"/>
      <c r="U75" s="425"/>
      <c r="V75" s="425"/>
      <c r="W75" s="425"/>
      <c r="X75" s="425"/>
      <c r="Y75" s="425"/>
      <c r="Z75" s="425"/>
      <c r="AA75" s="425"/>
      <c r="AB75" s="425"/>
      <c r="AC75" s="425"/>
      <c r="AD75" s="425"/>
      <c r="AE75" s="425"/>
      <c r="AF75" s="425"/>
    </row>
    <row r="76" spans="2:32" s="424" customFormat="1" ht="14.45" customHeight="1" x14ac:dyDescent="0.2">
      <c r="B76" s="497" t="s">
        <v>649</v>
      </c>
      <c r="C76" s="430">
        <f>'DMAX 3.0'!D25</f>
        <v>0</v>
      </c>
      <c r="D76" s="430"/>
      <c r="E76" s="430"/>
      <c r="F76" s="430"/>
      <c r="G76" s="430"/>
      <c r="H76" s="430"/>
      <c r="I76" s="430"/>
      <c r="J76" s="430"/>
      <c r="K76" s="430"/>
      <c r="L76" s="430"/>
      <c r="M76" s="430"/>
      <c r="N76" s="430"/>
      <c r="O76" s="432">
        <f>SUM(C76:N76)</f>
        <v>0</v>
      </c>
      <c r="P76" s="425"/>
      <c r="Q76" s="425"/>
      <c r="R76" s="425"/>
      <c r="S76" s="425"/>
      <c r="T76" s="425"/>
      <c r="U76" s="425"/>
      <c r="V76" s="425"/>
      <c r="W76" s="425"/>
      <c r="X76" s="425"/>
      <c r="Y76" s="425"/>
      <c r="Z76" s="425"/>
      <c r="AA76" s="425"/>
      <c r="AB76" s="425"/>
      <c r="AC76" s="425"/>
      <c r="AD76" s="425"/>
      <c r="AE76" s="425"/>
      <c r="AF76" s="425"/>
    </row>
    <row r="77" spans="2:32" s="424" customFormat="1" ht="14.45" customHeight="1" x14ac:dyDescent="0.2">
      <c r="B77" s="497"/>
      <c r="C77" s="430"/>
      <c r="D77" s="431">
        <f>'DMAX 3.0'!D60</f>
        <v>0</v>
      </c>
      <c r="E77" s="431"/>
      <c r="F77" s="431"/>
      <c r="G77" s="431"/>
      <c r="H77" s="431"/>
      <c r="I77" s="431"/>
      <c r="J77" s="431"/>
      <c r="K77" s="431"/>
      <c r="L77" s="431"/>
      <c r="M77" s="431"/>
      <c r="N77" s="431"/>
      <c r="O77" s="432">
        <f t="shared" ref="O77:O87" si="7">SUM(C77:N77)</f>
        <v>0</v>
      </c>
      <c r="P77" s="425"/>
      <c r="Q77" s="425"/>
      <c r="R77" s="425"/>
      <c r="S77" s="425"/>
      <c r="T77" s="425"/>
      <c r="U77" s="425"/>
      <c r="V77" s="425"/>
      <c r="W77" s="425"/>
      <c r="X77" s="425"/>
      <c r="Y77" s="425"/>
      <c r="Z77" s="425"/>
      <c r="AA77" s="425"/>
      <c r="AB77" s="425"/>
      <c r="AC77" s="425"/>
      <c r="AD77" s="425"/>
      <c r="AE77" s="425"/>
      <c r="AF77" s="425"/>
    </row>
    <row r="78" spans="2:32" s="424" customFormat="1" ht="14.45" customHeight="1" x14ac:dyDescent="0.2">
      <c r="B78" s="497"/>
      <c r="C78" s="430"/>
      <c r="D78" s="431"/>
      <c r="E78" s="431">
        <f>'DMAX 3.0'!D82</f>
        <v>0</v>
      </c>
      <c r="F78" s="431"/>
      <c r="G78" s="431"/>
      <c r="H78" s="431"/>
      <c r="I78" s="431"/>
      <c r="J78" s="431"/>
      <c r="K78" s="431"/>
      <c r="L78" s="431"/>
      <c r="M78" s="431"/>
      <c r="N78" s="431"/>
      <c r="O78" s="432">
        <f t="shared" si="7"/>
        <v>0</v>
      </c>
      <c r="P78" s="425"/>
      <c r="Q78" s="425"/>
      <c r="R78" s="425"/>
      <c r="S78" s="425"/>
      <c r="T78" s="425"/>
      <c r="U78" s="425"/>
      <c r="V78" s="425"/>
      <c r="W78" s="425"/>
      <c r="X78" s="425"/>
      <c r="Y78" s="425"/>
      <c r="Z78" s="425"/>
      <c r="AA78" s="425"/>
      <c r="AB78" s="425"/>
      <c r="AC78" s="425"/>
      <c r="AD78" s="425"/>
      <c r="AE78" s="425"/>
      <c r="AF78" s="425"/>
    </row>
    <row r="79" spans="2:32" s="424" customFormat="1" ht="14.45" customHeight="1" x14ac:dyDescent="0.2">
      <c r="B79" s="497"/>
      <c r="C79" s="430"/>
      <c r="D79" s="431"/>
      <c r="E79" s="431"/>
      <c r="F79" s="431">
        <f>'DMAX 3.0'!D128</f>
        <v>0</v>
      </c>
      <c r="G79" s="431"/>
      <c r="H79" s="431"/>
      <c r="I79" s="431"/>
      <c r="J79" s="431"/>
      <c r="K79" s="431"/>
      <c r="L79" s="431"/>
      <c r="M79" s="431"/>
      <c r="N79" s="431"/>
      <c r="O79" s="432">
        <f t="shared" si="7"/>
        <v>0</v>
      </c>
      <c r="P79" s="425"/>
      <c r="Q79" s="425"/>
      <c r="R79" s="425"/>
      <c r="S79" s="425"/>
      <c r="T79" s="425"/>
      <c r="U79" s="425"/>
      <c r="V79" s="425"/>
      <c r="W79" s="425"/>
      <c r="X79" s="425"/>
      <c r="Y79" s="425"/>
      <c r="Z79" s="425"/>
      <c r="AA79" s="425"/>
      <c r="AB79" s="425"/>
      <c r="AC79" s="425"/>
      <c r="AD79" s="425"/>
      <c r="AE79" s="425"/>
      <c r="AF79" s="425"/>
    </row>
    <row r="80" spans="2:32" s="424" customFormat="1" ht="14.45" customHeight="1" x14ac:dyDescent="0.2">
      <c r="B80" s="497"/>
      <c r="C80" s="430"/>
      <c r="D80" s="431"/>
      <c r="E80" s="431"/>
      <c r="F80" s="431"/>
      <c r="G80" s="431">
        <f>'DMAX 3.0'!D155</f>
        <v>0</v>
      </c>
      <c r="H80" s="431"/>
      <c r="I80" s="431"/>
      <c r="J80" s="431"/>
      <c r="K80" s="431"/>
      <c r="L80" s="431"/>
      <c r="M80" s="431"/>
      <c r="N80" s="431"/>
      <c r="O80" s="432">
        <f t="shared" si="7"/>
        <v>0</v>
      </c>
      <c r="P80" s="425"/>
      <c r="Q80" s="425"/>
      <c r="R80" s="425"/>
      <c r="S80" s="425"/>
      <c r="T80" s="425"/>
      <c r="U80" s="425"/>
      <c r="V80" s="425"/>
      <c r="W80" s="425"/>
      <c r="X80" s="425"/>
      <c r="Y80" s="425"/>
      <c r="Z80" s="425"/>
      <c r="AA80" s="425"/>
      <c r="AB80" s="425"/>
      <c r="AC80" s="425"/>
      <c r="AD80" s="425"/>
      <c r="AE80" s="425"/>
      <c r="AF80" s="425"/>
    </row>
    <row r="81" spans="2:32" s="424" customFormat="1" ht="14.45" customHeight="1" x14ac:dyDescent="0.2">
      <c r="B81" s="497"/>
      <c r="C81" s="430"/>
      <c r="D81" s="431"/>
      <c r="E81" s="431"/>
      <c r="F81" s="431"/>
      <c r="G81" s="431"/>
      <c r="H81" s="431">
        <f>'DMAX 3.0'!D211</f>
        <v>0</v>
      </c>
      <c r="I81" s="431"/>
      <c r="J81" s="431"/>
      <c r="K81" s="431"/>
      <c r="L81" s="431"/>
      <c r="M81" s="431"/>
      <c r="N81" s="431"/>
      <c r="O81" s="432">
        <f t="shared" si="7"/>
        <v>0</v>
      </c>
      <c r="P81" s="425"/>
      <c r="Q81" s="425"/>
      <c r="R81" s="425"/>
      <c r="S81" s="425"/>
      <c r="T81" s="425"/>
      <c r="U81" s="425"/>
      <c r="V81" s="425"/>
      <c r="W81" s="425"/>
      <c r="X81" s="425"/>
      <c r="Y81" s="425"/>
      <c r="Z81" s="425"/>
      <c r="AA81" s="425"/>
      <c r="AB81" s="425"/>
      <c r="AC81" s="425"/>
      <c r="AD81" s="425"/>
      <c r="AE81" s="425"/>
      <c r="AF81" s="425"/>
    </row>
    <row r="82" spans="2:32" s="424" customFormat="1" ht="14.45" customHeight="1" x14ac:dyDescent="0.2">
      <c r="B82" s="497"/>
      <c r="C82" s="430"/>
      <c r="D82" s="431"/>
      <c r="E82" s="431"/>
      <c r="F82" s="431"/>
      <c r="G82" s="431"/>
      <c r="H82" s="431"/>
      <c r="I82" s="431">
        <f>'DMAX 3.0'!D234</f>
        <v>0</v>
      </c>
      <c r="J82" s="431"/>
      <c r="K82" s="431"/>
      <c r="L82" s="431"/>
      <c r="M82" s="431"/>
      <c r="N82" s="431"/>
      <c r="O82" s="432">
        <f t="shared" si="7"/>
        <v>0</v>
      </c>
      <c r="P82" s="425"/>
      <c r="Q82" s="425"/>
      <c r="R82" s="425"/>
      <c r="S82" s="425"/>
      <c r="T82" s="425"/>
      <c r="U82" s="425"/>
      <c r="V82" s="425"/>
      <c r="W82" s="425"/>
      <c r="X82" s="425"/>
      <c r="Y82" s="425"/>
      <c r="Z82" s="425"/>
      <c r="AA82" s="425"/>
      <c r="AB82" s="425"/>
      <c r="AC82" s="425"/>
      <c r="AD82" s="425"/>
      <c r="AE82" s="425"/>
      <c r="AF82" s="425"/>
    </row>
    <row r="83" spans="2:32" s="424" customFormat="1" ht="14.45" customHeight="1" x14ac:dyDescent="0.2">
      <c r="B83" s="497"/>
      <c r="C83" s="430"/>
      <c r="D83" s="431"/>
      <c r="E83" s="431"/>
      <c r="F83" s="431"/>
      <c r="G83" s="431"/>
      <c r="H83" s="431"/>
      <c r="I83" s="431"/>
      <c r="J83" s="431">
        <f>'DMAX 3.0'!D279</f>
        <v>0</v>
      </c>
      <c r="K83" s="431"/>
      <c r="L83" s="431"/>
      <c r="M83" s="431"/>
      <c r="N83" s="431"/>
      <c r="O83" s="432">
        <f t="shared" si="7"/>
        <v>0</v>
      </c>
      <c r="P83" s="425"/>
      <c r="Q83" s="425"/>
      <c r="R83" s="425"/>
      <c r="S83" s="425"/>
      <c r="T83" s="425"/>
      <c r="U83" s="425"/>
      <c r="V83" s="425"/>
      <c r="W83" s="425"/>
      <c r="X83" s="425"/>
      <c r="Y83" s="425"/>
      <c r="Z83" s="425"/>
      <c r="AA83" s="425"/>
      <c r="AB83" s="425"/>
      <c r="AC83" s="425"/>
      <c r="AD83" s="425"/>
      <c r="AE83" s="425"/>
      <c r="AF83" s="425"/>
    </row>
    <row r="84" spans="2:32" s="424" customFormat="1" ht="14.45" customHeight="1" x14ac:dyDescent="0.2">
      <c r="B84" s="497"/>
      <c r="C84" s="430"/>
      <c r="D84" s="431"/>
      <c r="E84" s="431"/>
      <c r="F84" s="431"/>
      <c r="G84" s="431"/>
      <c r="H84" s="431"/>
      <c r="I84" s="431"/>
      <c r="J84" s="431"/>
      <c r="K84" s="431">
        <f>'DMAX 3.0'!D304</f>
        <v>0</v>
      </c>
      <c r="L84" s="431"/>
      <c r="M84" s="431"/>
      <c r="N84" s="431"/>
      <c r="O84" s="432">
        <f t="shared" si="7"/>
        <v>0</v>
      </c>
      <c r="P84" s="425"/>
      <c r="Q84" s="425"/>
      <c r="R84" s="425"/>
      <c r="S84" s="425"/>
      <c r="T84" s="425"/>
      <c r="U84" s="425"/>
      <c r="V84" s="425"/>
      <c r="W84" s="425"/>
      <c r="X84" s="425"/>
      <c r="Y84" s="425"/>
      <c r="Z84" s="425"/>
      <c r="AA84" s="425"/>
      <c r="AB84" s="425"/>
      <c r="AC84" s="425"/>
      <c r="AD84" s="425"/>
      <c r="AE84" s="425"/>
      <c r="AF84" s="425"/>
    </row>
    <row r="85" spans="2:32" s="424" customFormat="1" ht="14.45" customHeight="1" x14ac:dyDescent="0.2">
      <c r="B85" s="497"/>
      <c r="C85" s="430"/>
      <c r="D85" s="431"/>
      <c r="E85" s="431"/>
      <c r="F85" s="431"/>
      <c r="G85" s="431"/>
      <c r="H85" s="431"/>
      <c r="I85" s="431"/>
      <c r="J85" s="431"/>
      <c r="K85" s="431"/>
      <c r="L85" s="431">
        <f>'DMAX 3.0'!D354</f>
        <v>0</v>
      </c>
      <c r="M85" s="431"/>
      <c r="N85" s="431"/>
      <c r="O85" s="432">
        <f t="shared" si="7"/>
        <v>0</v>
      </c>
      <c r="P85" s="425"/>
      <c r="Q85" s="425"/>
      <c r="R85" s="425"/>
      <c r="S85" s="425"/>
      <c r="T85" s="425"/>
      <c r="U85" s="425"/>
      <c r="V85" s="425"/>
      <c r="W85" s="425"/>
      <c r="X85" s="425"/>
      <c r="Y85" s="425"/>
      <c r="Z85" s="425"/>
      <c r="AA85" s="425"/>
      <c r="AB85" s="425"/>
      <c r="AC85" s="425"/>
      <c r="AD85" s="425"/>
      <c r="AE85" s="425"/>
      <c r="AF85" s="425"/>
    </row>
    <row r="86" spans="2:32" s="424" customFormat="1" ht="14.45" customHeight="1" x14ac:dyDescent="0.2">
      <c r="B86" s="497"/>
      <c r="C86" s="430"/>
      <c r="D86" s="431"/>
      <c r="E86" s="431"/>
      <c r="F86" s="431"/>
      <c r="G86" s="431"/>
      <c r="H86" s="431"/>
      <c r="I86" s="431"/>
      <c r="J86" s="431"/>
      <c r="K86" s="431"/>
      <c r="L86" s="431"/>
      <c r="M86" s="431">
        <f>'DMAX 3.0'!D375</f>
        <v>0</v>
      </c>
      <c r="N86" s="431"/>
      <c r="O86" s="432">
        <f t="shared" si="7"/>
        <v>0</v>
      </c>
      <c r="P86" s="425"/>
      <c r="Q86" s="425"/>
      <c r="R86" s="425"/>
      <c r="S86" s="425"/>
      <c r="T86" s="425"/>
      <c r="U86" s="425"/>
      <c r="V86" s="425"/>
      <c r="W86" s="425"/>
      <c r="X86" s="425"/>
      <c r="Y86" s="425"/>
      <c r="Z86" s="425"/>
      <c r="AA86" s="425"/>
      <c r="AB86" s="425"/>
      <c r="AC86" s="425"/>
      <c r="AD86" s="425"/>
      <c r="AE86" s="425"/>
      <c r="AF86" s="425"/>
    </row>
    <row r="87" spans="2:32" s="424" customFormat="1" ht="14.45" customHeight="1" thickBot="1" x14ac:dyDescent="0.25">
      <c r="B87" s="497"/>
      <c r="C87" s="450"/>
      <c r="D87" s="450"/>
      <c r="E87" s="450"/>
      <c r="F87" s="450"/>
      <c r="G87" s="450"/>
      <c r="H87" s="450"/>
      <c r="I87" s="450"/>
      <c r="J87" s="450"/>
      <c r="K87" s="450"/>
      <c r="L87" s="450"/>
      <c r="M87" s="450"/>
      <c r="N87" s="450">
        <f>'DMAX 3.0'!D416</f>
        <v>0</v>
      </c>
      <c r="O87" s="451">
        <f t="shared" si="7"/>
        <v>0</v>
      </c>
      <c r="P87" s="425"/>
      <c r="Q87" s="425"/>
      <c r="R87" s="425"/>
      <c r="S87" s="425"/>
      <c r="T87" s="425"/>
      <c r="U87" s="425"/>
      <c r="V87" s="425"/>
      <c r="W87" s="425"/>
      <c r="X87" s="425"/>
      <c r="Y87" s="425"/>
      <c r="Z87" s="425"/>
      <c r="AA87" s="425"/>
      <c r="AB87" s="425"/>
      <c r="AC87" s="425"/>
      <c r="AD87" s="425"/>
      <c r="AE87" s="425"/>
      <c r="AF87" s="425"/>
    </row>
    <row r="88" spans="2:32" s="424" customFormat="1" ht="14.45" customHeight="1" x14ac:dyDescent="0.2">
      <c r="B88" s="496" t="s">
        <v>504</v>
      </c>
      <c r="C88" s="445">
        <f>'DMAX 3.0'!D25</f>
        <v>0</v>
      </c>
      <c r="D88" s="445"/>
      <c r="E88" s="445"/>
      <c r="F88" s="445"/>
      <c r="G88" s="445"/>
      <c r="H88" s="445"/>
      <c r="I88" s="445"/>
      <c r="J88" s="445"/>
      <c r="K88" s="445"/>
      <c r="L88" s="445"/>
      <c r="M88" s="445"/>
      <c r="N88" s="445"/>
      <c r="O88" s="446">
        <f>SUM(C88:N88)</f>
        <v>0</v>
      </c>
      <c r="P88" s="425"/>
      <c r="Q88" s="425"/>
      <c r="R88" s="425"/>
      <c r="S88" s="425"/>
      <c r="T88" s="425"/>
      <c r="U88" s="425"/>
      <c r="V88" s="425"/>
      <c r="W88" s="425"/>
      <c r="X88" s="425"/>
      <c r="Y88" s="425"/>
      <c r="Z88" s="425"/>
      <c r="AA88" s="425"/>
      <c r="AB88" s="425"/>
      <c r="AC88" s="425"/>
      <c r="AD88" s="425"/>
      <c r="AE88" s="425"/>
      <c r="AF88" s="425"/>
    </row>
    <row r="89" spans="2:32" s="424" customFormat="1" ht="14.45" customHeight="1" x14ac:dyDescent="0.2">
      <c r="B89" s="497"/>
      <c r="C89" s="430"/>
      <c r="D89" s="431">
        <f>'DMAX 3.0'!D60</f>
        <v>0</v>
      </c>
      <c r="E89" s="431"/>
      <c r="F89" s="431"/>
      <c r="G89" s="431"/>
      <c r="H89" s="431"/>
      <c r="I89" s="431"/>
      <c r="J89" s="431"/>
      <c r="K89" s="431"/>
      <c r="L89" s="431"/>
      <c r="M89" s="431"/>
      <c r="N89" s="431"/>
      <c r="O89" s="427">
        <f t="shared" ref="O89:O99" si="8">SUM(C89:N89)</f>
        <v>0</v>
      </c>
      <c r="P89" s="425"/>
      <c r="Q89" s="425"/>
      <c r="R89" s="425"/>
      <c r="S89" s="425"/>
      <c r="T89" s="425"/>
      <c r="U89" s="425"/>
      <c r="V89" s="425"/>
      <c r="W89" s="425"/>
      <c r="X89" s="425"/>
      <c r="Y89" s="425"/>
      <c r="Z89" s="425"/>
      <c r="AA89" s="425"/>
      <c r="AB89" s="425"/>
      <c r="AC89" s="425"/>
      <c r="AD89" s="425"/>
      <c r="AE89" s="425"/>
      <c r="AF89" s="425"/>
    </row>
    <row r="90" spans="2:32" s="424" customFormat="1" ht="14.45" customHeight="1" x14ac:dyDescent="0.2">
      <c r="B90" s="497"/>
      <c r="C90" s="430"/>
      <c r="D90" s="431"/>
      <c r="E90" s="431">
        <f>'DMAX 3.0'!D82</f>
        <v>0</v>
      </c>
      <c r="F90" s="431"/>
      <c r="G90" s="431"/>
      <c r="H90" s="431"/>
      <c r="I90" s="431"/>
      <c r="J90" s="431"/>
      <c r="K90" s="431"/>
      <c r="L90" s="431"/>
      <c r="M90" s="431"/>
      <c r="N90" s="431"/>
      <c r="O90" s="427">
        <f t="shared" si="8"/>
        <v>0</v>
      </c>
      <c r="P90" s="425"/>
      <c r="Q90" s="425"/>
      <c r="R90" s="425"/>
      <c r="S90" s="425"/>
      <c r="T90" s="425"/>
      <c r="U90" s="425"/>
      <c r="V90" s="425"/>
      <c r="W90" s="425"/>
      <c r="X90" s="425"/>
      <c r="Y90" s="425"/>
      <c r="Z90" s="425"/>
      <c r="AA90" s="425"/>
      <c r="AB90" s="425"/>
      <c r="AC90" s="425"/>
      <c r="AD90" s="425"/>
      <c r="AE90" s="425"/>
      <c r="AF90" s="425"/>
    </row>
    <row r="91" spans="2:32" s="424" customFormat="1" ht="14.45" customHeight="1" x14ac:dyDescent="0.2">
      <c r="B91" s="497"/>
      <c r="C91" s="430"/>
      <c r="D91" s="431"/>
      <c r="E91" s="431"/>
      <c r="F91" s="431">
        <f>'DMAX 3.0'!D128</f>
        <v>0</v>
      </c>
      <c r="G91" s="431"/>
      <c r="H91" s="431"/>
      <c r="I91" s="431"/>
      <c r="J91" s="431"/>
      <c r="K91" s="431"/>
      <c r="L91" s="431"/>
      <c r="M91" s="431"/>
      <c r="N91" s="431"/>
      <c r="O91" s="427">
        <f t="shared" si="8"/>
        <v>0</v>
      </c>
      <c r="P91" s="425"/>
      <c r="Q91" s="425"/>
      <c r="R91" s="425"/>
      <c r="S91" s="425"/>
      <c r="T91" s="425"/>
      <c r="U91" s="425"/>
      <c r="V91" s="425"/>
      <c r="W91" s="425"/>
      <c r="X91" s="425"/>
      <c r="Y91" s="425"/>
      <c r="Z91" s="425"/>
      <c r="AA91" s="425"/>
      <c r="AB91" s="425"/>
      <c r="AC91" s="425"/>
      <c r="AD91" s="425"/>
      <c r="AE91" s="425"/>
      <c r="AF91" s="425"/>
    </row>
    <row r="92" spans="2:32" s="424" customFormat="1" ht="14.45" customHeight="1" x14ac:dyDescent="0.2">
      <c r="B92" s="497"/>
      <c r="C92" s="430"/>
      <c r="D92" s="431"/>
      <c r="E92" s="431"/>
      <c r="F92" s="431"/>
      <c r="G92" s="431">
        <f>'DMAX 3.0'!D155</f>
        <v>0</v>
      </c>
      <c r="H92" s="431"/>
      <c r="I92" s="431"/>
      <c r="J92" s="431"/>
      <c r="K92" s="431"/>
      <c r="L92" s="431"/>
      <c r="M92" s="431"/>
      <c r="N92" s="431"/>
      <c r="O92" s="427">
        <f t="shared" si="8"/>
        <v>0</v>
      </c>
      <c r="P92" s="425"/>
      <c r="Q92" s="425"/>
      <c r="R92" s="425"/>
      <c r="S92" s="425"/>
      <c r="T92" s="425"/>
      <c r="U92" s="425"/>
      <c r="V92" s="425"/>
      <c r="W92" s="425"/>
      <c r="X92" s="425"/>
      <c r="Y92" s="425"/>
      <c r="Z92" s="425"/>
      <c r="AA92" s="425"/>
      <c r="AB92" s="425"/>
      <c r="AC92" s="425"/>
      <c r="AD92" s="425"/>
      <c r="AE92" s="425"/>
      <c r="AF92" s="425"/>
    </row>
    <row r="93" spans="2:32" s="424" customFormat="1" ht="14.45" customHeight="1" x14ac:dyDescent="0.2">
      <c r="B93" s="497"/>
      <c r="C93" s="430"/>
      <c r="D93" s="431"/>
      <c r="E93" s="431"/>
      <c r="F93" s="431"/>
      <c r="G93" s="431"/>
      <c r="H93" s="431">
        <f>'DMAX 3.0'!D211</f>
        <v>0</v>
      </c>
      <c r="I93" s="431"/>
      <c r="J93" s="431"/>
      <c r="K93" s="431"/>
      <c r="L93" s="431"/>
      <c r="M93" s="431"/>
      <c r="N93" s="431"/>
      <c r="O93" s="427">
        <f t="shared" si="8"/>
        <v>0</v>
      </c>
      <c r="P93" s="425"/>
      <c r="Q93" s="425"/>
      <c r="R93" s="425"/>
      <c r="S93" s="425"/>
      <c r="T93" s="425"/>
      <c r="U93" s="425"/>
      <c r="V93" s="425"/>
      <c r="W93" s="425"/>
      <c r="X93" s="425"/>
      <c r="Y93" s="425"/>
      <c r="Z93" s="425"/>
      <c r="AA93" s="425"/>
      <c r="AB93" s="425"/>
      <c r="AC93" s="425"/>
      <c r="AD93" s="425"/>
      <c r="AE93" s="425"/>
      <c r="AF93" s="425"/>
    </row>
    <row r="94" spans="2:32" s="424" customFormat="1" ht="14.45" customHeight="1" x14ac:dyDescent="0.2">
      <c r="B94" s="497"/>
      <c r="C94" s="430"/>
      <c r="D94" s="431"/>
      <c r="E94" s="431"/>
      <c r="F94" s="431"/>
      <c r="G94" s="431"/>
      <c r="H94" s="431"/>
      <c r="I94" s="431">
        <f>'DMAX 3.0'!D234</f>
        <v>0</v>
      </c>
      <c r="J94" s="431"/>
      <c r="K94" s="431"/>
      <c r="L94" s="431"/>
      <c r="M94" s="431"/>
      <c r="N94" s="431"/>
      <c r="O94" s="427">
        <f t="shared" si="8"/>
        <v>0</v>
      </c>
      <c r="P94" s="425"/>
      <c r="Q94" s="425"/>
      <c r="R94" s="425"/>
      <c r="S94" s="425"/>
      <c r="T94" s="425"/>
      <c r="U94" s="425"/>
      <c r="V94" s="425"/>
      <c r="W94" s="425"/>
      <c r="X94" s="425"/>
      <c r="Y94" s="425"/>
      <c r="Z94" s="425"/>
      <c r="AA94" s="425"/>
      <c r="AB94" s="425"/>
      <c r="AC94" s="425"/>
      <c r="AD94" s="425"/>
      <c r="AE94" s="425"/>
      <c r="AF94" s="425"/>
    </row>
    <row r="95" spans="2:32" s="424" customFormat="1" ht="14.45" customHeight="1" x14ac:dyDescent="0.2">
      <c r="B95" s="497"/>
      <c r="C95" s="430"/>
      <c r="D95" s="431"/>
      <c r="E95" s="431"/>
      <c r="F95" s="431"/>
      <c r="G95" s="431"/>
      <c r="H95" s="431"/>
      <c r="I95" s="431"/>
      <c r="J95" s="431">
        <f>'DMAX 3.0'!D279</f>
        <v>0</v>
      </c>
      <c r="K95" s="431"/>
      <c r="L95" s="431"/>
      <c r="M95" s="431"/>
      <c r="N95" s="431"/>
      <c r="O95" s="427">
        <f t="shared" si="8"/>
        <v>0</v>
      </c>
      <c r="P95" s="425"/>
      <c r="Q95" s="425"/>
      <c r="R95" s="425"/>
      <c r="S95" s="425"/>
      <c r="T95" s="425"/>
      <c r="U95" s="425"/>
      <c r="V95" s="425"/>
      <c r="W95" s="425"/>
      <c r="X95" s="425"/>
      <c r="Y95" s="425"/>
      <c r="Z95" s="425"/>
      <c r="AA95" s="425"/>
      <c r="AB95" s="425"/>
      <c r="AC95" s="425"/>
      <c r="AD95" s="425"/>
      <c r="AE95" s="425"/>
      <c r="AF95" s="425"/>
    </row>
    <row r="96" spans="2:32" s="424" customFormat="1" ht="14.45" customHeight="1" x14ac:dyDescent="0.2">
      <c r="B96" s="497"/>
      <c r="C96" s="430"/>
      <c r="D96" s="431"/>
      <c r="E96" s="431"/>
      <c r="F96" s="431"/>
      <c r="G96" s="431"/>
      <c r="H96" s="431"/>
      <c r="I96" s="431"/>
      <c r="J96" s="431"/>
      <c r="K96" s="431">
        <f>'DMAX 3.0'!D304</f>
        <v>0</v>
      </c>
      <c r="L96" s="431"/>
      <c r="M96" s="431"/>
      <c r="N96" s="431"/>
      <c r="O96" s="427">
        <f t="shared" si="8"/>
        <v>0</v>
      </c>
      <c r="P96" s="425"/>
      <c r="Q96" s="425"/>
      <c r="R96" s="425"/>
      <c r="S96" s="425"/>
      <c r="T96" s="425"/>
      <c r="U96" s="425"/>
      <c r="V96" s="425"/>
      <c r="W96" s="425"/>
      <c r="X96" s="425"/>
      <c r="Y96" s="425"/>
      <c r="Z96" s="425"/>
      <c r="AA96" s="425"/>
      <c r="AB96" s="425"/>
      <c r="AC96" s="425"/>
      <c r="AD96" s="425"/>
      <c r="AE96" s="425"/>
      <c r="AF96" s="425"/>
    </row>
    <row r="97" spans="2:32" s="424" customFormat="1" ht="14.45" customHeight="1" x14ac:dyDescent="0.2">
      <c r="B97" s="497"/>
      <c r="C97" s="430"/>
      <c r="D97" s="431"/>
      <c r="E97" s="431"/>
      <c r="F97" s="431"/>
      <c r="G97" s="431"/>
      <c r="H97" s="431"/>
      <c r="I97" s="431"/>
      <c r="J97" s="431"/>
      <c r="K97" s="431"/>
      <c r="L97" s="431">
        <f>'DMAX 3.0'!D354</f>
        <v>0</v>
      </c>
      <c r="M97" s="431"/>
      <c r="N97" s="431"/>
      <c r="O97" s="427">
        <f t="shared" si="8"/>
        <v>0</v>
      </c>
      <c r="P97" s="425"/>
      <c r="Q97" s="425"/>
      <c r="R97" s="425"/>
      <c r="S97" s="425"/>
      <c r="T97" s="425"/>
      <c r="U97" s="425"/>
      <c r="V97" s="425"/>
      <c r="W97" s="425"/>
      <c r="X97" s="425"/>
      <c r="Y97" s="425"/>
      <c r="Z97" s="425"/>
      <c r="AA97" s="425"/>
      <c r="AB97" s="425"/>
      <c r="AC97" s="425"/>
      <c r="AD97" s="425"/>
      <c r="AE97" s="425"/>
      <c r="AF97" s="425"/>
    </row>
    <row r="98" spans="2:32" s="424" customFormat="1" ht="14.45" customHeight="1" x14ac:dyDescent="0.2">
      <c r="B98" s="497"/>
      <c r="C98" s="430"/>
      <c r="D98" s="431"/>
      <c r="E98" s="431"/>
      <c r="F98" s="431"/>
      <c r="G98" s="431"/>
      <c r="H98" s="431"/>
      <c r="I98" s="431"/>
      <c r="J98" s="431"/>
      <c r="K98" s="431"/>
      <c r="L98" s="431"/>
      <c r="M98" s="431">
        <f>'DMAX 3.0'!D375</f>
        <v>0</v>
      </c>
      <c r="N98" s="431"/>
      <c r="O98" s="427">
        <f t="shared" si="8"/>
        <v>0</v>
      </c>
      <c r="P98" s="425"/>
      <c r="Q98" s="425"/>
      <c r="R98" s="425"/>
      <c r="S98" s="425"/>
      <c r="T98" s="425"/>
      <c r="U98" s="425"/>
      <c r="V98" s="425"/>
      <c r="W98" s="425"/>
      <c r="X98" s="425"/>
      <c r="Y98" s="425"/>
      <c r="Z98" s="425"/>
      <c r="AA98" s="425"/>
      <c r="AB98" s="425"/>
      <c r="AC98" s="425"/>
      <c r="AD98" s="425"/>
      <c r="AE98" s="425"/>
      <c r="AF98" s="425"/>
    </row>
    <row r="99" spans="2:32" s="424" customFormat="1" ht="14.45" customHeight="1" thickBot="1" x14ac:dyDescent="0.25">
      <c r="B99" s="498"/>
      <c r="C99" s="433"/>
      <c r="D99" s="433"/>
      <c r="E99" s="433"/>
      <c r="F99" s="433"/>
      <c r="G99" s="433"/>
      <c r="H99" s="433"/>
      <c r="I99" s="433"/>
      <c r="J99" s="433"/>
      <c r="K99" s="433"/>
      <c r="L99" s="433"/>
      <c r="M99" s="433"/>
      <c r="N99" s="433">
        <f>'DMAX 3.0'!D416</f>
        <v>0</v>
      </c>
      <c r="O99" s="429">
        <f t="shared" si="8"/>
        <v>0</v>
      </c>
      <c r="P99" s="425"/>
      <c r="Q99" s="425"/>
      <c r="R99" s="425"/>
      <c r="S99" s="425"/>
      <c r="T99" s="425"/>
      <c r="U99" s="425"/>
      <c r="V99" s="425"/>
      <c r="W99" s="425"/>
      <c r="X99" s="425"/>
      <c r="Y99" s="425"/>
      <c r="Z99" s="425"/>
      <c r="AA99" s="425"/>
      <c r="AB99" s="425"/>
      <c r="AC99" s="425"/>
      <c r="AD99" s="425"/>
      <c r="AE99" s="425"/>
      <c r="AF99" s="425"/>
    </row>
    <row r="100" spans="2:32" s="424" customFormat="1" ht="14.45" customHeight="1" x14ac:dyDescent="0.2">
      <c r="B100" s="497" t="s">
        <v>507</v>
      </c>
      <c r="C100" s="430">
        <f>'DMAX 3.0'!D25</f>
        <v>0</v>
      </c>
      <c r="D100" s="430"/>
      <c r="E100" s="430"/>
      <c r="F100" s="430"/>
      <c r="G100" s="430"/>
      <c r="H100" s="430"/>
      <c r="I100" s="430"/>
      <c r="J100" s="430"/>
      <c r="K100" s="430"/>
      <c r="L100" s="430"/>
      <c r="M100" s="430"/>
      <c r="N100" s="430"/>
      <c r="O100" s="432">
        <f>SUM(C100:N100)</f>
        <v>0</v>
      </c>
      <c r="P100" s="425"/>
      <c r="Q100" s="425"/>
      <c r="R100" s="425"/>
      <c r="S100" s="425"/>
      <c r="T100" s="425"/>
      <c r="U100" s="425"/>
      <c r="V100" s="425"/>
      <c r="W100" s="425"/>
      <c r="X100" s="425"/>
      <c r="Y100" s="425"/>
      <c r="Z100" s="425"/>
      <c r="AA100" s="425"/>
      <c r="AB100" s="425"/>
      <c r="AC100" s="425"/>
      <c r="AD100" s="425"/>
      <c r="AE100" s="425"/>
      <c r="AF100" s="425"/>
    </row>
    <row r="101" spans="2:32" s="424" customFormat="1" ht="14.45" customHeight="1" x14ac:dyDescent="0.2">
      <c r="B101" s="497"/>
      <c r="C101" s="430"/>
      <c r="D101" s="430">
        <f>'DMAX 3.0'!D60</f>
        <v>0</v>
      </c>
      <c r="E101" s="430"/>
      <c r="F101" s="430"/>
      <c r="G101" s="430"/>
      <c r="H101" s="430"/>
      <c r="I101" s="430"/>
      <c r="J101" s="430"/>
      <c r="K101" s="430"/>
      <c r="L101" s="430"/>
      <c r="M101" s="430"/>
      <c r="N101" s="430"/>
      <c r="O101" s="432">
        <f t="shared" ref="O101:O117" si="9">SUM(C101:N101)</f>
        <v>0</v>
      </c>
      <c r="P101" s="425"/>
      <c r="Q101" s="425"/>
      <c r="R101" s="425"/>
      <c r="S101" s="425"/>
      <c r="T101" s="425"/>
      <c r="U101" s="425"/>
      <c r="V101" s="425"/>
      <c r="W101" s="425"/>
      <c r="X101" s="425"/>
      <c r="Y101" s="425"/>
      <c r="Z101" s="425"/>
      <c r="AA101" s="425"/>
      <c r="AB101" s="425"/>
      <c r="AC101" s="425"/>
      <c r="AD101" s="425"/>
      <c r="AE101" s="425"/>
      <c r="AF101" s="425"/>
    </row>
    <row r="102" spans="2:32" s="424" customFormat="1" ht="14.45" customHeight="1" x14ac:dyDescent="0.2">
      <c r="B102" s="497"/>
      <c r="C102" s="430"/>
      <c r="D102" s="430"/>
      <c r="E102" s="430">
        <f>'DMAX 3.0'!D82</f>
        <v>0</v>
      </c>
      <c r="F102" s="430"/>
      <c r="G102" s="430"/>
      <c r="H102" s="430"/>
      <c r="I102" s="430"/>
      <c r="J102" s="430"/>
      <c r="K102" s="430"/>
      <c r="L102" s="430"/>
      <c r="M102" s="430"/>
      <c r="N102" s="430"/>
      <c r="O102" s="432">
        <f t="shared" si="9"/>
        <v>0</v>
      </c>
      <c r="P102" s="425"/>
      <c r="Q102" s="425"/>
      <c r="R102" s="425"/>
      <c r="S102" s="425"/>
      <c r="T102" s="425"/>
      <c r="U102" s="425"/>
      <c r="V102" s="425"/>
      <c r="W102" s="425"/>
      <c r="X102" s="425"/>
      <c r="Y102" s="425"/>
      <c r="Z102" s="425"/>
      <c r="AA102" s="425"/>
      <c r="AB102" s="425"/>
      <c r="AC102" s="425"/>
      <c r="AD102" s="425"/>
      <c r="AE102" s="425"/>
      <c r="AF102" s="425"/>
    </row>
    <row r="103" spans="2:32" s="424" customFormat="1" ht="14.45" customHeight="1" x14ac:dyDescent="0.2">
      <c r="B103" s="497"/>
      <c r="C103" s="430"/>
      <c r="D103" s="431"/>
      <c r="E103" s="431"/>
      <c r="F103" s="431">
        <f>'DMAX 3.0'!D128</f>
        <v>0</v>
      </c>
      <c r="G103" s="431"/>
      <c r="H103" s="431"/>
      <c r="I103" s="431"/>
      <c r="J103" s="431"/>
      <c r="K103" s="431"/>
      <c r="L103" s="431"/>
      <c r="M103" s="431"/>
      <c r="N103" s="431"/>
      <c r="O103" s="432">
        <f t="shared" si="9"/>
        <v>0</v>
      </c>
      <c r="P103" s="425"/>
      <c r="Q103" s="425"/>
      <c r="R103" s="425"/>
      <c r="S103" s="425"/>
      <c r="T103" s="425"/>
      <c r="U103" s="425"/>
      <c r="V103" s="425"/>
      <c r="W103" s="425"/>
      <c r="X103" s="425"/>
      <c r="Y103" s="425"/>
      <c r="Z103" s="425"/>
      <c r="AA103" s="425"/>
      <c r="AB103" s="425"/>
      <c r="AC103" s="425"/>
      <c r="AD103" s="425"/>
      <c r="AE103" s="425"/>
      <c r="AF103" s="425"/>
    </row>
    <row r="104" spans="2:32" s="424" customFormat="1" ht="14.45" customHeight="1" x14ac:dyDescent="0.2">
      <c r="B104" s="497"/>
      <c r="C104" s="430"/>
      <c r="D104" s="431"/>
      <c r="E104" s="431"/>
      <c r="F104" s="431"/>
      <c r="G104" s="431">
        <f>'DMAX 3.0'!D155</f>
        <v>0</v>
      </c>
      <c r="H104" s="431"/>
      <c r="I104" s="431"/>
      <c r="J104" s="431"/>
      <c r="K104" s="431"/>
      <c r="L104" s="431"/>
      <c r="M104" s="431"/>
      <c r="N104" s="431"/>
      <c r="O104" s="432">
        <f t="shared" si="9"/>
        <v>0</v>
      </c>
      <c r="P104" s="425"/>
      <c r="Q104" s="425"/>
      <c r="R104" s="425"/>
      <c r="S104" s="425"/>
      <c r="T104" s="425"/>
      <c r="U104" s="425"/>
      <c r="V104" s="425"/>
      <c r="W104" s="425"/>
      <c r="X104" s="425"/>
      <c r="Y104" s="425"/>
      <c r="Z104" s="425"/>
      <c r="AA104" s="425"/>
      <c r="AB104" s="425"/>
      <c r="AC104" s="425"/>
      <c r="AD104" s="425"/>
      <c r="AE104" s="425"/>
      <c r="AF104" s="425"/>
    </row>
    <row r="105" spans="2:32" s="424" customFormat="1" ht="14.45" customHeight="1" x14ac:dyDescent="0.2">
      <c r="B105" s="497"/>
      <c r="C105" s="430"/>
      <c r="D105" s="431"/>
      <c r="E105" s="431"/>
      <c r="F105" s="431"/>
      <c r="G105" s="431"/>
      <c r="H105" s="431">
        <f>'DMAX 3.0'!D211</f>
        <v>0</v>
      </c>
      <c r="I105" s="431"/>
      <c r="J105" s="431"/>
      <c r="K105" s="431"/>
      <c r="L105" s="431"/>
      <c r="M105" s="431"/>
      <c r="N105" s="431"/>
      <c r="O105" s="432">
        <f t="shared" si="9"/>
        <v>0</v>
      </c>
      <c r="P105" s="425"/>
      <c r="Q105" s="425"/>
      <c r="R105" s="425"/>
      <c r="S105" s="425"/>
      <c r="T105" s="425"/>
      <c r="U105" s="425"/>
      <c r="V105" s="425"/>
      <c r="W105" s="425"/>
      <c r="X105" s="425"/>
      <c r="Y105" s="425"/>
      <c r="Z105" s="425"/>
      <c r="AA105" s="425"/>
      <c r="AB105" s="425"/>
      <c r="AC105" s="425"/>
      <c r="AD105" s="425"/>
      <c r="AE105" s="425"/>
      <c r="AF105" s="425"/>
    </row>
    <row r="106" spans="2:32" s="424" customFormat="1" ht="14.45" customHeight="1" x14ac:dyDescent="0.2">
      <c r="B106" s="497"/>
      <c r="C106" s="430"/>
      <c r="D106" s="431"/>
      <c r="E106" s="431"/>
      <c r="F106" s="431"/>
      <c r="G106" s="431"/>
      <c r="H106" s="431"/>
      <c r="I106" s="431">
        <f>'DMAX 3.0'!D234</f>
        <v>0</v>
      </c>
      <c r="J106" s="431"/>
      <c r="K106" s="431"/>
      <c r="L106" s="431"/>
      <c r="M106" s="431"/>
      <c r="N106" s="431"/>
      <c r="O106" s="432">
        <f t="shared" si="9"/>
        <v>0</v>
      </c>
      <c r="P106" s="425"/>
      <c r="Q106" s="425"/>
      <c r="R106" s="425"/>
      <c r="S106" s="425"/>
      <c r="T106" s="425"/>
      <c r="U106" s="425"/>
      <c r="V106" s="425"/>
      <c r="W106" s="425"/>
      <c r="X106" s="425"/>
      <c r="Y106" s="425"/>
      <c r="Z106" s="425"/>
      <c r="AA106" s="425"/>
      <c r="AB106" s="425"/>
      <c r="AC106" s="425"/>
      <c r="AD106" s="425"/>
      <c r="AE106" s="425"/>
      <c r="AF106" s="425"/>
    </row>
    <row r="107" spans="2:32" s="424" customFormat="1" ht="14.45" customHeight="1" x14ac:dyDescent="0.2">
      <c r="B107" s="497"/>
      <c r="C107" s="430"/>
      <c r="D107" s="431"/>
      <c r="E107" s="431"/>
      <c r="F107" s="431"/>
      <c r="G107" s="431"/>
      <c r="H107" s="431"/>
      <c r="I107" s="431"/>
      <c r="J107" s="431">
        <f>'DMAX 3.0'!D279</f>
        <v>0</v>
      </c>
      <c r="K107" s="431"/>
      <c r="L107" s="431"/>
      <c r="M107" s="431"/>
      <c r="N107" s="431"/>
      <c r="O107" s="432">
        <f t="shared" si="9"/>
        <v>0</v>
      </c>
      <c r="P107" s="425"/>
      <c r="Q107" s="425"/>
      <c r="R107" s="425"/>
      <c r="S107" s="425"/>
      <c r="T107" s="425"/>
      <c r="U107" s="425"/>
      <c r="V107" s="425"/>
      <c r="W107" s="425"/>
      <c r="X107" s="425"/>
      <c r="Y107" s="425"/>
      <c r="Z107" s="425"/>
      <c r="AA107" s="425"/>
      <c r="AB107" s="425"/>
      <c r="AC107" s="425"/>
      <c r="AD107" s="425"/>
      <c r="AE107" s="425"/>
      <c r="AF107" s="425"/>
    </row>
    <row r="108" spans="2:32" s="424" customFormat="1" ht="14.45" customHeight="1" x14ac:dyDescent="0.2">
      <c r="B108" s="497"/>
      <c r="C108" s="430"/>
      <c r="D108" s="431"/>
      <c r="E108" s="431"/>
      <c r="F108" s="431"/>
      <c r="G108" s="431"/>
      <c r="H108" s="431"/>
      <c r="I108" s="431"/>
      <c r="J108" s="431"/>
      <c r="K108" s="431">
        <f>'DMAX 3.0'!D304</f>
        <v>0</v>
      </c>
      <c r="L108" s="431"/>
      <c r="M108" s="431"/>
      <c r="N108" s="431"/>
      <c r="O108" s="432">
        <f t="shared" si="9"/>
        <v>0</v>
      </c>
      <c r="P108" s="425"/>
      <c r="Q108" s="425"/>
      <c r="R108" s="425"/>
      <c r="S108" s="425"/>
      <c r="T108" s="425"/>
      <c r="U108" s="425"/>
      <c r="V108" s="425"/>
      <c r="W108" s="425"/>
      <c r="X108" s="425"/>
      <c r="Y108" s="425"/>
      <c r="Z108" s="425"/>
      <c r="AA108" s="425"/>
      <c r="AB108" s="425"/>
      <c r="AC108" s="425"/>
      <c r="AD108" s="425"/>
      <c r="AE108" s="425"/>
      <c r="AF108" s="425"/>
    </row>
    <row r="109" spans="2:32" s="424" customFormat="1" ht="14.45" customHeight="1" x14ac:dyDescent="0.2">
      <c r="B109" s="497"/>
      <c r="C109" s="430"/>
      <c r="D109" s="431"/>
      <c r="E109" s="431"/>
      <c r="F109" s="431"/>
      <c r="G109" s="431"/>
      <c r="H109" s="431"/>
      <c r="I109" s="431"/>
      <c r="J109" s="431"/>
      <c r="K109" s="431"/>
      <c r="L109" s="431">
        <f>'DMAX 3.0'!D354</f>
        <v>0</v>
      </c>
      <c r="M109" s="431"/>
      <c r="N109" s="431"/>
      <c r="O109" s="432">
        <f t="shared" si="9"/>
        <v>0</v>
      </c>
      <c r="P109" s="425"/>
      <c r="Q109" s="425"/>
      <c r="R109" s="425"/>
      <c r="S109" s="425"/>
      <c r="T109" s="425"/>
      <c r="U109" s="425"/>
      <c r="V109" s="425"/>
      <c r="W109" s="425"/>
      <c r="X109" s="425"/>
      <c r="Y109" s="425"/>
      <c r="Z109" s="425"/>
      <c r="AA109" s="425"/>
      <c r="AB109" s="425"/>
      <c r="AC109" s="425"/>
      <c r="AD109" s="425"/>
      <c r="AE109" s="425"/>
      <c r="AF109" s="425"/>
    </row>
    <row r="110" spans="2:32" s="424" customFormat="1" ht="14.45" customHeight="1" x14ac:dyDescent="0.2">
      <c r="B110" s="497"/>
      <c r="C110" s="430"/>
      <c r="D110" s="431"/>
      <c r="E110" s="431"/>
      <c r="F110" s="431"/>
      <c r="G110" s="431"/>
      <c r="H110" s="431"/>
      <c r="I110" s="431"/>
      <c r="J110" s="431"/>
      <c r="K110" s="431"/>
      <c r="L110" s="431"/>
      <c r="M110" s="431">
        <f>'DMAX 3.0'!D375</f>
        <v>0</v>
      </c>
      <c r="N110" s="431"/>
      <c r="O110" s="432">
        <f t="shared" si="9"/>
        <v>0</v>
      </c>
      <c r="P110" s="425"/>
      <c r="Q110" s="425"/>
      <c r="R110" s="425"/>
      <c r="S110" s="425"/>
      <c r="T110" s="425"/>
      <c r="U110" s="425"/>
      <c r="V110" s="425"/>
      <c r="W110" s="425"/>
      <c r="X110" s="425"/>
      <c r="Y110" s="425"/>
      <c r="Z110" s="425"/>
      <c r="AA110" s="425"/>
      <c r="AB110" s="425"/>
      <c r="AC110" s="425"/>
      <c r="AD110" s="425"/>
      <c r="AE110" s="425"/>
      <c r="AF110" s="425"/>
    </row>
    <row r="111" spans="2:32" s="424" customFormat="1" ht="14.45" customHeight="1" thickBot="1" x14ac:dyDescent="0.25">
      <c r="B111" s="497"/>
      <c r="C111" s="426"/>
      <c r="D111" s="426"/>
      <c r="E111" s="426"/>
      <c r="F111" s="426"/>
      <c r="G111" s="426"/>
      <c r="H111" s="426"/>
      <c r="I111" s="426"/>
      <c r="J111" s="426"/>
      <c r="K111" s="426"/>
      <c r="L111" s="426"/>
      <c r="M111" s="426"/>
      <c r="N111" s="426">
        <f>'DMAX 3.0'!D416</f>
        <v>0</v>
      </c>
      <c r="O111" s="451">
        <f t="shared" si="9"/>
        <v>0</v>
      </c>
      <c r="P111" s="425"/>
      <c r="Q111" s="425"/>
      <c r="R111" s="425"/>
      <c r="S111" s="425"/>
      <c r="T111" s="425"/>
      <c r="U111" s="425"/>
      <c r="V111" s="425"/>
      <c r="W111" s="425"/>
      <c r="X111" s="425"/>
      <c r="Y111" s="425"/>
      <c r="Z111" s="425"/>
      <c r="AA111" s="425"/>
      <c r="AB111" s="425"/>
      <c r="AC111" s="425"/>
      <c r="AD111" s="425"/>
      <c r="AE111" s="425"/>
      <c r="AF111" s="425"/>
    </row>
    <row r="112" spans="2:32" s="424" customFormat="1" ht="14.45" customHeight="1" x14ac:dyDescent="0.2">
      <c r="B112" s="496" t="s">
        <v>790</v>
      </c>
      <c r="C112" s="445"/>
      <c r="D112" s="445"/>
      <c r="E112" s="445"/>
      <c r="F112" s="445"/>
      <c r="G112" s="445"/>
      <c r="H112" s="445"/>
      <c r="I112" s="445">
        <f>'GREAT WALL'!D25</f>
        <v>0</v>
      </c>
      <c r="J112" s="445"/>
      <c r="K112" s="445"/>
      <c r="L112" s="445"/>
      <c r="M112" s="445"/>
      <c r="N112" s="445"/>
      <c r="O112" s="446">
        <f t="shared" si="9"/>
        <v>0</v>
      </c>
      <c r="P112" s="425"/>
      <c r="Q112" s="425"/>
      <c r="R112" s="425"/>
      <c r="S112" s="425"/>
      <c r="T112" s="425"/>
      <c r="U112" s="425"/>
      <c r="V112" s="425"/>
      <c r="W112" s="425"/>
      <c r="X112" s="425"/>
      <c r="Y112" s="425"/>
      <c r="Z112" s="425"/>
      <c r="AA112" s="425"/>
      <c r="AB112" s="425"/>
      <c r="AC112" s="425"/>
      <c r="AD112" s="425"/>
      <c r="AE112" s="425"/>
      <c r="AF112" s="425"/>
    </row>
    <row r="113" spans="2:32" s="424" customFormat="1" ht="14.45" customHeight="1" x14ac:dyDescent="0.2">
      <c r="B113" s="497"/>
      <c r="C113" s="431"/>
      <c r="D113" s="431"/>
      <c r="E113" s="431"/>
      <c r="F113" s="431"/>
      <c r="G113" s="431"/>
      <c r="H113" s="431"/>
      <c r="I113" s="431"/>
      <c r="J113" s="431">
        <f>'GREAT WALL'!D60</f>
        <v>0</v>
      </c>
      <c r="K113" s="431"/>
      <c r="L113" s="431"/>
      <c r="M113" s="431"/>
      <c r="N113" s="431"/>
      <c r="O113" s="432">
        <f t="shared" si="9"/>
        <v>0</v>
      </c>
      <c r="P113" s="425"/>
      <c r="Q113" s="425"/>
      <c r="R113" s="425"/>
      <c r="S113" s="425"/>
      <c r="T113" s="425"/>
      <c r="U113" s="425"/>
      <c r="V113" s="425"/>
      <c r="W113" s="425"/>
      <c r="X113" s="425"/>
      <c r="Y113" s="425"/>
      <c r="Z113" s="425"/>
      <c r="AA113" s="425"/>
      <c r="AB113" s="425"/>
      <c r="AC113" s="425"/>
      <c r="AD113" s="425"/>
      <c r="AE113" s="425"/>
      <c r="AF113" s="425"/>
    </row>
    <row r="114" spans="2:32" s="424" customFormat="1" ht="14.45" customHeight="1" x14ac:dyDescent="0.2">
      <c r="B114" s="497"/>
      <c r="C114" s="431"/>
      <c r="D114" s="431"/>
      <c r="E114" s="431"/>
      <c r="F114" s="431"/>
      <c r="G114" s="431"/>
      <c r="H114" s="431"/>
      <c r="I114" s="431"/>
      <c r="J114" s="431"/>
      <c r="K114" s="431">
        <f>'GREAT WALL'!D82</f>
        <v>0</v>
      </c>
      <c r="L114" s="431"/>
      <c r="M114" s="431"/>
      <c r="N114" s="431"/>
      <c r="O114" s="432">
        <f t="shared" si="9"/>
        <v>0</v>
      </c>
      <c r="P114" s="425"/>
      <c r="Q114" s="425"/>
      <c r="R114" s="425"/>
      <c r="S114" s="425"/>
      <c r="T114" s="425"/>
      <c r="U114" s="425"/>
      <c r="V114" s="425"/>
      <c r="W114" s="425"/>
      <c r="X114" s="425"/>
      <c r="Y114" s="425"/>
      <c r="Z114" s="425"/>
      <c r="AA114" s="425"/>
      <c r="AB114" s="425"/>
      <c r="AC114" s="425"/>
      <c r="AD114" s="425"/>
      <c r="AE114" s="425"/>
      <c r="AF114" s="425"/>
    </row>
    <row r="115" spans="2:32" s="424" customFormat="1" ht="14.45" customHeight="1" x14ac:dyDescent="0.2">
      <c r="B115" s="497"/>
      <c r="C115" s="431"/>
      <c r="D115" s="431"/>
      <c r="E115" s="431"/>
      <c r="F115" s="431"/>
      <c r="G115" s="431"/>
      <c r="H115" s="431"/>
      <c r="I115" s="431"/>
      <c r="J115" s="431"/>
      <c r="K115" s="431"/>
      <c r="L115" s="431">
        <f>'GREAT WALL'!D128</f>
        <v>0</v>
      </c>
      <c r="M115" s="431"/>
      <c r="N115" s="431"/>
      <c r="O115" s="432">
        <f t="shared" si="9"/>
        <v>0</v>
      </c>
      <c r="P115" s="425"/>
      <c r="Q115" s="425"/>
      <c r="R115" s="425"/>
      <c r="S115" s="425"/>
      <c r="T115" s="425"/>
      <c r="U115" s="425"/>
      <c r="V115" s="425"/>
      <c r="W115" s="425"/>
      <c r="X115" s="425"/>
      <c r="Y115" s="425"/>
      <c r="Z115" s="425"/>
      <c r="AA115" s="425"/>
      <c r="AB115" s="425"/>
      <c r="AC115" s="425"/>
      <c r="AD115" s="425"/>
      <c r="AE115" s="425"/>
      <c r="AF115" s="425"/>
    </row>
    <row r="116" spans="2:32" s="424" customFormat="1" ht="14.45" customHeight="1" x14ac:dyDescent="0.2">
      <c r="B116" s="497"/>
      <c r="C116" s="431"/>
      <c r="D116" s="431"/>
      <c r="E116" s="431"/>
      <c r="F116" s="431"/>
      <c r="G116" s="431"/>
      <c r="H116" s="431"/>
      <c r="I116" s="431"/>
      <c r="J116" s="431"/>
      <c r="K116" s="431"/>
      <c r="L116" s="431"/>
      <c r="M116" s="431">
        <f>'GREAT WALL'!D155</f>
        <v>0</v>
      </c>
      <c r="N116" s="431"/>
      <c r="O116" s="432">
        <f t="shared" si="9"/>
        <v>0</v>
      </c>
      <c r="P116" s="425"/>
      <c r="Q116" s="425"/>
      <c r="R116" s="425"/>
      <c r="S116" s="425"/>
      <c r="T116" s="425"/>
      <c r="U116" s="425"/>
      <c r="V116" s="425"/>
      <c r="W116" s="425"/>
      <c r="X116" s="425"/>
      <c r="Y116" s="425"/>
      <c r="Z116" s="425"/>
      <c r="AA116" s="425"/>
      <c r="AB116" s="425"/>
      <c r="AC116" s="425"/>
      <c r="AD116" s="425"/>
      <c r="AE116" s="425"/>
      <c r="AF116" s="425"/>
    </row>
    <row r="117" spans="2:32" s="424" customFormat="1" ht="14.45" customHeight="1" thickBot="1" x14ac:dyDescent="0.25">
      <c r="B117" s="498"/>
      <c r="C117" s="428"/>
      <c r="D117" s="428"/>
      <c r="E117" s="428"/>
      <c r="F117" s="428"/>
      <c r="G117" s="428"/>
      <c r="H117" s="428"/>
      <c r="I117" s="428"/>
      <c r="J117" s="428"/>
      <c r="K117" s="428"/>
      <c r="L117" s="428"/>
      <c r="M117" s="428"/>
      <c r="N117" s="428">
        <f>'GREAT WALL'!D211</f>
        <v>0</v>
      </c>
      <c r="O117" s="432">
        <f t="shared" si="9"/>
        <v>0</v>
      </c>
      <c r="P117" s="425"/>
      <c r="Q117" s="425"/>
      <c r="R117" s="425"/>
      <c r="S117" s="425"/>
      <c r="T117" s="425"/>
      <c r="U117" s="425"/>
      <c r="V117" s="425"/>
      <c r="W117" s="425"/>
      <c r="X117" s="425"/>
      <c r="Y117" s="425"/>
      <c r="Z117" s="425"/>
      <c r="AA117" s="425"/>
      <c r="AB117" s="425"/>
      <c r="AC117" s="425"/>
      <c r="AD117" s="425"/>
      <c r="AE117" s="425"/>
      <c r="AF117" s="425"/>
    </row>
    <row r="118" spans="2:32" s="424" customFormat="1" ht="14.45" customHeight="1" x14ac:dyDescent="0.2">
      <c r="B118" s="496" t="s">
        <v>505</v>
      </c>
      <c r="C118" s="445">
        <f>'FORD EXPLORER XLT'!D24</f>
        <v>0</v>
      </c>
      <c r="D118" s="445"/>
      <c r="E118" s="445"/>
      <c r="F118" s="445"/>
      <c r="G118" s="445"/>
      <c r="H118" s="445"/>
      <c r="I118" s="445"/>
      <c r="J118" s="445"/>
      <c r="K118" s="445"/>
      <c r="L118" s="445"/>
      <c r="M118" s="445"/>
      <c r="N118" s="445"/>
      <c r="O118" s="446">
        <f>SUM(C118:N118)</f>
        <v>0</v>
      </c>
      <c r="P118" s="425"/>
      <c r="Q118" s="425"/>
      <c r="R118" s="425"/>
      <c r="S118" s="425"/>
      <c r="T118" s="425"/>
      <c r="U118" s="425"/>
      <c r="V118" s="425"/>
      <c r="W118" s="425"/>
      <c r="X118" s="425"/>
      <c r="Y118" s="425"/>
      <c r="Z118" s="425"/>
      <c r="AA118" s="425"/>
      <c r="AB118" s="425"/>
      <c r="AC118" s="425"/>
      <c r="AD118" s="425"/>
      <c r="AE118" s="425"/>
      <c r="AF118" s="425"/>
    </row>
    <row r="119" spans="2:32" s="424" customFormat="1" ht="14.45" customHeight="1" x14ac:dyDescent="0.2">
      <c r="B119" s="497"/>
      <c r="C119" s="430"/>
      <c r="D119" s="430">
        <f>'FORD EXPLORER XLT'!D54</f>
        <v>0</v>
      </c>
      <c r="E119" s="430"/>
      <c r="F119" s="430"/>
      <c r="G119" s="430"/>
      <c r="H119" s="430"/>
      <c r="I119" s="430"/>
      <c r="J119" s="430"/>
      <c r="K119" s="430"/>
      <c r="L119" s="430"/>
      <c r="M119" s="430"/>
      <c r="N119" s="430"/>
      <c r="O119" s="427">
        <f t="shared" ref="O119:O135" si="10">SUM(C119:N119)</f>
        <v>0</v>
      </c>
      <c r="P119" s="425"/>
      <c r="Q119" s="425"/>
      <c r="R119" s="425"/>
      <c r="S119" s="425"/>
      <c r="T119" s="425"/>
      <c r="U119" s="425"/>
      <c r="V119" s="425"/>
      <c r="W119" s="425"/>
      <c r="X119" s="425"/>
      <c r="Y119" s="425"/>
      <c r="Z119" s="425"/>
      <c r="AA119" s="425"/>
      <c r="AB119" s="425"/>
      <c r="AC119" s="425"/>
      <c r="AD119" s="425"/>
      <c r="AE119" s="425"/>
      <c r="AF119" s="425"/>
    </row>
    <row r="120" spans="2:32" s="424" customFormat="1" ht="14.45" customHeight="1" x14ac:dyDescent="0.2">
      <c r="B120" s="497"/>
      <c r="C120" s="430"/>
      <c r="D120" s="430"/>
      <c r="E120" s="430">
        <f>'FORD EXPLORER XLT'!D75</f>
        <v>0</v>
      </c>
      <c r="F120" s="430"/>
      <c r="G120" s="430"/>
      <c r="H120" s="430"/>
      <c r="I120" s="430"/>
      <c r="J120" s="430"/>
      <c r="K120" s="430"/>
      <c r="L120" s="430"/>
      <c r="M120" s="430"/>
      <c r="N120" s="430"/>
      <c r="O120" s="427">
        <f t="shared" si="10"/>
        <v>0</v>
      </c>
      <c r="P120" s="425"/>
      <c r="Q120" s="425"/>
      <c r="R120" s="425"/>
      <c r="S120" s="425"/>
      <c r="T120" s="425"/>
      <c r="U120" s="425"/>
      <c r="V120" s="425"/>
      <c r="W120" s="425"/>
      <c r="X120" s="425"/>
      <c r="Y120" s="425"/>
      <c r="Z120" s="425"/>
      <c r="AA120" s="425"/>
      <c r="AB120" s="425"/>
      <c r="AC120" s="425"/>
      <c r="AD120" s="425"/>
      <c r="AE120" s="425"/>
      <c r="AF120" s="425"/>
    </row>
    <row r="121" spans="2:32" s="424" customFormat="1" ht="14.45" customHeight="1" x14ac:dyDescent="0.2">
      <c r="B121" s="497"/>
      <c r="C121" s="431"/>
      <c r="D121" s="431"/>
      <c r="E121" s="431"/>
      <c r="F121" s="431">
        <f>'FORD EXPLORER XLT'!D116</f>
        <v>0</v>
      </c>
      <c r="G121" s="431"/>
      <c r="H121" s="431"/>
      <c r="I121" s="431"/>
      <c r="J121" s="431"/>
      <c r="K121" s="431"/>
      <c r="L121" s="431"/>
      <c r="M121" s="431"/>
      <c r="N121" s="431"/>
      <c r="O121" s="427">
        <f t="shared" si="10"/>
        <v>0</v>
      </c>
      <c r="P121" s="425"/>
      <c r="Q121" s="425"/>
      <c r="R121" s="425"/>
      <c r="S121" s="425"/>
      <c r="T121" s="425"/>
      <c r="U121" s="425"/>
      <c r="V121" s="425"/>
      <c r="W121" s="425"/>
      <c r="X121" s="425"/>
      <c r="Y121" s="425"/>
      <c r="Z121" s="425"/>
      <c r="AA121" s="425"/>
      <c r="AB121" s="425"/>
      <c r="AC121" s="425"/>
      <c r="AD121" s="425"/>
      <c r="AE121" s="425"/>
      <c r="AF121" s="425"/>
    </row>
    <row r="122" spans="2:32" s="424" customFormat="1" ht="14.45" customHeight="1" x14ac:dyDescent="0.2">
      <c r="B122" s="497"/>
      <c r="C122" s="431"/>
      <c r="D122" s="431"/>
      <c r="E122" s="431"/>
      <c r="F122" s="431"/>
      <c r="G122" s="431">
        <f>'FORD EXPLORER XLT'!D138</f>
        <v>0</v>
      </c>
      <c r="H122" s="431"/>
      <c r="I122" s="431"/>
      <c r="J122" s="431"/>
      <c r="K122" s="431"/>
      <c r="L122" s="431"/>
      <c r="M122" s="431"/>
      <c r="N122" s="431"/>
      <c r="O122" s="427">
        <f t="shared" si="10"/>
        <v>0</v>
      </c>
      <c r="P122" s="425"/>
      <c r="Q122" s="425"/>
      <c r="R122" s="425"/>
      <c r="S122" s="425"/>
      <c r="T122" s="425"/>
      <c r="U122" s="425"/>
      <c r="V122" s="425"/>
      <c r="W122" s="425"/>
      <c r="X122" s="425"/>
      <c r="Y122" s="425"/>
      <c r="Z122" s="425"/>
      <c r="AA122" s="425"/>
      <c r="AB122" s="425"/>
      <c r="AC122" s="425"/>
      <c r="AD122" s="425"/>
      <c r="AE122" s="425"/>
      <c r="AF122" s="425"/>
    </row>
    <row r="123" spans="2:32" s="424" customFormat="1" ht="14.45" customHeight="1" x14ac:dyDescent="0.2">
      <c r="B123" s="497"/>
      <c r="C123" s="431"/>
      <c r="D123" s="431"/>
      <c r="E123" s="431"/>
      <c r="F123" s="431"/>
      <c r="G123" s="431"/>
      <c r="H123" s="431">
        <f>'FORD EXPLORER XLT'!D175</f>
        <v>0</v>
      </c>
      <c r="I123" s="431"/>
      <c r="J123" s="431"/>
      <c r="K123" s="431"/>
      <c r="L123" s="431"/>
      <c r="M123" s="431"/>
      <c r="N123" s="431"/>
      <c r="O123" s="427">
        <f t="shared" si="10"/>
        <v>0</v>
      </c>
      <c r="P123" s="425"/>
      <c r="Q123" s="425"/>
      <c r="R123" s="425"/>
      <c r="S123" s="425"/>
      <c r="T123" s="425"/>
      <c r="U123" s="425"/>
      <c r="V123" s="425"/>
      <c r="W123" s="425"/>
      <c r="X123" s="425"/>
      <c r="Y123" s="425"/>
      <c r="Z123" s="425"/>
      <c r="AA123" s="425"/>
      <c r="AB123" s="425"/>
      <c r="AC123" s="425"/>
      <c r="AD123" s="425"/>
      <c r="AE123" s="425"/>
      <c r="AF123" s="425"/>
    </row>
    <row r="124" spans="2:32" s="424" customFormat="1" ht="14.45" customHeight="1" x14ac:dyDescent="0.2">
      <c r="B124" s="497"/>
      <c r="C124" s="431"/>
      <c r="D124" s="431"/>
      <c r="E124" s="431"/>
      <c r="F124" s="431"/>
      <c r="G124" s="431"/>
      <c r="H124" s="431"/>
      <c r="I124" s="431">
        <f>'FORD EXPLORER XLT'!D194</f>
        <v>0</v>
      </c>
      <c r="J124" s="431"/>
      <c r="K124" s="431"/>
      <c r="L124" s="431"/>
      <c r="M124" s="431"/>
      <c r="N124" s="431"/>
      <c r="O124" s="427">
        <f t="shared" si="10"/>
        <v>0</v>
      </c>
      <c r="P124" s="425"/>
      <c r="Q124" s="425"/>
      <c r="R124" s="425"/>
      <c r="S124" s="425"/>
      <c r="T124" s="425"/>
      <c r="U124" s="425"/>
      <c r="V124" s="425"/>
      <c r="W124" s="425"/>
      <c r="X124" s="425"/>
      <c r="Y124" s="425"/>
      <c r="Z124" s="425"/>
      <c r="AA124" s="425"/>
      <c r="AB124" s="425"/>
      <c r="AC124" s="425"/>
      <c r="AD124" s="425"/>
      <c r="AE124" s="425"/>
      <c r="AF124" s="425"/>
    </row>
    <row r="125" spans="2:32" s="424" customFormat="1" ht="14.45" customHeight="1" x14ac:dyDescent="0.2">
      <c r="B125" s="497"/>
      <c r="C125" s="431"/>
      <c r="D125" s="431"/>
      <c r="E125" s="431"/>
      <c r="F125" s="431"/>
      <c r="G125" s="431"/>
      <c r="H125" s="431"/>
      <c r="I125" s="431"/>
      <c r="J125" s="431">
        <f>'FORD EXPLORER XLT'!D239</f>
        <v>0</v>
      </c>
      <c r="K125" s="431"/>
      <c r="L125" s="431"/>
      <c r="M125" s="431"/>
      <c r="N125" s="431"/>
      <c r="O125" s="427">
        <f t="shared" si="10"/>
        <v>0</v>
      </c>
      <c r="P125" s="425"/>
      <c r="Q125" s="425"/>
      <c r="R125" s="425"/>
      <c r="S125" s="425"/>
      <c r="T125" s="425"/>
      <c r="U125" s="425"/>
      <c r="V125" s="425"/>
      <c r="W125" s="425"/>
      <c r="X125" s="425"/>
      <c r="Y125" s="425"/>
      <c r="Z125" s="425"/>
      <c r="AA125" s="425"/>
      <c r="AB125" s="425"/>
      <c r="AC125" s="425"/>
      <c r="AD125" s="425"/>
      <c r="AE125" s="425"/>
      <c r="AF125" s="425"/>
    </row>
    <row r="126" spans="2:32" s="424" customFormat="1" ht="14.45" customHeight="1" x14ac:dyDescent="0.2">
      <c r="B126" s="497"/>
      <c r="C126" s="431"/>
      <c r="D126" s="431"/>
      <c r="E126" s="431"/>
      <c r="F126" s="431"/>
      <c r="G126" s="431"/>
      <c r="H126" s="431"/>
      <c r="I126" s="431"/>
      <c r="J126" s="431"/>
      <c r="K126" s="431">
        <f>'FORD EXPLORER XLT'!D257</f>
        <v>0</v>
      </c>
      <c r="L126" s="431"/>
      <c r="M126" s="431"/>
      <c r="N126" s="431"/>
      <c r="O126" s="427">
        <f t="shared" si="10"/>
        <v>0</v>
      </c>
      <c r="P126" s="425"/>
      <c r="Q126" s="425"/>
      <c r="R126" s="425"/>
      <c r="S126" s="425"/>
      <c r="T126" s="425"/>
      <c r="U126" s="425"/>
      <c r="V126" s="425"/>
      <c r="W126" s="425"/>
      <c r="X126" s="425"/>
      <c r="Y126" s="425"/>
      <c r="Z126" s="425"/>
      <c r="AA126" s="425"/>
      <c r="AB126" s="425"/>
      <c r="AC126" s="425"/>
      <c r="AD126" s="425"/>
      <c r="AE126" s="425"/>
      <c r="AF126" s="425"/>
    </row>
    <row r="127" spans="2:32" s="424" customFormat="1" ht="14.45" customHeight="1" x14ac:dyDescent="0.2">
      <c r="B127" s="497"/>
      <c r="C127" s="431"/>
      <c r="D127" s="431"/>
      <c r="E127" s="431"/>
      <c r="F127" s="431"/>
      <c r="G127" s="431"/>
      <c r="H127" s="431"/>
      <c r="I127" s="431"/>
      <c r="J127" s="431"/>
      <c r="K127" s="431"/>
      <c r="L127" s="431">
        <f>'FORD EXPLORER XLT'!D297</f>
        <v>0</v>
      </c>
      <c r="M127" s="431"/>
      <c r="N127" s="431"/>
      <c r="O127" s="427">
        <f t="shared" si="10"/>
        <v>0</v>
      </c>
      <c r="P127" s="425"/>
      <c r="Q127" s="425"/>
      <c r="R127" s="425"/>
      <c r="S127" s="425"/>
      <c r="T127" s="425"/>
      <c r="U127" s="425"/>
      <c r="V127" s="425"/>
      <c r="W127" s="425"/>
      <c r="X127" s="425"/>
      <c r="Y127" s="425"/>
      <c r="Z127" s="425"/>
      <c r="AA127" s="425"/>
      <c r="AB127" s="425"/>
      <c r="AC127" s="425"/>
      <c r="AD127" s="425"/>
      <c r="AE127" s="425"/>
      <c r="AF127" s="425"/>
    </row>
    <row r="128" spans="2:32" s="424" customFormat="1" ht="14.45" customHeight="1" x14ac:dyDescent="0.2">
      <c r="B128" s="497"/>
      <c r="C128" s="431"/>
      <c r="D128" s="431"/>
      <c r="E128" s="431"/>
      <c r="F128" s="431"/>
      <c r="G128" s="431"/>
      <c r="H128" s="431"/>
      <c r="I128" s="431"/>
      <c r="J128" s="431"/>
      <c r="K128" s="431"/>
      <c r="L128" s="431"/>
      <c r="M128" s="431">
        <f>'FORD EXPLORER XLT'!D317</f>
        <v>0</v>
      </c>
      <c r="N128" s="431"/>
      <c r="O128" s="427">
        <f t="shared" si="10"/>
        <v>0</v>
      </c>
      <c r="P128" s="425"/>
      <c r="Q128" s="425"/>
      <c r="R128" s="425"/>
      <c r="S128" s="425"/>
      <c r="T128" s="425"/>
      <c r="U128" s="425"/>
      <c r="V128" s="425"/>
      <c r="W128" s="425"/>
      <c r="X128" s="425"/>
      <c r="Y128" s="425"/>
      <c r="Z128" s="425"/>
      <c r="AA128" s="425"/>
      <c r="AB128" s="425"/>
      <c r="AC128" s="425"/>
      <c r="AD128" s="425"/>
      <c r="AE128" s="425"/>
      <c r="AF128" s="425"/>
    </row>
    <row r="129" spans="2:32" s="424" customFormat="1" ht="14.45" customHeight="1" thickBot="1" x14ac:dyDescent="0.25">
      <c r="B129" s="498"/>
      <c r="C129" s="428"/>
      <c r="D129" s="428"/>
      <c r="E129" s="428"/>
      <c r="F129" s="428"/>
      <c r="G129" s="428"/>
      <c r="H129" s="428"/>
      <c r="I129" s="428"/>
      <c r="J129" s="428"/>
      <c r="K129" s="428"/>
      <c r="L129" s="428"/>
      <c r="M129" s="428"/>
      <c r="N129" s="428">
        <f>'FORD EXPLORER XLT'!D358</f>
        <v>0</v>
      </c>
      <c r="O129" s="429">
        <f t="shared" si="10"/>
        <v>0</v>
      </c>
      <c r="P129" s="425"/>
      <c r="Q129" s="425"/>
      <c r="R129" s="425"/>
      <c r="S129" s="425"/>
      <c r="T129" s="425"/>
      <c r="U129" s="425"/>
      <c r="V129" s="425"/>
      <c r="W129" s="425"/>
      <c r="X129" s="425"/>
      <c r="Y129" s="425"/>
      <c r="Z129" s="425"/>
      <c r="AA129" s="425"/>
      <c r="AB129" s="425"/>
      <c r="AC129" s="425"/>
      <c r="AD129" s="425"/>
      <c r="AE129" s="425"/>
      <c r="AF129" s="425"/>
    </row>
    <row r="130" spans="2:32" s="424" customFormat="1" ht="14.45" customHeight="1" x14ac:dyDescent="0.2">
      <c r="B130" s="496" t="s">
        <v>789</v>
      </c>
      <c r="C130" s="445"/>
      <c r="D130" s="445"/>
      <c r="E130" s="445"/>
      <c r="F130" s="445"/>
      <c r="G130" s="445"/>
      <c r="H130" s="445"/>
      <c r="I130" s="445">
        <f>'TOYOTA NEW FORTUNER'!D24</f>
        <v>0</v>
      </c>
      <c r="J130" s="445"/>
      <c r="K130" s="445"/>
      <c r="L130" s="445"/>
      <c r="M130" s="445"/>
      <c r="N130" s="445"/>
      <c r="O130" s="427">
        <f t="shared" si="10"/>
        <v>0</v>
      </c>
      <c r="P130" s="425"/>
      <c r="Q130" s="425"/>
      <c r="R130" s="425"/>
      <c r="S130" s="425"/>
      <c r="T130" s="425"/>
      <c r="U130" s="425"/>
      <c r="V130" s="425"/>
      <c r="W130" s="425"/>
      <c r="X130" s="425"/>
      <c r="Y130" s="425"/>
      <c r="Z130" s="425"/>
      <c r="AA130" s="425"/>
      <c r="AB130" s="425"/>
      <c r="AC130" s="425"/>
      <c r="AD130" s="425"/>
      <c r="AE130" s="425"/>
      <c r="AF130" s="425"/>
    </row>
    <row r="131" spans="2:32" s="424" customFormat="1" ht="14.45" customHeight="1" x14ac:dyDescent="0.2">
      <c r="B131" s="497"/>
      <c r="C131" s="431"/>
      <c r="D131" s="431"/>
      <c r="E131" s="431"/>
      <c r="F131" s="431"/>
      <c r="G131" s="431"/>
      <c r="H131" s="431"/>
      <c r="I131" s="431"/>
      <c r="J131" s="431">
        <f>'TOYOTA NEW FORTUNER'!D54</f>
        <v>0</v>
      </c>
      <c r="K131" s="431"/>
      <c r="L131" s="431"/>
      <c r="M131" s="431"/>
      <c r="N131" s="431"/>
      <c r="O131" s="427">
        <f t="shared" si="10"/>
        <v>0</v>
      </c>
      <c r="P131" s="425"/>
      <c r="Q131" s="425"/>
      <c r="R131" s="425"/>
      <c r="S131" s="425"/>
      <c r="T131" s="425"/>
      <c r="U131" s="425"/>
      <c r="V131" s="425"/>
      <c r="W131" s="425"/>
      <c r="X131" s="425"/>
      <c r="Y131" s="425"/>
      <c r="Z131" s="425"/>
      <c r="AA131" s="425"/>
      <c r="AB131" s="425"/>
      <c r="AC131" s="425"/>
      <c r="AD131" s="425"/>
      <c r="AE131" s="425"/>
      <c r="AF131" s="425"/>
    </row>
    <row r="132" spans="2:32" s="424" customFormat="1" ht="14.45" customHeight="1" x14ac:dyDescent="0.2">
      <c r="B132" s="497"/>
      <c r="C132" s="431"/>
      <c r="D132" s="431"/>
      <c r="E132" s="431"/>
      <c r="F132" s="431"/>
      <c r="G132" s="431"/>
      <c r="H132" s="431"/>
      <c r="I132" s="431"/>
      <c r="J132" s="431"/>
      <c r="K132" s="431">
        <f>'TOYOTA NEW FORTUNER'!D75</f>
        <v>0</v>
      </c>
      <c r="L132" s="431"/>
      <c r="M132" s="431"/>
      <c r="N132" s="431"/>
      <c r="O132" s="427">
        <f t="shared" si="10"/>
        <v>0</v>
      </c>
      <c r="P132" s="425"/>
      <c r="Q132" s="425"/>
      <c r="R132" s="425"/>
      <c r="S132" s="425"/>
      <c r="T132" s="425"/>
      <c r="U132" s="425"/>
      <c r="V132" s="425"/>
      <c r="W132" s="425"/>
      <c r="X132" s="425"/>
      <c r="Y132" s="425"/>
      <c r="Z132" s="425"/>
      <c r="AA132" s="425"/>
      <c r="AB132" s="425"/>
      <c r="AC132" s="425"/>
      <c r="AD132" s="425"/>
      <c r="AE132" s="425"/>
      <c r="AF132" s="425"/>
    </row>
    <row r="133" spans="2:32" s="424" customFormat="1" ht="14.45" customHeight="1" x14ac:dyDescent="0.2">
      <c r="B133" s="497"/>
      <c r="C133" s="431"/>
      <c r="D133" s="431"/>
      <c r="E133" s="431"/>
      <c r="F133" s="431"/>
      <c r="G133" s="431"/>
      <c r="H133" s="431"/>
      <c r="I133" s="431"/>
      <c r="J133" s="431"/>
      <c r="K133" s="431"/>
      <c r="L133" s="431">
        <f>'TOYOTA NEW FORTUNER'!D116</f>
        <v>0</v>
      </c>
      <c r="M133" s="431"/>
      <c r="N133" s="431"/>
      <c r="O133" s="427">
        <f t="shared" si="10"/>
        <v>0</v>
      </c>
      <c r="P133" s="425"/>
      <c r="Q133" s="425"/>
      <c r="R133" s="425"/>
      <c r="S133" s="425"/>
      <c r="T133" s="425"/>
      <c r="U133" s="425"/>
      <c r="V133" s="425"/>
      <c r="W133" s="425"/>
      <c r="X133" s="425"/>
      <c r="Y133" s="425"/>
      <c r="Z133" s="425"/>
      <c r="AA133" s="425"/>
      <c r="AB133" s="425"/>
      <c r="AC133" s="425"/>
      <c r="AD133" s="425"/>
      <c r="AE133" s="425"/>
      <c r="AF133" s="425"/>
    </row>
    <row r="134" spans="2:32" s="424" customFormat="1" ht="14.45" customHeight="1" x14ac:dyDescent="0.2">
      <c r="B134" s="497"/>
      <c r="C134" s="431"/>
      <c r="D134" s="431"/>
      <c r="E134" s="431"/>
      <c r="F134" s="431"/>
      <c r="G134" s="431"/>
      <c r="H134" s="431"/>
      <c r="I134" s="431"/>
      <c r="J134" s="431"/>
      <c r="K134" s="431"/>
      <c r="L134" s="431"/>
      <c r="M134" s="431">
        <f>'TOYOTA NEW FORTUNER'!D138</f>
        <v>0</v>
      </c>
      <c r="N134" s="431"/>
      <c r="O134" s="427">
        <f t="shared" si="10"/>
        <v>0</v>
      </c>
      <c r="P134" s="425"/>
      <c r="Q134" s="425"/>
      <c r="R134" s="425"/>
      <c r="S134" s="425"/>
      <c r="T134" s="425"/>
      <c r="U134" s="425"/>
      <c r="V134" s="425"/>
      <c r="W134" s="425"/>
      <c r="X134" s="425"/>
      <c r="Y134" s="425"/>
      <c r="Z134" s="425"/>
      <c r="AA134" s="425"/>
      <c r="AB134" s="425"/>
      <c r="AC134" s="425"/>
      <c r="AD134" s="425"/>
      <c r="AE134" s="425"/>
      <c r="AF134" s="425"/>
    </row>
    <row r="135" spans="2:32" s="424" customFormat="1" ht="14.45" customHeight="1" thickBot="1" x14ac:dyDescent="0.25">
      <c r="B135" s="498"/>
      <c r="C135" s="428"/>
      <c r="D135" s="428"/>
      <c r="E135" s="428"/>
      <c r="F135" s="428"/>
      <c r="G135" s="428"/>
      <c r="H135" s="428"/>
      <c r="I135" s="428"/>
      <c r="J135" s="428"/>
      <c r="K135" s="428"/>
      <c r="L135" s="428"/>
      <c r="M135" s="428"/>
      <c r="N135" s="428">
        <f>'TOYOTA NEW FORTUNER'!D175</f>
        <v>0</v>
      </c>
      <c r="O135" s="429">
        <f t="shared" si="10"/>
        <v>0</v>
      </c>
      <c r="P135" s="425"/>
      <c r="Q135" s="425"/>
      <c r="R135" s="425"/>
      <c r="S135" s="425"/>
      <c r="T135" s="425"/>
      <c r="U135" s="425"/>
      <c r="V135" s="425"/>
      <c r="W135" s="425"/>
      <c r="X135" s="425"/>
      <c r="Y135" s="425"/>
      <c r="Z135" s="425"/>
      <c r="AA135" s="425"/>
      <c r="AB135" s="425"/>
      <c r="AC135" s="425"/>
      <c r="AD135" s="425"/>
      <c r="AE135" s="425"/>
      <c r="AF135" s="425"/>
    </row>
    <row r="136" spans="2:32" s="424" customFormat="1" ht="14.45" customHeight="1" x14ac:dyDescent="0.2">
      <c r="B136" s="497" t="s">
        <v>498</v>
      </c>
      <c r="C136" s="430">
        <f>'SUZUKI SZ'!D22</f>
        <v>0</v>
      </c>
      <c r="D136" s="430"/>
      <c r="E136" s="430"/>
      <c r="F136" s="430"/>
      <c r="G136" s="430"/>
      <c r="H136" s="430"/>
      <c r="I136" s="430"/>
      <c r="J136" s="430"/>
      <c r="K136" s="430"/>
      <c r="L136" s="430"/>
      <c r="M136" s="430"/>
      <c r="N136" s="430"/>
      <c r="O136" s="432">
        <f t="shared" si="3"/>
        <v>0</v>
      </c>
      <c r="P136" s="425"/>
      <c r="Q136" s="425"/>
      <c r="R136" s="425"/>
      <c r="S136" s="425"/>
      <c r="T136" s="425"/>
      <c r="U136" s="425"/>
      <c r="V136" s="425"/>
      <c r="W136" s="425"/>
      <c r="X136" s="425"/>
      <c r="Y136" s="425"/>
      <c r="Z136" s="425"/>
      <c r="AA136" s="425"/>
      <c r="AB136" s="425"/>
      <c r="AC136" s="425"/>
      <c r="AD136" s="425"/>
      <c r="AE136" s="425"/>
      <c r="AF136" s="425"/>
    </row>
    <row r="137" spans="2:32" s="424" customFormat="1" ht="14.45" customHeight="1" x14ac:dyDescent="0.2">
      <c r="B137" s="497"/>
      <c r="C137" s="430"/>
      <c r="D137" s="430">
        <f>'SUZUKI SZ'!D50</f>
        <v>0</v>
      </c>
      <c r="E137" s="430"/>
      <c r="F137" s="430"/>
      <c r="G137" s="430"/>
      <c r="H137" s="430"/>
      <c r="I137" s="430"/>
      <c r="J137" s="430"/>
      <c r="K137" s="430"/>
      <c r="L137" s="430"/>
      <c r="M137" s="430"/>
      <c r="N137" s="430"/>
      <c r="O137" s="432">
        <f t="shared" si="3"/>
        <v>0</v>
      </c>
      <c r="P137" s="425"/>
      <c r="Q137" s="425"/>
      <c r="R137" s="425"/>
      <c r="S137" s="425"/>
      <c r="T137" s="425"/>
      <c r="U137" s="425"/>
      <c r="V137" s="425"/>
      <c r="W137" s="425"/>
      <c r="X137" s="425"/>
      <c r="Y137" s="425"/>
      <c r="Z137" s="425"/>
      <c r="AA137" s="425"/>
      <c r="AB137" s="425"/>
      <c r="AC137" s="425"/>
      <c r="AD137" s="425"/>
      <c r="AE137" s="425"/>
      <c r="AF137" s="425"/>
    </row>
    <row r="138" spans="2:32" s="424" customFormat="1" ht="14.45" customHeight="1" x14ac:dyDescent="0.2">
      <c r="B138" s="497"/>
      <c r="C138" s="430"/>
      <c r="D138" s="430"/>
      <c r="E138" s="430">
        <f>'SUZUKI SZ'!D69</f>
        <v>0</v>
      </c>
      <c r="F138" s="430"/>
      <c r="G138" s="430"/>
      <c r="H138" s="430"/>
      <c r="I138" s="430"/>
      <c r="J138" s="430"/>
      <c r="K138" s="430"/>
      <c r="L138" s="430"/>
      <c r="M138" s="430"/>
      <c r="N138" s="430"/>
      <c r="O138" s="432">
        <f t="shared" si="3"/>
        <v>0</v>
      </c>
      <c r="P138" s="425"/>
      <c r="Q138" s="425"/>
      <c r="R138" s="425"/>
      <c r="S138" s="425"/>
      <c r="T138" s="425"/>
      <c r="U138" s="425"/>
      <c r="V138" s="425"/>
      <c r="W138" s="425"/>
      <c r="X138" s="425"/>
      <c r="Y138" s="425"/>
      <c r="Z138" s="425"/>
      <c r="AA138" s="425"/>
      <c r="AB138" s="425"/>
      <c r="AC138" s="425"/>
      <c r="AD138" s="425"/>
      <c r="AE138" s="425"/>
      <c r="AF138" s="425"/>
    </row>
    <row r="139" spans="2:32" s="424" customFormat="1" ht="14.45" customHeight="1" x14ac:dyDescent="0.2">
      <c r="B139" s="497"/>
      <c r="C139" s="431"/>
      <c r="D139" s="431"/>
      <c r="E139" s="431"/>
      <c r="F139" s="431">
        <f>'SUZUKI SZ'!D108</f>
        <v>0</v>
      </c>
      <c r="G139" s="431"/>
      <c r="H139" s="431"/>
      <c r="I139" s="431"/>
      <c r="J139" s="431"/>
      <c r="K139" s="431"/>
      <c r="L139" s="431"/>
      <c r="M139" s="431"/>
      <c r="N139" s="431"/>
      <c r="O139" s="427">
        <f t="shared" si="3"/>
        <v>0</v>
      </c>
      <c r="P139" s="425"/>
      <c r="Q139" s="425"/>
      <c r="R139" s="425"/>
      <c r="S139" s="425"/>
      <c r="T139" s="425"/>
      <c r="U139" s="425"/>
      <c r="V139" s="425"/>
      <c r="W139" s="425"/>
      <c r="X139" s="425"/>
      <c r="Y139" s="425"/>
      <c r="Z139" s="425"/>
      <c r="AA139" s="425"/>
      <c r="AB139" s="425"/>
      <c r="AC139" s="425"/>
      <c r="AD139" s="425"/>
      <c r="AE139" s="425"/>
      <c r="AF139" s="425"/>
    </row>
    <row r="140" spans="2:32" s="424" customFormat="1" ht="14.45" customHeight="1" x14ac:dyDescent="0.2">
      <c r="B140" s="497"/>
      <c r="C140" s="431"/>
      <c r="D140" s="431"/>
      <c r="E140" s="431"/>
      <c r="F140" s="431"/>
      <c r="G140" s="431">
        <f>'SUZUKI SZ'!D142</f>
        <v>0</v>
      </c>
      <c r="H140" s="431"/>
      <c r="I140" s="431"/>
      <c r="J140" s="431"/>
      <c r="K140" s="431"/>
      <c r="L140" s="431"/>
      <c r="M140" s="431"/>
      <c r="N140" s="431"/>
      <c r="O140" s="427">
        <f t="shared" si="3"/>
        <v>0</v>
      </c>
      <c r="P140" s="425"/>
      <c r="Q140" s="425"/>
      <c r="R140" s="425"/>
      <c r="S140" s="425"/>
      <c r="T140" s="425"/>
      <c r="U140" s="425"/>
      <c r="V140" s="425"/>
      <c r="W140" s="425"/>
      <c r="X140" s="425"/>
      <c r="Y140" s="425"/>
      <c r="Z140" s="425"/>
      <c r="AA140" s="425"/>
      <c r="AB140" s="425"/>
      <c r="AC140" s="425"/>
      <c r="AD140" s="425"/>
      <c r="AE140" s="425"/>
      <c r="AF140" s="425"/>
    </row>
    <row r="141" spans="2:32" s="424" customFormat="1" ht="14.45" customHeight="1" x14ac:dyDescent="0.2">
      <c r="B141" s="497"/>
      <c r="C141" s="431"/>
      <c r="D141" s="431"/>
      <c r="E141" s="431"/>
      <c r="F141" s="431"/>
      <c r="G141" s="431"/>
      <c r="H141" s="431">
        <f>'SUZUKI SZ'!D178</f>
        <v>0</v>
      </c>
      <c r="I141" s="431"/>
      <c r="J141" s="431"/>
      <c r="K141" s="431"/>
      <c r="L141" s="431"/>
      <c r="M141" s="431"/>
      <c r="N141" s="431"/>
      <c r="O141" s="427">
        <f t="shared" si="3"/>
        <v>0</v>
      </c>
      <c r="P141" s="425"/>
      <c r="Q141" s="425"/>
      <c r="R141" s="425"/>
      <c r="S141" s="425"/>
      <c r="T141" s="425"/>
      <c r="U141" s="425"/>
      <c r="V141" s="425"/>
      <c r="W141" s="425"/>
      <c r="X141" s="425"/>
      <c r="Y141" s="425"/>
      <c r="Z141" s="425"/>
      <c r="AA141" s="425"/>
      <c r="AB141" s="425"/>
      <c r="AC141" s="425"/>
      <c r="AD141" s="425"/>
      <c r="AE141" s="425"/>
      <c r="AF141" s="425"/>
    </row>
    <row r="142" spans="2:32" s="424" customFormat="1" ht="14.45" customHeight="1" x14ac:dyDescent="0.2">
      <c r="B142" s="497"/>
      <c r="C142" s="431"/>
      <c r="D142" s="431"/>
      <c r="E142" s="431"/>
      <c r="F142" s="431"/>
      <c r="G142" s="431"/>
      <c r="H142" s="431"/>
      <c r="I142" s="431">
        <f>'SUZUKI SZ'!D195</f>
        <v>0</v>
      </c>
      <c r="J142" s="431"/>
      <c r="K142" s="431"/>
      <c r="L142" s="431"/>
      <c r="M142" s="431"/>
      <c r="N142" s="431"/>
      <c r="O142" s="427">
        <f t="shared" si="3"/>
        <v>0</v>
      </c>
      <c r="P142" s="425"/>
      <c r="Q142" s="425"/>
      <c r="R142" s="425"/>
      <c r="S142" s="425"/>
      <c r="T142" s="425"/>
      <c r="U142" s="425"/>
      <c r="V142" s="425"/>
      <c r="W142" s="425"/>
      <c r="X142" s="425"/>
      <c r="Y142" s="425"/>
      <c r="Z142" s="425"/>
      <c r="AA142" s="425"/>
      <c r="AB142" s="425"/>
      <c r="AC142" s="425"/>
      <c r="AD142" s="425"/>
      <c r="AE142" s="425"/>
      <c r="AF142" s="425"/>
    </row>
    <row r="143" spans="2:32" s="424" customFormat="1" ht="14.45" customHeight="1" x14ac:dyDescent="0.2">
      <c r="B143" s="497"/>
      <c r="C143" s="431"/>
      <c r="D143" s="431"/>
      <c r="E143" s="431"/>
      <c r="F143" s="431"/>
      <c r="G143" s="431"/>
      <c r="H143" s="431"/>
      <c r="I143" s="431"/>
      <c r="J143" s="431">
        <f>'SUZUKI SZ'!D233</f>
        <v>0</v>
      </c>
      <c r="K143" s="431"/>
      <c r="L143" s="431"/>
      <c r="M143" s="431"/>
      <c r="N143" s="431"/>
      <c r="O143" s="427">
        <f t="shared" si="3"/>
        <v>0</v>
      </c>
      <c r="P143" s="425"/>
      <c r="Q143" s="425"/>
      <c r="R143" s="425"/>
      <c r="S143" s="425"/>
      <c r="T143" s="425"/>
      <c r="U143" s="425"/>
      <c r="V143" s="425"/>
      <c r="W143" s="425"/>
      <c r="X143" s="425"/>
      <c r="Y143" s="425"/>
      <c r="Z143" s="425"/>
      <c r="AA143" s="425"/>
      <c r="AB143" s="425"/>
      <c r="AC143" s="425"/>
      <c r="AD143" s="425"/>
      <c r="AE143" s="425"/>
      <c r="AF143" s="425"/>
    </row>
    <row r="144" spans="2:32" s="424" customFormat="1" ht="14.45" customHeight="1" x14ac:dyDescent="0.2">
      <c r="B144" s="497"/>
      <c r="C144" s="431"/>
      <c r="D144" s="431"/>
      <c r="E144" s="431"/>
      <c r="F144" s="431"/>
      <c r="G144" s="431"/>
      <c r="H144" s="431"/>
      <c r="I144" s="431"/>
      <c r="J144" s="431"/>
      <c r="K144" s="431">
        <f>'SUZUKI SZ'!D254</f>
        <v>0</v>
      </c>
      <c r="L144" s="431"/>
      <c r="M144" s="431"/>
      <c r="N144" s="431"/>
      <c r="O144" s="427">
        <f t="shared" si="3"/>
        <v>0</v>
      </c>
      <c r="P144" s="425"/>
      <c r="Q144" s="425"/>
      <c r="R144" s="425"/>
      <c r="S144" s="425"/>
      <c r="T144" s="425"/>
      <c r="U144" s="425"/>
      <c r="V144" s="425"/>
      <c r="W144" s="425"/>
      <c r="X144" s="425"/>
      <c r="Y144" s="425"/>
      <c r="Z144" s="425"/>
      <c r="AA144" s="425"/>
      <c r="AB144" s="425"/>
      <c r="AC144" s="425"/>
      <c r="AD144" s="425"/>
      <c r="AE144" s="425"/>
      <c r="AF144" s="425"/>
    </row>
    <row r="145" spans="2:32" s="424" customFormat="1" ht="14.45" customHeight="1" x14ac:dyDescent="0.2">
      <c r="B145" s="497"/>
      <c r="C145" s="431"/>
      <c r="D145" s="431"/>
      <c r="E145" s="431"/>
      <c r="F145" s="431"/>
      <c r="G145" s="431"/>
      <c r="H145" s="431"/>
      <c r="I145" s="431"/>
      <c r="J145" s="431"/>
      <c r="K145" s="431"/>
      <c r="L145" s="431">
        <f>'SUZUKI SZ'!D296</f>
        <v>0</v>
      </c>
      <c r="M145" s="431"/>
      <c r="N145" s="431"/>
      <c r="O145" s="427">
        <f t="shared" si="3"/>
        <v>0</v>
      </c>
      <c r="P145" s="425"/>
      <c r="Q145" s="425"/>
      <c r="R145" s="425"/>
      <c r="S145" s="425"/>
      <c r="T145" s="425"/>
      <c r="U145" s="425"/>
      <c r="V145" s="425"/>
      <c r="W145" s="425"/>
      <c r="X145" s="425"/>
      <c r="Y145" s="425"/>
      <c r="Z145" s="425"/>
      <c r="AA145" s="425"/>
      <c r="AB145" s="425"/>
      <c r="AC145" s="425"/>
      <c r="AD145" s="425"/>
      <c r="AE145" s="425"/>
      <c r="AF145" s="425"/>
    </row>
    <row r="146" spans="2:32" s="424" customFormat="1" ht="14.45" customHeight="1" x14ac:dyDescent="0.2">
      <c r="B146" s="497"/>
      <c r="C146" s="431"/>
      <c r="D146" s="431"/>
      <c r="E146" s="431"/>
      <c r="F146" s="431"/>
      <c r="G146" s="431"/>
      <c r="H146" s="431"/>
      <c r="I146" s="431"/>
      <c r="J146" s="431"/>
      <c r="K146" s="431"/>
      <c r="L146" s="431"/>
      <c r="M146" s="431">
        <f>'SUZUKI SZ'!D314</f>
        <v>0</v>
      </c>
      <c r="N146" s="431"/>
      <c r="O146" s="427">
        <f t="shared" si="3"/>
        <v>0</v>
      </c>
      <c r="P146" s="425"/>
      <c r="Q146" s="425"/>
      <c r="R146" s="425"/>
      <c r="S146" s="425"/>
      <c r="T146" s="425"/>
      <c r="U146" s="425"/>
      <c r="V146" s="425"/>
      <c r="W146" s="425"/>
      <c r="X146" s="425"/>
      <c r="Y146" s="425"/>
      <c r="Z146" s="425"/>
      <c r="AA146" s="425"/>
      <c r="AB146" s="425"/>
      <c r="AC146" s="425"/>
      <c r="AD146" s="425"/>
      <c r="AE146" s="425"/>
      <c r="AF146" s="425"/>
    </row>
    <row r="147" spans="2:32" s="424" customFormat="1" ht="14.45" customHeight="1" thickBot="1" x14ac:dyDescent="0.25">
      <c r="B147" s="498"/>
      <c r="C147" s="428"/>
      <c r="D147" s="428"/>
      <c r="E147" s="428"/>
      <c r="F147" s="428"/>
      <c r="G147" s="428"/>
      <c r="H147" s="428"/>
      <c r="I147" s="428"/>
      <c r="J147" s="428"/>
      <c r="K147" s="428"/>
      <c r="L147" s="428"/>
      <c r="M147" s="428"/>
      <c r="N147" s="428">
        <f>'SUZUKI SZ'!D353</f>
        <v>0</v>
      </c>
      <c r="O147" s="429">
        <f t="shared" si="3"/>
        <v>0</v>
      </c>
      <c r="P147" s="425"/>
      <c r="Q147" s="425"/>
      <c r="R147" s="425"/>
      <c r="S147" s="425"/>
      <c r="T147" s="425"/>
      <c r="U147" s="425"/>
      <c r="V147" s="425"/>
      <c r="W147" s="425"/>
      <c r="X147" s="425"/>
      <c r="Y147" s="425"/>
      <c r="Z147" s="425"/>
      <c r="AA147" s="425"/>
      <c r="AB147" s="425"/>
      <c r="AC147" s="425"/>
      <c r="AD147" s="425"/>
      <c r="AE147" s="425"/>
      <c r="AF147" s="425"/>
    </row>
    <row r="148" spans="2:32" s="424" customFormat="1" ht="14.45" customHeight="1" x14ac:dyDescent="0.2">
      <c r="B148" s="496" t="s">
        <v>499</v>
      </c>
      <c r="C148" s="431">
        <f>'SUZUKI SZ'!D22</f>
        <v>0</v>
      </c>
      <c r="D148" s="431"/>
      <c r="E148" s="431"/>
      <c r="F148" s="431"/>
      <c r="G148" s="431"/>
      <c r="H148" s="431"/>
      <c r="I148" s="431"/>
      <c r="J148" s="431"/>
      <c r="K148" s="431"/>
      <c r="L148" s="431"/>
      <c r="M148" s="431"/>
      <c r="N148" s="431"/>
      <c r="O148" s="427">
        <f t="shared" si="3"/>
        <v>0</v>
      </c>
      <c r="P148" s="425"/>
      <c r="Q148" s="425"/>
      <c r="R148" s="425"/>
      <c r="S148" s="425"/>
      <c r="T148" s="425"/>
      <c r="U148" s="425"/>
      <c r="V148" s="425"/>
      <c r="W148" s="425"/>
      <c r="X148" s="425"/>
      <c r="Y148" s="425"/>
      <c r="Z148" s="425"/>
      <c r="AA148" s="425"/>
      <c r="AB148" s="425"/>
      <c r="AC148" s="425"/>
      <c r="AD148" s="425"/>
      <c r="AE148" s="425"/>
      <c r="AF148" s="425"/>
    </row>
    <row r="149" spans="2:32" s="424" customFormat="1" ht="14.45" customHeight="1" x14ac:dyDescent="0.2">
      <c r="B149" s="497"/>
      <c r="C149" s="431"/>
      <c r="D149" s="431">
        <f>'SUZUKI SZ'!D50</f>
        <v>0</v>
      </c>
      <c r="E149" s="431"/>
      <c r="F149" s="431"/>
      <c r="G149" s="431"/>
      <c r="H149" s="431"/>
      <c r="I149" s="431"/>
      <c r="J149" s="431"/>
      <c r="K149" s="431"/>
      <c r="L149" s="431"/>
      <c r="M149" s="431"/>
      <c r="N149" s="431"/>
      <c r="O149" s="427">
        <f t="shared" si="3"/>
        <v>0</v>
      </c>
      <c r="P149" s="425"/>
      <c r="Q149" s="425"/>
      <c r="R149" s="425"/>
      <c r="S149" s="425"/>
      <c r="T149" s="425"/>
      <c r="U149" s="425"/>
      <c r="V149" s="425"/>
      <c r="W149" s="425"/>
      <c r="X149" s="425"/>
      <c r="Y149" s="425"/>
      <c r="Z149" s="425"/>
      <c r="AA149" s="425"/>
      <c r="AB149" s="425"/>
      <c r="AC149" s="425"/>
      <c r="AD149" s="425"/>
      <c r="AE149" s="425"/>
      <c r="AF149" s="425"/>
    </row>
    <row r="150" spans="2:32" s="424" customFormat="1" ht="14.45" customHeight="1" x14ac:dyDescent="0.2">
      <c r="B150" s="497"/>
      <c r="C150" s="431"/>
      <c r="D150" s="431"/>
      <c r="E150" s="431">
        <f>'SUZUKI SZ'!D69</f>
        <v>0</v>
      </c>
      <c r="F150" s="431"/>
      <c r="G150" s="431"/>
      <c r="H150" s="431"/>
      <c r="I150" s="431"/>
      <c r="J150" s="431"/>
      <c r="K150" s="431"/>
      <c r="L150" s="431"/>
      <c r="M150" s="431"/>
      <c r="N150" s="431"/>
      <c r="O150" s="427">
        <f t="shared" si="3"/>
        <v>0</v>
      </c>
      <c r="P150" s="425"/>
      <c r="Q150" s="425"/>
      <c r="R150" s="425"/>
      <c r="S150" s="425"/>
      <c r="T150" s="425"/>
      <c r="U150" s="425"/>
      <c r="V150" s="425"/>
      <c r="W150" s="425"/>
      <c r="X150" s="425"/>
      <c r="Y150" s="425"/>
      <c r="Z150" s="425"/>
      <c r="AA150" s="425"/>
      <c r="AB150" s="425"/>
      <c r="AC150" s="425"/>
      <c r="AD150" s="425"/>
      <c r="AE150" s="425"/>
      <c r="AF150" s="425"/>
    </row>
    <row r="151" spans="2:32" s="424" customFormat="1" ht="14.45" customHeight="1" x14ac:dyDescent="0.2">
      <c r="B151" s="497"/>
      <c r="C151" s="431"/>
      <c r="D151" s="431"/>
      <c r="E151" s="431"/>
      <c r="F151" s="431">
        <f>'SUZUKI SZ'!D108</f>
        <v>0</v>
      </c>
      <c r="G151" s="431"/>
      <c r="H151" s="431"/>
      <c r="I151" s="431"/>
      <c r="J151" s="431"/>
      <c r="K151" s="431"/>
      <c r="L151" s="431"/>
      <c r="M151" s="431"/>
      <c r="N151" s="431"/>
      <c r="O151" s="427">
        <f t="shared" si="3"/>
        <v>0</v>
      </c>
      <c r="P151" s="425"/>
      <c r="Q151" s="425"/>
      <c r="R151" s="425"/>
      <c r="S151" s="425"/>
      <c r="T151" s="425"/>
      <c r="U151" s="425"/>
      <c r="V151" s="425"/>
      <c r="W151" s="425"/>
      <c r="X151" s="425"/>
      <c r="Y151" s="425"/>
      <c r="Z151" s="425"/>
      <c r="AA151" s="425"/>
      <c r="AB151" s="425"/>
      <c r="AC151" s="425"/>
      <c r="AD151" s="425"/>
      <c r="AE151" s="425"/>
      <c r="AF151" s="425"/>
    </row>
    <row r="152" spans="2:32" s="424" customFormat="1" ht="14.45" customHeight="1" x14ac:dyDescent="0.2">
      <c r="B152" s="497"/>
      <c r="C152" s="431"/>
      <c r="D152" s="431"/>
      <c r="E152" s="431"/>
      <c r="F152" s="431"/>
      <c r="G152" s="431">
        <f>'SUZUKI SZ'!D142</f>
        <v>0</v>
      </c>
      <c r="H152" s="431"/>
      <c r="I152" s="431"/>
      <c r="J152" s="431"/>
      <c r="K152" s="431"/>
      <c r="L152" s="431"/>
      <c r="M152" s="431"/>
      <c r="N152" s="431"/>
      <c r="O152" s="427">
        <f t="shared" si="3"/>
        <v>0</v>
      </c>
      <c r="P152" s="425"/>
      <c r="Q152" s="425"/>
      <c r="R152" s="425"/>
      <c r="S152" s="425"/>
      <c r="T152" s="425"/>
      <c r="U152" s="425"/>
      <c r="V152" s="425"/>
      <c r="W152" s="425"/>
      <c r="X152" s="425"/>
      <c r="Y152" s="425"/>
      <c r="Z152" s="425"/>
      <c r="AA152" s="425"/>
      <c r="AB152" s="425"/>
      <c r="AC152" s="425"/>
      <c r="AD152" s="425"/>
      <c r="AE152" s="425"/>
      <c r="AF152" s="425"/>
    </row>
    <row r="153" spans="2:32" s="424" customFormat="1" ht="14.45" customHeight="1" x14ac:dyDescent="0.2">
      <c r="B153" s="497"/>
      <c r="C153" s="431"/>
      <c r="D153" s="431"/>
      <c r="E153" s="431"/>
      <c r="F153" s="431"/>
      <c r="G153" s="431"/>
      <c r="H153" s="431">
        <f>'SUZUKI SZ'!D178</f>
        <v>0</v>
      </c>
      <c r="I153" s="431"/>
      <c r="J153" s="431"/>
      <c r="K153" s="431"/>
      <c r="L153" s="431"/>
      <c r="M153" s="431"/>
      <c r="N153" s="431"/>
      <c r="O153" s="427">
        <f t="shared" si="3"/>
        <v>0</v>
      </c>
      <c r="P153" s="425"/>
      <c r="Q153" s="425"/>
      <c r="R153" s="425"/>
      <c r="S153" s="425"/>
      <c r="T153" s="425"/>
      <c r="U153" s="425"/>
      <c r="V153" s="425"/>
      <c r="W153" s="425"/>
      <c r="X153" s="425"/>
      <c r="Y153" s="425"/>
      <c r="Z153" s="425"/>
      <c r="AA153" s="425"/>
      <c r="AB153" s="425"/>
      <c r="AC153" s="425"/>
      <c r="AD153" s="425"/>
      <c r="AE153" s="425"/>
      <c r="AF153" s="425"/>
    </row>
    <row r="154" spans="2:32" s="424" customFormat="1" ht="14.45" customHeight="1" x14ac:dyDescent="0.2">
      <c r="B154" s="497"/>
      <c r="C154" s="431"/>
      <c r="D154" s="431"/>
      <c r="E154" s="431"/>
      <c r="F154" s="431"/>
      <c r="G154" s="431"/>
      <c r="H154" s="431"/>
      <c r="I154" s="431">
        <f>'SUZUKI SZ'!D195</f>
        <v>0</v>
      </c>
      <c r="J154" s="431"/>
      <c r="K154" s="431"/>
      <c r="L154" s="431"/>
      <c r="M154" s="431"/>
      <c r="N154" s="431"/>
      <c r="O154" s="427">
        <f t="shared" si="3"/>
        <v>0</v>
      </c>
      <c r="P154" s="425"/>
      <c r="Q154" s="425"/>
      <c r="R154" s="425"/>
      <c r="S154" s="425"/>
      <c r="T154" s="425"/>
      <c r="U154" s="425"/>
      <c r="V154" s="425"/>
      <c r="W154" s="425"/>
      <c r="X154" s="425"/>
      <c r="Y154" s="425"/>
      <c r="Z154" s="425"/>
      <c r="AA154" s="425"/>
      <c r="AB154" s="425"/>
      <c r="AC154" s="425"/>
      <c r="AD154" s="425"/>
      <c r="AE154" s="425"/>
      <c r="AF154" s="425"/>
    </row>
    <row r="155" spans="2:32" s="424" customFormat="1" ht="14.45" customHeight="1" x14ac:dyDescent="0.2">
      <c r="B155" s="497"/>
      <c r="C155" s="431"/>
      <c r="D155" s="431"/>
      <c r="E155" s="431"/>
      <c r="F155" s="431"/>
      <c r="G155" s="431"/>
      <c r="H155" s="431"/>
      <c r="I155" s="431"/>
      <c r="J155" s="431">
        <f>'SUZUKI SZ'!D233</f>
        <v>0</v>
      </c>
      <c r="K155" s="431"/>
      <c r="L155" s="431"/>
      <c r="M155" s="431"/>
      <c r="N155" s="431"/>
      <c r="O155" s="427">
        <f t="shared" si="3"/>
        <v>0</v>
      </c>
      <c r="P155" s="425"/>
      <c r="Q155" s="425"/>
      <c r="R155" s="425"/>
      <c r="S155" s="425"/>
      <c r="T155" s="425"/>
      <c r="U155" s="425"/>
      <c r="V155" s="425"/>
      <c r="W155" s="425"/>
      <c r="X155" s="425"/>
      <c r="Y155" s="425"/>
      <c r="Z155" s="425"/>
      <c r="AA155" s="425"/>
      <c r="AB155" s="425"/>
      <c r="AC155" s="425"/>
      <c r="AD155" s="425"/>
      <c r="AE155" s="425"/>
      <c r="AF155" s="425"/>
    </row>
    <row r="156" spans="2:32" s="424" customFormat="1" ht="14.45" customHeight="1" x14ac:dyDescent="0.2">
      <c r="B156" s="497"/>
      <c r="C156" s="431"/>
      <c r="D156" s="431"/>
      <c r="E156" s="431"/>
      <c r="F156" s="431"/>
      <c r="G156" s="431"/>
      <c r="H156" s="431"/>
      <c r="I156" s="431"/>
      <c r="J156" s="431"/>
      <c r="K156" s="431">
        <f>'SUZUKI SZ'!D254</f>
        <v>0</v>
      </c>
      <c r="L156" s="431"/>
      <c r="M156" s="431"/>
      <c r="N156" s="431"/>
      <c r="O156" s="427">
        <f t="shared" si="3"/>
        <v>0</v>
      </c>
      <c r="P156" s="425"/>
      <c r="Q156" s="425"/>
      <c r="R156" s="425"/>
      <c r="S156" s="425"/>
      <c r="T156" s="425"/>
      <c r="U156" s="425"/>
      <c r="V156" s="425"/>
      <c r="W156" s="425"/>
      <c r="X156" s="425"/>
      <c r="Y156" s="425"/>
      <c r="Z156" s="425"/>
      <c r="AA156" s="425"/>
      <c r="AB156" s="425"/>
      <c r="AC156" s="425"/>
      <c r="AD156" s="425"/>
      <c r="AE156" s="425"/>
      <c r="AF156" s="425"/>
    </row>
    <row r="157" spans="2:32" s="424" customFormat="1" ht="14.45" customHeight="1" x14ac:dyDescent="0.2">
      <c r="B157" s="497"/>
      <c r="C157" s="431"/>
      <c r="D157" s="431"/>
      <c r="E157" s="431"/>
      <c r="F157" s="431"/>
      <c r="G157" s="431"/>
      <c r="H157" s="431"/>
      <c r="I157" s="431"/>
      <c r="J157" s="431"/>
      <c r="K157" s="431"/>
      <c r="L157" s="431">
        <f>'SUZUKI SZ'!D296</f>
        <v>0</v>
      </c>
      <c r="M157" s="431"/>
      <c r="N157" s="431"/>
      <c r="O157" s="427">
        <f t="shared" si="3"/>
        <v>0</v>
      </c>
      <c r="P157" s="425"/>
      <c r="Q157" s="425"/>
      <c r="R157" s="425"/>
      <c r="S157" s="425"/>
      <c r="T157" s="425"/>
      <c r="U157" s="425"/>
      <c r="V157" s="425"/>
      <c r="W157" s="425"/>
      <c r="X157" s="425"/>
      <c r="Y157" s="425"/>
      <c r="Z157" s="425"/>
      <c r="AA157" s="425"/>
      <c r="AB157" s="425"/>
      <c r="AC157" s="425"/>
      <c r="AD157" s="425"/>
      <c r="AE157" s="425"/>
      <c r="AF157" s="425"/>
    </row>
    <row r="158" spans="2:32" s="424" customFormat="1" ht="14.45" customHeight="1" x14ac:dyDescent="0.2">
      <c r="B158" s="497"/>
      <c r="C158" s="431"/>
      <c r="D158" s="431"/>
      <c r="E158" s="431"/>
      <c r="F158" s="431"/>
      <c r="G158" s="431"/>
      <c r="H158" s="431"/>
      <c r="I158" s="431"/>
      <c r="J158" s="431"/>
      <c r="K158" s="431"/>
      <c r="L158" s="431"/>
      <c r="M158" s="431">
        <f>'SUZUKI SZ'!D314</f>
        <v>0</v>
      </c>
      <c r="N158" s="431"/>
      <c r="O158" s="427">
        <f t="shared" si="3"/>
        <v>0</v>
      </c>
      <c r="P158" s="425"/>
      <c r="Q158" s="425"/>
      <c r="R158" s="425"/>
      <c r="S158" s="425"/>
      <c r="T158" s="425"/>
      <c r="U158" s="425"/>
      <c r="V158" s="425"/>
      <c r="W158" s="425"/>
      <c r="X158" s="425"/>
      <c r="Y158" s="425"/>
      <c r="Z158" s="425"/>
      <c r="AA158" s="425"/>
      <c r="AB158" s="425"/>
      <c r="AC158" s="425"/>
      <c r="AD158" s="425"/>
      <c r="AE158" s="425"/>
      <c r="AF158" s="425"/>
    </row>
    <row r="159" spans="2:32" s="424" customFormat="1" ht="14.45" customHeight="1" thickBot="1" x14ac:dyDescent="0.25">
      <c r="B159" s="497"/>
      <c r="C159" s="426"/>
      <c r="D159" s="426"/>
      <c r="E159" s="426"/>
      <c r="F159" s="426"/>
      <c r="G159" s="426"/>
      <c r="H159" s="426"/>
      <c r="I159" s="426"/>
      <c r="J159" s="426"/>
      <c r="K159" s="426"/>
      <c r="L159" s="426"/>
      <c r="M159" s="426"/>
      <c r="N159" s="426">
        <f>'SUZUKI SZ'!D353</f>
        <v>0</v>
      </c>
      <c r="O159" s="427">
        <f t="shared" si="3"/>
        <v>0</v>
      </c>
      <c r="P159" s="425"/>
      <c r="Q159" s="425"/>
      <c r="R159" s="425"/>
      <c r="S159" s="425"/>
      <c r="T159" s="425"/>
      <c r="U159" s="425"/>
      <c r="V159" s="425"/>
      <c r="W159" s="425"/>
      <c r="X159" s="425"/>
      <c r="Y159" s="425"/>
      <c r="Z159" s="425"/>
      <c r="AA159" s="425"/>
      <c r="AB159" s="425"/>
      <c r="AC159" s="425"/>
      <c r="AD159" s="425"/>
      <c r="AE159" s="425"/>
      <c r="AF159" s="425"/>
    </row>
    <row r="160" spans="2:32" s="424" customFormat="1" ht="14.45" customHeight="1" x14ac:dyDescent="0.2">
      <c r="B160" s="496" t="s">
        <v>508</v>
      </c>
      <c r="C160" s="445">
        <f>'LUV CS 3.5'!D26</f>
        <v>0</v>
      </c>
      <c r="D160" s="445"/>
      <c r="E160" s="445"/>
      <c r="F160" s="445"/>
      <c r="G160" s="445"/>
      <c r="H160" s="445"/>
      <c r="I160" s="445"/>
      <c r="J160" s="445"/>
      <c r="K160" s="445"/>
      <c r="L160" s="445"/>
      <c r="M160" s="445"/>
      <c r="N160" s="445"/>
      <c r="O160" s="446">
        <f>SUM(C160:N160)</f>
        <v>0</v>
      </c>
      <c r="P160" s="425"/>
      <c r="Q160" s="425"/>
      <c r="R160" s="425"/>
      <c r="S160" s="425"/>
      <c r="T160" s="425"/>
      <c r="U160" s="425"/>
      <c r="V160" s="425"/>
      <c r="W160" s="425"/>
      <c r="X160" s="425"/>
      <c r="Y160" s="425"/>
      <c r="Z160" s="425"/>
      <c r="AA160" s="425"/>
      <c r="AB160" s="425"/>
      <c r="AC160" s="425"/>
      <c r="AD160" s="425"/>
      <c r="AE160" s="425"/>
      <c r="AF160" s="425"/>
    </row>
    <row r="161" spans="2:32" s="424" customFormat="1" ht="14.45" customHeight="1" x14ac:dyDescent="0.2">
      <c r="B161" s="497"/>
      <c r="C161" s="434"/>
      <c r="D161" s="431">
        <f>'LUV CS 3.5'!D59</f>
        <v>0</v>
      </c>
      <c r="E161" s="431"/>
      <c r="F161" s="431"/>
      <c r="G161" s="431"/>
      <c r="H161" s="431"/>
      <c r="I161" s="431"/>
      <c r="J161" s="431"/>
      <c r="K161" s="431"/>
      <c r="L161" s="431"/>
      <c r="M161" s="431"/>
      <c r="N161" s="431"/>
      <c r="O161" s="427">
        <f t="shared" ref="O161:O171" si="11">SUM(C161:N161)</f>
        <v>0</v>
      </c>
      <c r="P161" s="425"/>
      <c r="Q161" s="425"/>
      <c r="R161" s="425"/>
      <c r="S161" s="425"/>
      <c r="T161" s="425"/>
      <c r="U161" s="425"/>
      <c r="V161" s="425"/>
      <c r="W161" s="425"/>
      <c r="X161" s="425"/>
      <c r="Y161" s="425"/>
      <c r="Z161" s="425"/>
      <c r="AA161" s="425"/>
      <c r="AB161" s="425"/>
      <c r="AC161" s="425"/>
      <c r="AD161" s="425"/>
      <c r="AE161" s="425"/>
      <c r="AF161" s="425"/>
    </row>
    <row r="162" spans="2:32" s="424" customFormat="1" ht="14.45" customHeight="1" x14ac:dyDescent="0.2">
      <c r="B162" s="497"/>
      <c r="C162" s="434"/>
      <c r="D162" s="431"/>
      <c r="E162" s="431">
        <f>'LUV CS 3.5'!D81</f>
        <v>0</v>
      </c>
      <c r="F162" s="431"/>
      <c r="G162" s="431"/>
      <c r="H162" s="431"/>
      <c r="I162" s="431"/>
      <c r="J162" s="431"/>
      <c r="K162" s="431"/>
      <c r="L162" s="431"/>
      <c r="M162" s="431"/>
      <c r="N162" s="431"/>
      <c r="O162" s="427">
        <f t="shared" si="11"/>
        <v>0</v>
      </c>
      <c r="P162" s="425"/>
      <c r="Q162" s="425"/>
      <c r="R162" s="425"/>
      <c r="S162" s="425"/>
      <c r="T162" s="425"/>
      <c r="U162" s="425"/>
      <c r="V162" s="425"/>
      <c r="W162" s="425"/>
      <c r="X162" s="425"/>
      <c r="Y162" s="425"/>
      <c r="Z162" s="425"/>
      <c r="AA162" s="425"/>
      <c r="AB162" s="425"/>
      <c r="AC162" s="425"/>
      <c r="AD162" s="425"/>
      <c r="AE162" s="425"/>
      <c r="AF162" s="425"/>
    </row>
    <row r="163" spans="2:32" s="424" customFormat="1" ht="14.45" customHeight="1" x14ac:dyDescent="0.2">
      <c r="B163" s="497"/>
      <c r="C163" s="434"/>
      <c r="D163" s="431"/>
      <c r="E163" s="431"/>
      <c r="F163" s="431">
        <f>'LUV CS 3.5'!D126</f>
        <v>0</v>
      </c>
      <c r="G163" s="431"/>
      <c r="H163" s="431"/>
      <c r="I163" s="431"/>
      <c r="J163" s="431"/>
      <c r="K163" s="431"/>
      <c r="L163" s="431"/>
      <c r="M163" s="431"/>
      <c r="N163" s="431"/>
      <c r="O163" s="427">
        <f t="shared" si="11"/>
        <v>0</v>
      </c>
      <c r="P163" s="425"/>
      <c r="Q163" s="425"/>
      <c r="R163" s="425"/>
      <c r="S163" s="425"/>
      <c r="T163" s="425"/>
      <c r="U163" s="425"/>
      <c r="V163" s="425"/>
      <c r="W163" s="425"/>
      <c r="X163" s="425"/>
      <c r="Y163" s="425"/>
      <c r="Z163" s="425"/>
      <c r="AA163" s="425"/>
      <c r="AB163" s="425"/>
      <c r="AC163" s="425"/>
      <c r="AD163" s="425"/>
      <c r="AE163" s="425"/>
      <c r="AF163" s="425"/>
    </row>
    <row r="164" spans="2:32" s="424" customFormat="1" ht="14.45" customHeight="1" x14ac:dyDescent="0.2">
      <c r="B164" s="497"/>
      <c r="C164" s="434"/>
      <c r="D164" s="431"/>
      <c r="E164" s="431"/>
      <c r="F164" s="431"/>
      <c r="G164" s="431">
        <f>'LUV CS 3.5'!D152</f>
        <v>0</v>
      </c>
      <c r="H164" s="431"/>
      <c r="I164" s="431"/>
      <c r="J164" s="431"/>
      <c r="K164" s="431"/>
      <c r="L164" s="431"/>
      <c r="M164" s="431"/>
      <c r="N164" s="431"/>
      <c r="O164" s="427">
        <f t="shared" si="11"/>
        <v>0</v>
      </c>
      <c r="P164" s="425"/>
      <c r="Q164" s="425"/>
      <c r="R164" s="425"/>
      <c r="S164" s="425"/>
      <c r="T164" s="425"/>
      <c r="U164" s="425"/>
      <c r="V164" s="425"/>
      <c r="W164" s="425"/>
      <c r="X164" s="425"/>
      <c r="Y164" s="425"/>
      <c r="Z164" s="425"/>
      <c r="AA164" s="425"/>
      <c r="AB164" s="425"/>
      <c r="AC164" s="425"/>
      <c r="AD164" s="425"/>
      <c r="AE164" s="425"/>
      <c r="AF164" s="425"/>
    </row>
    <row r="165" spans="2:32" s="424" customFormat="1" ht="14.45" customHeight="1" x14ac:dyDescent="0.2">
      <c r="B165" s="497"/>
      <c r="C165" s="434"/>
      <c r="D165" s="431"/>
      <c r="E165" s="431"/>
      <c r="F165" s="431"/>
      <c r="G165" s="431"/>
      <c r="H165" s="431">
        <f>'LUV CS 3.5'!D206</f>
        <v>0</v>
      </c>
      <c r="I165" s="431"/>
      <c r="J165" s="431"/>
      <c r="K165" s="431"/>
      <c r="L165" s="431"/>
      <c r="M165" s="431"/>
      <c r="N165" s="431"/>
      <c r="O165" s="427">
        <f t="shared" si="11"/>
        <v>0</v>
      </c>
      <c r="P165" s="425"/>
      <c r="Q165" s="425"/>
      <c r="R165" s="425"/>
      <c r="S165" s="425"/>
      <c r="T165" s="425"/>
      <c r="U165" s="425"/>
      <c r="V165" s="425"/>
      <c r="W165" s="425"/>
      <c r="X165" s="425"/>
      <c r="Y165" s="425"/>
      <c r="Z165" s="425"/>
      <c r="AA165" s="425"/>
      <c r="AB165" s="425"/>
      <c r="AC165" s="425"/>
      <c r="AD165" s="425"/>
      <c r="AE165" s="425"/>
      <c r="AF165" s="425"/>
    </row>
    <row r="166" spans="2:32" s="424" customFormat="1" ht="14.45" customHeight="1" x14ac:dyDescent="0.2">
      <c r="B166" s="497"/>
      <c r="C166" s="434"/>
      <c r="D166" s="431"/>
      <c r="E166" s="431"/>
      <c r="F166" s="431"/>
      <c r="G166" s="431"/>
      <c r="H166" s="431"/>
      <c r="I166" s="431">
        <f>'LUV CS 3.5'!D225</f>
        <v>0</v>
      </c>
      <c r="J166" s="431"/>
      <c r="K166" s="431"/>
      <c r="L166" s="431"/>
      <c r="M166" s="431"/>
      <c r="N166" s="431"/>
      <c r="O166" s="427">
        <f t="shared" si="11"/>
        <v>0</v>
      </c>
      <c r="P166" s="425"/>
      <c r="Q166" s="425"/>
      <c r="R166" s="425"/>
      <c r="S166" s="425"/>
      <c r="T166" s="425"/>
      <c r="U166" s="425"/>
      <c r="V166" s="425"/>
      <c r="W166" s="425"/>
      <c r="X166" s="425"/>
      <c r="Y166" s="425"/>
      <c r="Z166" s="425"/>
      <c r="AA166" s="425"/>
      <c r="AB166" s="425"/>
      <c r="AC166" s="425"/>
      <c r="AD166" s="425"/>
      <c r="AE166" s="425"/>
      <c r="AF166" s="425"/>
    </row>
    <row r="167" spans="2:32" s="424" customFormat="1" ht="14.45" customHeight="1" x14ac:dyDescent="0.2">
      <c r="B167" s="497"/>
      <c r="C167" s="434"/>
      <c r="D167" s="431"/>
      <c r="E167" s="431"/>
      <c r="F167" s="431"/>
      <c r="G167" s="431"/>
      <c r="H167" s="431"/>
      <c r="I167" s="431"/>
      <c r="J167" s="431">
        <f>'LUV CS 3.5'!D269</f>
        <v>0</v>
      </c>
      <c r="K167" s="431"/>
      <c r="L167" s="431"/>
      <c r="M167" s="431"/>
      <c r="N167" s="431"/>
      <c r="O167" s="427">
        <f t="shared" si="11"/>
        <v>0</v>
      </c>
      <c r="P167" s="425"/>
      <c r="Q167" s="425"/>
      <c r="R167" s="425"/>
      <c r="S167" s="425"/>
      <c r="T167" s="425"/>
      <c r="U167" s="425"/>
      <c r="V167" s="425"/>
      <c r="W167" s="425"/>
      <c r="X167" s="425"/>
      <c r="Y167" s="425"/>
      <c r="Z167" s="425"/>
      <c r="AA167" s="425"/>
      <c r="AB167" s="425"/>
      <c r="AC167" s="425"/>
      <c r="AD167" s="425"/>
      <c r="AE167" s="425"/>
      <c r="AF167" s="425"/>
    </row>
    <row r="168" spans="2:32" s="424" customFormat="1" ht="14.45" customHeight="1" x14ac:dyDescent="0.2">
      <c r="B168" s="497"/>
      <c r="C168" s="434"/>
      <c r="D168" s="431"/>
      <c r="E168" s="431"/>
      <c r="F168" s="431"/>
      <c r="G168" s="431"/>
      <c r="H168" s="431"/>
      <c r="I168" s="431"/>
      <c r="J168" s="431"/>
      <c r="K168" s="431">
        <f>'LUV CS 3.5'!D293</f>
        <v>0</v>
      </c>
      <c r="L168" s="431"/>
      <c r="M168" s="431"/>
      <c r="N168" s="431"/>
      <c r="O168" s="427">
        <f t="shared" si="11"/>
        <v>0</v>
      </c>
      <c r="P168" s="425"/>
      <c r="Q168" s="425"/>
      <c r="R168" s="425"/>
      <c r="S168" s="425"/>
      <c r="T168" s="425"/>
      <c r="U168" s="425"/>
      <c r="V168" s="425"/>
      <c r="W168" s="425"/>
      <c r="X168" s="425"/>
      <c r="Y168" s="425"/>
      <c r="Z168" s="425"/>
      <c r="AA168" s="425"/>
      <c r="AB168" s="425"/>
      <c r="AC168" s="425"/>
      <c r="AD168" s="425"/>
      <c r="AE168" s="425"/>
      <c r="AF168" s="425"/>
    </row>
    <row r="169" spans="2:32" s="424" customFormat="1" ht="14.45" customHeight="1" x14ac:dyDescent="0.2">
      <c r="B169" s="497"/>
      <c r="C169" s="434"/>
      <c r="D169" s="431"/>
      <c r="E169" s="431"/>
      <c r="F169" s="431"/>
      <c r="G169" s="431"/>
      <c r="H169" s="431"/>
      <c r="I169" s="431"/>
      <c r="J169" s="431"/>
      <c r="K169" s="431"/>
      <c r="L169" s="431">
        <f>'LUV CS 3.5'!D341</f>
        <v>0</v>
      </c>
      <c r="M169" s="431"/>
      <c r="N169" s="431"/>
      <c r="O169" s="427">
        <f t="shared" si="11"/>
        <v>0</v>
      </c>
      <c r="P169" s="425"/>
      <c r="Q169" s="425"/>
      <c r="R169" s="425"/>
      <c r="S169" s="425"/>
      <c r="T169" s="425"/>
      <c r="U169" s="425"/>
      <c r="V169" s="425"/>
      <c r="W169" s="425"/>
      <c r="X169" s="425"/>
      <c r="Y169" s="425"/>
      <c r="Z169" s="425"/>
      <c r="AA169" s="425"/>
      <c r="AB169" s="425"/>
      <c r="AC169" s="425"/>
      <c r="AD169" s="425"/>
      <c r="AE169" s="425"/>
      <c r="AF169" s="425"/>
    </row>
    <row r="170" spans="2:32" s="424" customFormat="1" ht="14.45" customHeight="1" x14ac:dyDescent="0.2">
      <c r="B170" s="497"/>
      <c r="C170" s="434"/>
      <c r="D170" s="431"/>
      <c r="E170" s="431"/>
      <c r="F170" s="431"/>
      <c r="G170" s="431"/>
      <c r="H170" s="431"/>
      <c r="I170" s="431"/>
      <c r="J170" s="431"/>
      <c r="K170" s="431"/>
      <c r="L170" s="431"/>
      <c r="M170" s="431">
        <f>'LUV CS 3.5'!D361</f>
        <v>0</v>
      </c>
      <c r="N170" s="431"/>
      <c r="O170" s="427">
        <f t="shared" si="11"/>
        <v>0</v>
      </c>
      <c r="P170" s="425"/>
      <c r="Q170" s="425"/>
      <c r="R170" s="425"/>
      <c r="S170" s="425"/>
      <c r="T170" s="425"/>
      <c r="U170" s="425"/>
      <c r="V170" s="425"/>
      <c r="W170" s="425"/>
      <c r="X170" s="425"/>
      <c r="Y170" s="425"/>
      <c r="Z170" s="425"/>
      <c r="AA170" s="425"/>
      <c r="AB170" s="425"/>
      <c r="AC170" s="425"/>
      <c r="AD170" s="425"/>
      <c r="AE170" s="425"/>
      <c r="AF170" s="425"/>
    </row>
    <row r="171" spans="2:32" s="424" customFormat="1" ht="14.45" customHeight="1" thickBot="1" x14ac:dyDescent="0.25">
      <c r="B171" s="498"/>
      <c r="C171" s="435"/>
      <c r="D171" s="428"/>
      <c r="E171" s="428"/>
      <c r="F171" s="428"/>
      <c r="G171" s="428"/>
      <c r="H171" s="428"/>
      <c r="I171" s="428"/>
      <c r="J171" s="428"/>
      <c r="K171" s="428"/>
      <c r="L171" s="428"/>
      <c r="M171" s="428"/>
      <c r="N171" s="428">
        <f>'LUV CS 3.5'!D401</f>
        <v>0</v>
      </c>
      <c r="O171" s="429">
        <f t="shared" si="11"/>
        <v>0</v>
      </c>
      <c r="P171" s="425"/>
      <c r="Q171" s="425"/>
      <c r="R171" s="425"/>
      <c r="S171" s="425"/>
      <c r="T171" s="425"/>
      <c r="U171" s="425"/>
      <c r="V171" s="425"/>
      <c r="W171" s="425"/>
      <c r="X171" s="425"/>
      <c r="Y171" s="425"/>
      <c r="Z171" s="425"/>
      <c r="AA171" s="425"/>
      <c r="AB171" s="425"/>
      <c r="AC171" s="425"/>
      <c r="AD171" s="425"/>
      <c r="AE171" s="425"/>
      <c r="AF171" s="425"/>
    </row>
    <row r="172" spans="2:32" s="424" customFormat="1" ht="14.45" customHeight="1" x14ac:dyDescent="0.2">
      <c r="B172" s="496" t="s">
        <v>708</v>
      </c>
      <c r="C172" s="445">
        <f>'LUV CD 3.2'!D26</f>
        <v>0</v>
      </c>
      <c r="D172" s="445"/>
      <c r="E172" s="445"/>
      <c r="F172" s="445"/>
      <c r="G172" s="445"/>
      <c r="H172" s="445"/>
      <c r="I172" s="445"/>
      <c r="J172" s="445"/>
      <c r="K172" s="445"/>
      <c r="L172" s="445"/>
      <c r="M172" s="445"/>
      <c r="N172" s="445"/>
      <c r="O172" s="446">
        <f>SUM(C172:N172)</f>
        <v>0</v>
      </c>
      <c r="P172" s="425"/>
      <c r="Q172" s="425"/>
      <c r="R172" s="425"/>
      <c r="S172" s="425"/>
      <c r="T172" s="425"/>
      <c r="U172" s="425"/>
      <c r="V172" s="425"/>
      <c r="W172" s="425"/>
      <c r="X172" s="425"/>
      <c r="Y172" s="425"/>
      <c r="Z172" s="425"/>
      <c r="AA172" s="425"/>
      <c r="AB172" s="425"/>
      <c r="AC172" s="425"/>
      <c r="AD172" s="425"/>
      <c r="AE172" s="425"/>
      <c r="AF172" s="425"/>
    </row>
    <row r="173" spans="2:32" s="424" customFormat="1" ht="14.45" customHeight="1" x14ac:dyDescent="0.2">
      <c r="B173" s="497"/>
      <c r="C173" s="442"/>
      <c r="D173" s="430">
        <f>'LUV CD 3.2'!D59</f>
        <v>0</v>
      </c>
      <c r="E173" s="430"/>
      <c r="F173" s="430"/>
      <c r="G173" s="430"/>
      <c r="H173" s="430"/>
      <c r="I173" s="430"/>
      <c r="J173" s="430"/>
      <c r="K173" s="430"/>
      <c r="L173" s="430"/>
      <c r="M173" s="430"/>
      <c r="N173" s="430"/>
      <c r="O173" s="432">
        <f t="shared" ref="O173:O189" si="12">SUM(C173:N173)</f>
        <v>0</v>
      </c>
      <c r="P173" s="425"/>
      <c r="Q173" s="425"/>
      <c r="R173" s="425"/>
      <c r="S173" s="425"/>
      <c r="T173" s="425"/>
      <c r="U173" s="425"/>
      <c r="V173" s="425"/>
      <c r="W173" s="425"/>
      <c r="X173" s="425"/>
      <c r="Y173" s="425"/>
      <c r="Z173" s="425"/>
      <c r="AA173" s="425"/>
      <c r="AB173" s="425"/>
      <c r="AC173" s="425"/>
      <c r="AD173" s="425"/>
      <c r="AE173" s="425"/>
      <c r="AF173" s="425"/>
    </row>
    <row r="174" spans="2:32" s="424" customFormat="1" ht="14.45" customHeight="1" x14ac:dyDescent="0.2">
      <c r="B174" s="497"/>
      <c r="C174" s="442"/>
      <c r="D174" s="430"/>
      <c r="E174" s="430">
        <f>'LUV CD 3.2'!D81</f>
        <v>0</v>
      </c>
      <c r="F174" s="430"/>
      <c r="G174" s="430"/>
      <c r="H174" s="430"/>
      <c r="I174" s="430"/>
      <c r="J174" s="430"/>
      <c r="K174" s="430"/>
      <c r="L174" s="430"/>
      <c r="M174" s="430"/>
      <c r="N174" s="430"/>
      <c r="O174" s="432">
        <f t="shared" si="12"/>
        <v>0</v>
      </c>
      <c r="P174" s="425"/>
      <c r="Q174" s="425"/>
      <c r="R174" s="425"/>
      <c r="S174" s="425"/>
      <c r="T174" s="425"/>
      <c r="U174" s="425"/>
      <c r="V174" s="425"/>
      <c r="W174" s="425"/>
      <c r="X174" s="425"/>
      <c r="Y174" s="425"/>
      <c r="Z174" s="425"/>
      <c r="AA174" s="425"/>
      <c r="AB174" s="425"/>
      <c r="AC174" s="425"/>
      <c r="AD174" s="425"/>
      <c r="AE174" s="425"/>
      <c r="AF174" s="425"/>
    </row>
    <row r="175" spans="2:32" s="424" customFormat="1" ht="14.45" customHeight="1" x14ac:dyDescent="0.2">
      <c r="B175" s="497"/>
      <c r="C175" s="434"/>
      <c r="D175" s="431"/>
      <c r="E175" s="431"/>
      <c r="F175" s="431">
        <f>'LUV CD 3.2'!D126</f>
        <v>0</v>
      </c>
      <c r="G175" s="431"/>
      <c r="H175" s="431"/>
      <c r="I175" s="431"/>
      <c r="J175" s="431"/>
      <c r="K175" s="431"/>
      <c r="L175" s="431"/>
      <c r="M175" s="431"/>
      <c r="N175" s="431"/>
      <c r="O175" s="432">
        <f t="shared" si="12"/>
        <v>0</v>
      </c>
      <c r="P175" s="425"/>
      <c r="Q175" s="425"/>
      <c r="R175" s="425"/>
      <c r="S175" s="425"/>
      <c r="T175" s="425"/>
      <c r="U175" s="425"/>
      <c r="V175" s="425"/>
      <c r="W175" s="425"/>
      <c r="X175" s="425"/>
      <c r="Y175" s="425"/>
      <c r="Z175" s="425"/>
      <c r="AA175" s="425"/>
      <c r="AB175" s="425"/>
      <c r="AC175" s="425"/>
      <c r="AD175" s="425"/>
      <c r="AE175" s="425"/>
      <c r="AF175" s="425"/>
    </row>
    <row r="176" spans="2:32" s="424" customFormat="1" ht="14.45" customHeight="1" x14ac:dyDescent="0.2">
      <c r="B176" s="497"/>
      <c r="C176" s="434"/>
      <c r="D176" s="431"/>
      <c r="E176" s="431"/>
      <c r="F176" s="431"/>
      <c r="G176" s="431">
        <f>'LUV CD 3.2'!D152</f>
        <v>0</v>
      </c>
      <c r="H176" s="431"/>
      <c r="I176" s="431"/>
      <c r="J176" s="431"/>
      <c r="K176" s="431"/>
      <c r="L176" s="431"/>
      <c r="M176" s="431"/>
      <c r="N176" s="431"/>
      <c r="O176" s="432">
        <f t="shared" si="12"/>
        <v>0</v>
      </c>
      <c r="P176" s="425"/>
      <c r="Q176" s="425"/>
      <c r="R176" s="425"/>
      <c r="S176" s="425"/>
      <c r="T176" s="425"/>
      <c r="U176" s="425"/>
      <c r="V176" s="425"/>
      <c r="W176" s="425"/>
      <c r="X176" s="425"/>
      <c r="Y176" s="425"/>
      <c r="Z176" s="425"/>
      <c r="AA176" s="425"/>
      <c r="AB176" s="425"/>
      <c r="AC176" s="425"/>
      <c r="AD176" s="425"/>
      <c r="AE176" s="425"/>
      <c r="AF176" s="425"/>
    </row>
    <row r="177" spans="2:32" s="424" customFormat="1" ht="14.45" customHeight="1" x14ac:dyDescent="0.2">
      <c r="B177" s="497"/>
      <c r="C177" s="434"/>
      <c r="D177" s="431"/>
      <c r="E177" s="431"/>
      <c r="F177" s="431"/>
      <c r="G177" s="431"/>
      <c r="H177" s="431">
        <f>'LUV CD 3.2'!D206</f>
        <v>0</v>
      </c>
      <c r="I177" s="431"/>
      <c r="J177" s="431"/>
      <c r="K177" s="431"/>
      <c r="L177" s="431"/>
      <c r="M177" s="431"/>
      <c r="N177" s="431"/>
      <c r="O177" s="432">
        <f t="shared" si="12"/>
        <v>0</v>
      </c>
      <c r="P177" s="425"/>
      <c r="Q177" s="425"/>
      <c r="R177" s="425"/>
      <c r="S177" s="425"/>
      <c r="T177" s="425"/>
      <c r="U177" s="425"/>
      <c r="V177" s="425"/>
      <c r="W177" s="425"/>
      <c r="X177" s="425"/>
      <c r="Y177" s="425"/>
      <c r="Z177" s="425"/>
      <c r="AA177" s="425"/>
      <c r="AB177" s="425"/>
      <c r="AC177" s="425"/>
      <c r="AD177" s="425"/>
      <c r="AE177" s="425"/>
      <c r="AF177" s="425"/>
    </row>
    <row r="178" spans="2:32" s="424" customFormat="1" ht="14.45" customHeight="1" x14ac:dyDescent="0.2">
      <c r="B178" s="497"/>
      <c r="C178" s="434"/>
      <c r="D178" s="431"/>
      <c r="E178" s="431"/>
      <c r="F178" s="431"/>
      <c r="G178" s="431"/>
      <c r="H178" s="431"/>
      <c r="I178" s="431">
        <f>'LUV CD 3.2'!D225</f>
        <v>0</v>
      </c>
      <c r="J178" s="431"/>
      <c r="K178" s="431"/>
      <c r="L178" s="431"/>
      <c r="M178" s="431"/>
      <c r="N178" s="431"/>
      <c r="O178" s="432">
        <f t="shared" si="12"/>
        <v>0</v>
      </c>
      <c r="P178" s="425"/>
      <c r="Q178" s="425"/>
      <c r="R178" s="425"/>
      <c r="S178" s="425"/>
      <c r="T178" s="425"/>
      <c r="U178" s="425"/>
      <c r="V178" s="425"/>
      <c r="W178" s="425"/>
      <c r="X178" s="425"/>
      <c r="Y178" s="425"/>
      <c r="Z178" s="425"/>
      <c r="AA178" s="425"/>
      <c r="AB178" s="425"/>
      <c r="AC178" s="425"/>
      <c r="AD178" s="425"/>
      <c r="AE178" s="425"/>
      <c r="AF178" s="425"/>
    </row>
    <row r="179" spans="2:32" s="424" customFormat="1" ht="14.45" customHeight="1" x14ac:dyDescent="0.2">
      <c r="B179" s="497"/>
      <c r="C179" s="434"/>
      <c r="D179" s="431"/>
      <c r="E179" s="431"/>
      <c r="F179" s="431"/>
      <c r="G179" s="431"/>
      <c r="H179" s="431"/>
      <c r="I179" s="431"/>
      <c r="J179" s="431">
        <f>'LUV CD 3.2'!D269</f>
        <v>0</v>
      </c>
      <c r="K179" s="431"/>
      <c r="L179" s="431"/>
      <c r="M179" s="431"/>
      <c r="N179" s="431"/>
      <c r="O179" s="432">
        <f t="shared" si="12"/>
        <v>0</v>
      </c>
      <c r="P179" s="425"/>
      <c r="Q179" s="425"/>
      <c r="R179" s="425"/>
      <c r="S179" s="425"/>
      <c r="T179" s="425"/>
      <c r="U179" s="425"/>
      <c r="V179" s="425"/>
      <c r="W179" s="425"/>
      <c r="X179" s="425"/>
      <c r="Y179" s="425"/>
      <c r="Z179" s="425"/>
      <c r="AA179" s="425"/>
      <c r="AB179" s="425"/>
      <c r="AC179" s="425"/>
      <c r="AD179" s="425"/>
      <c r="AE179" s="425"/>
      <c r="AF179" s="425"/>
    </row>
    <row r="180" spans="2:32" s="424" customFormat="1" ht="14.45" customHeight="1" x14ac:dyDescent="0.2">
      <c r="B180" s="497"/>
      <c r="C180" s="434"/>
      <c r="D180" s="431"/>
      <c r="E180" s="431"/>
      <c r="F180" s="431"/>
      <c r="G180" s="431"/>
      <c r="H180" s="431"/>
      <c r="I180" s="431"/>
      <c r="J180" s="431"/>
      <c r="K180" s="431">
        <f>'LUV CD 3.2'!D293</f>
        <v>0</v>
      </c>
      <c r="L180" s="431"/>
      <c r="M180" s="431"/>
      <c r="N180" s="431"/>
      <c r="O180" s="432">
        <f t="shared" si="12"/>
        <v>0</v>
      </c>
      <c r="P180" s="425"/>
      <c r="Q180" s="425"/>
      <c r="R180" s="425"/>
      <c r="S180" s="425"/>
      <c r="T180" s="425"/>
      <c r="U180" s="425"/>
      <c r="V180" s="425"/>
      <c r="W180" s="425"/>
      <c r="X180" s="425"/>
      <c r="Y180" s="425"/>
      <c r="Z180" s="425"/>
      <c r="AA180" s="425"/>
      <c r="AB180" s="425"/>
      <c r="AC180" s="425"/>
      <c r="AD180" s="425"/>
      <c r="AE180" s="425"/>
      <c r="AF180" s="425"/>
    </row>
    <row r="181" spans="2:32" s="424" customFormat="1" ht="14.45" customHeight="1" x14ac:dyDescent="0.2">
      <c r="B181" s="497"/>
      <c r="C181" s="434"/>
      <c r="D181" s="431"/>
      <c r="E181" s="431"/>
      <c r="F181" s="431"/>
      <c r="G181" s="431"/>
      <c r="H181" s="431"/>
      <c r="I181" s="431"/>
      <c r="J181" s="431"/>
      <c r="K181" s="431"/>
      <c r="L181" s="431">
        <f>'LUV CD 3.2'!D341</f>
        <v>0</v>
      </c>
      <c r="M181" s="431"/>
      <c r="N181" s="431"/>
      <c r="O181" s="432">
        <f t="shared" si="12"/>
        <v>0</v>
      </c>
      <c r="P181" s="425"/>
      <c r="Q181" s="425"/>
      <c r="R181" s="425"/>
      <c r="S181" s="425"/>
      <c r="T181" s="425"/>
      <c r="U181" s="425"/>
      <c r="V181" s="425"/>
      <c r="W181" s="425"/>
      <c r="X181" s="425"/>
      <c r="Y181" s="425"/>
      <c r="Z181" s="425"/>
      <c r="AA181" s="425"/>
      <c r="AB181" s="425"/>
      <c r="AC181" s="425"/>
      <c r="AD181" s="425"/>
      <c r="AE181" s="425"/>
      <c r="AF181" s="425"/>
    </row>
    <row r="182" spans="2:32" s="424" customFormat="1" ht="14.45" customHeight="1" x14ac:dyDescent="0.2">
      <c r="B182" s="497"/>
      <c r="C182" s="434"/>
      <c r="D182" s="431"/>
      <c r="E182" s="431"/>
      <c r="F182" s="431"/>
      <c r="G182" s="431"/>
      <c r="H182" s="431"/>
      <c r="I182" s="431"/>
      <c r="J182" s="431"/>
      <c r="K182" s="431"/>
      <c r="L182" s="431"/>
      <c r="M182" s="431">
        <f>'LUV CD 3.2'!D361</f>
        <v>0</v>
      </c>
      <c r="N182" s="431"/>
      <c r="O182" s="432">
        <f t="shared" si="12"/>
        <v>0</v>
      </c>
      <c r="P182" s="425"/>
      <c r="Q182" s="425"/>
      <c r="R182" s="425"/>
      <c r="S182" s="425"/>
      <c r="T182" s="425"/>
      <c r="U182" s="425"/>
      <c r="V182" s="425"/>
      <c r="W182" s="425"/>
      <c r="X182" s="425"/>
      <c r="Y182" s="425"/>
      <c r="Z182" s="425"/>
      <c r="AA182" s="425"/>
      <c r="AB182" s="425"/>
      <c r="AC182" s="425"/>
      <c r="AD182" s="425"/>
      <c r="AE182" s="425"/>
      <c r="AF182" s="425"/>
    </row>
    <row r="183" spans="2:32" s="424" customFormat="1" ht="14.45" customHeight="1" thickBot="1" x14ac:dyDescent="0.25">
      <c r="B183" s="498"/>
      <c r="C183" s="435"/>
      <c r="D183" s="428"/>
      <c r="E183" s="428"/>
      <c r="F183" s="428"/>
      <c r="G183" s="428"/>
      <c r="H183" s="428"/>
      <c r="I183" s="428"/>
      <c r="J183" s="428"/>
      <c r="K183" s="428"/>
      <c r="L183" s="428"/>
      <c r="M183" s="428"/>
      <c r="N183" s="428">
        <f>'LUV CD 3.2'!D401</f>
        <v>0</v>
      </c>
      <c r="O183" s="449">
        <f t="shared" si="12"/>
        <v>0</v>
      </c>
      <c r="P183" s="425"/>
      <c r="Q183" s="425"/>
      <c r="R183" s="425"/>
      <c r="S183" s="425"/>
      <c r="T183" s="425"/>
      <c r="U183" s="425"/>
      <c r="V183" s="425"/>
      <c r="W183" s="425"/>
      <c r="X183" s="425"/>
      <c r="Y183" s="425"/>
      <c r="Z183" s="425"/>
      <c r="AA183" s="425"/>
      <c r="AB183" s="425"/>
      <c r="AC183" s="425"/>
      <c r="AD183" s="425"/>
      <c r="AE183" s="425"/>
      <c r="AF183" s="425"/>
    </row>
    <row r="184" spans="2:32" s="424" customFormat="1" ht="14.45" customHeight="1" x14ac:dyDescent="0.2">
      <c r="B184" s="496" t="s">
        <v>753</v>
      </c>
      <c r="C184" s="491">
        <f>'DODGE RAM'!D24</f>
        <v>0</v>
      </c>
      <c r="D184" s="445"/>
      <c r="E184" s="445"/>
      <c r="F184" s="445"/>
      <c r="G184" s="445"/>
      <c r="H184" s="445"/>
      <c r="I184" s="445"/>
      <c r="J184" s="445"/>
      <c r="K184" s="445"/>
      <c r="L184" s="445"/>
      <c r="M184" s="445"/>
      <c r="N184" s="445"/>
      <c r="O184" s="432">
        <f t="shared" si="12"/>
        <v>0</v>
      </c>
      <c r="P184" s="425"/>
      <c r="Q184" s="425"/>
      <c r="R184" s="425"/>
      <c r="S184" s="425"/>
      <c r="T184" s="425"/>
      <c r="U184" s="425"/>
      <c r="V184" s="425"/>
      <c r="W184" s="425"/>
      <c r="X184" s="425"/>
      <c r="Y184" s="425"/>
      <c r="Z184" s="425"/>
      <c r="AA184" s="425"/>
      <c r="AB184" s="425"/>
      <c r="AC184" s="425"/>
      <c r="AD184" s="425"/>
      <c r="AE184" s="425"/>
      <c r="AF184" s="425"/>
    </row>
    <row r="185" spans="2:32" s="424" customFormat="1" ht="14.45" customHeight="1" x14ac:dyDescent="0.2">
      <c r="B185" s="497"/>
      <c r="C185" s="434"/>
      <c r="D185" s="431"/>
      <c r="E185" s="431">
        <f>'DODGE RAM'!D54</f>
        <v>0</v>
      </c>
      <c r="F185" s="431"/>
      <c r="G185" s="431"/>
      <c r="H185" s="431"/>
      <c r="I185" s="431"/>
      <c r="J185" s="431"/>
      <c r="K185" s="431"/>
      <c r="L185" s="431"/>
      <c r="M185" s="431"/>
      <c r="N185" s="431"/>
      <c r="O185" s="432">
        <f t="shared" si="12"/>
        <v>0</v>
      </c>
      <c r="P185" s="425"/>
      <c r="Q185" s="425"/>
      <c r="R185" s="425"/>
      <c r="S185" s="425"/>
      <c r="T185" s="425"/>
      <c r="U185" s="425"/>
      <c r="V185" s="425"/>
      <c r="W185" s="425"/>
      <c r="X185" s="425"/>
      <c r="Y185" s="425"/>
      <c r="Z185" s="425"/>
      <c r="AA185" s="425"/>
      <c r="AB185" s="425"/>
      <c r="AC185" s="425"/>
      <c r="AD185" s="425"/>
      <c r="AE185" s="425"/>
      <c r="AF185" s="425"/>
    </row>
    <row r="186" spans="2:32" s="424" customFormat="1" ht="14.45" customHeight="1" x14ac:dyDescent="0.2">
      <c r="B186" s="497"/>
      <c r="C186" s="434"/>
      <c r="D186" s="431"/>
      <c r="E186" s="431"/>
      <c r="F186" s="431"/>
      <c r="G186" s="431">
        <f>'DODGE RAM'!D75</f>
        <v>0</v>
      </c>
      <c r="H186" s="431"/>
      <c r="I186" s="431"/>
      <c r="J186" s="431"/>
      <c r="K186" s="431"/>
      <c r="L186" s="431"/>
      <c r="M186" s="431"/>
      <c r="N186" s="431"/>
      <c r="O186" s="432">
        <f t="shared" si="12"/>
        <v>0</v>
      </c>
      <c r="P186" s="425"/>
      <c r="Q186" s="425"/>
      <c r="R186" s="425"/>
      <c r="S186" s="425"/>
      <c r="T186" s="425"/>
      <c r="U186" s="425"/>
      <c r="V186" s="425"/>
      <c r="W186" s="425"/>
      <c r="X186" s="425"/>
      <c r="Y186" s="425"/>
      <c r="Z186" s="425"/>
      <c r="AA186" s="425"/>
      <c r="AB186" s="425"/>
      <c r="AC186" s="425"/>
      <c r="AD186" s="425"/>
      <c r="AE186" s="425"/>
      <c r="AF186" s="425"/>
    </row>
    <row r="187" spans="2:32" s="424" customFormat="1" ht="14.45" customHeight="1" x14ac:dyDescent="0.2">
      <c r="B187" s="497"/>
      <c r="C187" s="434"/>
      <c r="D187" s="431"/>
      <c r="E187" s="431"/>
      <c r="F187" s="431"/>
      <c r="G187" s="431"/>
      <c r="H187" s="431"/>
      <c r="I187" s="431">
        <f>'DODGE RAM'!D115</f>
        <v>0</v>
      </c>
      <c r="J187" s="431"/>
      <c r="K187" s="431"/>
      <c r="L187" s="431"/>
      <c r="M187" s="431"/>
      <c r="N187" s="431"/>
      <c r="O187" s="432">
        <f t="shared" si="12"/>
        <v>0</v>
      </c>
      <c r="P187" s="425"/>
      <c r="Q187" s="425"/>
      <c r="R187" s="425"/>
      <c r="S187" s="425"/>
      <c r="T187" s="425"/>
      <c r="U187" s="425"/>
      <c r="V187" s="425"/>
      <c r="W187" s="425"/>
      <c r="X187" s="425"/>
      <c r="Y187" s="425"/>
      <c r="Z187" s="425"/>
      <c r="AA187" s="425"/>
      <c r="AB187" s="425"/>
      <c r="AC187" s="425"/>
      <c r="AD187" s="425"/>
      <c r="AE187" s="425"/>
      <c r="AF187" s="425"/>
    </row>
    <row r="188" spans="2:32" s="424" customFormat="1" ht="14.45" customHeight="1" x14ac:dyDescent="0.2">
      <c r="B188" s="497"/>
      <c r="C188" s="434"/>
      <c r="D188" s="431"/>
      <c r="E188" s="431"/>
      <c r="F188" s="431"/>
      <c r="G188" s="431"/>
      <c r="H188" s="431"/>
      <c r="I188" s="431"/>
      <c r="J188" s="431"/>
      <c r="K188" s="431">
        <f>'DODGE RAM'!D139</f>
        <v>0</v>
      </c>
      <c r="L188" s="431"/>
      <c r="M188" s="431"/>
      <c r="N188" s="431"/>
      <c r="O188" s="432">
        <f t="shared" si="12"/>
        <v>0</v>
      </c>
      <c r="P188" s="425"/>
      <c r="Q188" s="425"/>
      <c r="R188" s="425"/>
      <c r="S188" s="425"/>
      <c r="T188" s="425"/>
      <c r="U188" s="425"/>
      <c r="V188" s="425"/>
      <c r="W188" s="425"/>
      <c r="X188" s="425"/>
      <c r="Y188" s="425"/>
      <c r="Z188" s="425"/>
      <c r="AA188" s="425"/>
      <c r="AB188" s="425"/>
      <c r="AC188" s="425"/>
      <c r="AD188" s="425"/>
      <c r="AE188" s="425"/>
      <c r="AF188" s="425"/>
    </row>
    <row r="189" spans="2:32" s="424" customFormat="1" ht="14.45" customHeight="1" thickBot="1" x14ac:dyDescent="0.25">
      <c r="B189" s="498"/>
      <c r="C189" s="435"/>
      <c r="D189" s="428"/>
      <c r="E189" s="428"/>
      <c r="F189" s="428"/>
      <c r="G189" s="428"/>
      <c r="H189" s="428"/>
      <c r="I189" s="428"/>
      <c r="J189" s="428"/>
      <c r="K189" s="428"/>
      <c r="L189" s="428"/>
      <c r="M189" s="428"/>
      <c r="N189" s="428">
        <f>'DODGE RAM'!D174</f>
        <v>0</v>
      </c>
      <c r="O189" s="432">
        <f t="shared" si="12"/>
        <v>0</v>
      </c>
      <c r="P189" s="425"/>
      <c r="Q189" s="425"/>
      <c r="R189" s="425"/>
      <c r="S189" s="425"/>
      <c r="T189" s="425"/>
      <c r="U189" s="425"/>
      <c r="V189" s="425"/>
      <c r="W189" s="425"/>
      <c r="X189" s="425"/>
      <c r="Y189" s="425"/>
      <c r="Z189" s="425"/>
      <c r="AA189" s="425"/>
      <c r="AB189" s="425"/>
      <c r="AC189" s="425"/>
      <c r="AD189" s="425"/>
      <c r="AE189" s="425"/>
      <c r="AF189" s="425"/>
    </row>
    <row r="190" spans="2:32" s="424" customFormat="1" ht="14.45" customHeight="1" x14ac:dyDescent="0.2">
      <c r="B190" s="496" t="s">
        <v>536</v>
      </c>
      <c r="C190" s="445">
        <f>'Grand Vitara 5P'!D24</f>
        <v>0</v>
      </c>
      <c r="D190" s="445"/>
      <c r="E190" s="445"/>
      <c r="F190" s="445"/>
      <c r="G190" s="445"/>
      <c r="H190" s="445"/>
      <c r="I190" s="445"/>
      <c r="J190" s="445"/>
      <c r="K190" s="445"/>
      <c r="L190" s="445"/>
      <c r="M190" s="445"/>
      <c r="N190" s="445"/>
      <c r="O190" s="446">
        <f>SUM(C190:N190)</f>
        <v>0</v>
      </c>
      <c r="P190" s="425"/>
      <c r="Q190" s="425"/>
      <c r="R190" s="425"/>
      <c r="S190" s="425"/>
      <c r="T190" s="425"/>
      <c r="U190" s="425"/>
      <c r="V190" s="425"/>
      <c r="W190" s="425"/>
      <c r="X190" s="425"/>
      <c r="Y190" s="425"/>
      <c r="Z190" s="425"/>
      <c r="AA190" s="425"/>
      <c r="AB190" s="425"/>
      <c r="AC190" s="425"/>
      <c r="AD190" s="425"/>
      <c r="AE190" s="425"/>
      <c r="AF190" s="425"/>
    </row>
    <row r="191" spans="2:32" s="424" customFormat="1" ht="14.45" customHeight="1" x14ac:dyDescent="0.2">
      <c r="B191" s="497"/>
      <c r="C191" s="442"/>
      <c r="D191" s="430">
        <f>'Grand Vitara 5P'!D54</f>
        <v>0</v>
      </c>
      <c r="E191" s="430"/>
      <c r="F191" s="430"/>
      <c r="G191" s="430"/>
      <c r="H191" s="430"/>
      <c r="I191" s="430"/>
      <c r="J191" s="430"/>
      <c r="K191" s="430"/>
      <c r="L191" s="430"/>
      <c r="M191" s="430"/>
      <c r="N191" s="430"/>
      <c r="O191" s="432">
        <f t="shared" ref="O191:O201" si="13">SUM(C191:N191)</f>
        <v>0</v>
      </c>
      <c r="P191" s="425"/>
      <c r="Q191" s="425"/>
      <c r="R191" s="425"/>
      <c r="S191" s="425"/>
      <c r="T191" s="425"/>
      <c r="U191" s="425"/>
      <c r="V191" s="425"/>
      <c r="W191" s="425"/>
      <c r="X191" s="425"/>
      <c r="Y191" s="425"/>
      <c r="Z191" s="425"/>
      <c r="AA191" s="425"/>
      <c r="AB191" s="425"/>
      <c r="AC191" s="425"/>
      <c r="AD191" s="425"/>
      <c r="AE191" s="425"/>
      <c r="AF191" s="425"/>
    </row>
    <row r="192" spans="2:32" s="424" customFormat="1" ht="14.45" customHeight="1" x14ac:dyDescent="0.2">
      <c r="B192" s="497"/>
      <c r="C192" s="442"/>
      <c r="D192" s="430"/>
      <c r="E192" s="430">
        <f>'Grand Vitara 5P'!D75</f>
        <v>0</v>
      </c>
      <c r="F192" s="430"/>
      <c r="G192" s="430"/>
      <c r="H192" s="430"/>
      <c r="I192" s="430"/>
      <c r="J192" s="430"/>
      <c r="K192" s="430"/>
      <c r="L192" s="430"/>
      <c r="M192" s="430"/>
      <c r="N192" s="430"/>
      <c r="O192" s="432">
        <f t="shared" si="13"/>
        <v>0</v>
      </c>
      <c r="P192" s="425"/>
      <c r="Q192" s="425"/>
      <c r="R192" s="425"/>
      <c r="S192" s="425"/>
      <c r="T192" s="425"/>
      <c r="U192" s="425"/>
      <c r="V192" s="425"/>
      <c r="W192" s="425"/>
      <c r="X192" s="425"/>
      <c r="Y192" s="425"/>
      <c r="Z192" s="425"/>
      <c r="AA192" s="425"/>
      <c r="AB192" s="425"/>
      <c r="AC192" s="425"/>
      <c r="AD192" s="425"/>
      <c r="AE192" s="425"/>
      <c r="AF192" s="425"/>
    </row>
    <row r="193" spans="1:32" s="424" customFormat="1" ht="14.45" customHeight="1" x14ac:dyDescent="0.2">
      <c r="B193" s="497"/>
      <c r="C193" s="434"/>
      <c r="D193" s="431"/>
      <c r="E193" s="431"/>
      <c r="F193" s="431">
        <f>'Grand Vitara 5P'!D116</f>
        <v>0</v>
      </c>
      <c r="G193" s="431"/>
      <c r="H193" s="431"/>
      <c r="I193" s="431"/>
      <c r="J193" s="431"/>
      <c r="K193" s="431"/>
      <c r="L193" s="431"/>
      <c r="M193" s="431"/>
      <c r="N193" s="431"/>
      <c r="O193" s="432">
        <f t="shared" si="13"/>
        <v>0</v>
      </c>
      <c r="P193" s="425"/>
      <c r="Q193" s="425"/>
      <c r="R193" s="425"/>
      <c r="S193" s="425"/>
      <c r="T193" s="425"/>
      <c r="U193" s="425"/>
      <c r="V193" s="425"/>
      <c r="W193" s="425"/>
      <c r="X193" s="425"/>
      <c r="Y193" s="425"/>
      <c r="Z193" s="425"/>
      <c r="AA193" s="425"/>
      <c r="AB193" s="425"/>
      <c r="AC193" s="425"/>
      <c r="AD193" s="425"/>
      <c r="AE193" s="425"/>
      <c r="AF193" s="425"/>
    </row>
    <row r="194" spans="1:32" s="424" customFormat="1" ht="14.45" customHeight="1" x14ac:dyDescent="0.2">
      <c r="B194" s="497"/>
      <c r="C194" s="434"/>
      <c r="D194" s="431"/>
      <c r="E194" s="431"/>
      <c r="F194" s="431"/>
      <c r="G194" s="431">
        <f>'Grand Vitara 5P'!D151</f>
        <v>0</v>
      </c>
      <c r="H194" s="431"/>
      <c r="I194" s="431"/>
      <c r="J194" s="431"/>
      <c r="K194" s="431"/>
      <c r="L194" s="431"/>
      <c r="M194" s="431"/>
      <c r="N194" s="431"/>
      <c r="O194" s="432">
        <f t="shared" si="13"/>
        <v>0</v>
      </c>
      <c r="P194" s="425"/>
      <c r="Q194" s="425"/>
      <c r="R194" s="425"/>
      <c r="S194" s="425"/>
      <c r="T194" s="425"/>
      <c r="U194" s="425"/>
      <c r="V194" s="425"/>
      <c r="W194" s="425"/>
      <c r="X194" s="425"/>
      <c r="Y194" s="425"/>
      <c r="Z194" s="425"/>
      <c r="AA194" s="425"/>
      <c r="AB194" s="425"/>
      <c r="AC194" s="425"/>
      <c r="AD194" s="425"/>
      <c r="AE194" s="425"/>
      <c r="AF194" s="425"/>
    </row>
    <row r="195" spans="1:32" s="424" customFormat="1" ht="14.45" customHeight="1" x14ac:dyDescent="0.2">
      <c r="B195" s="497"/>
      <c r="C195" s="434"/>
      <c r="D195" s="431"/>
      <c r="E195" s="431"/>
      <c r="F195" s="431"/>
      <c r="G195" s="431"/>
      <c r="H195" s="431">
        <f>'Grand Vitara 5P'!D189</f>
        <v>0</v>
      </c>
      <c r="I195" s="431"/>
      <c r="J195" s="431"/>
      <c r="K195" s="431"/>
      <c r="L195" s="431"/>
      <c r="M195" s="431"/>
      <c r="N195" s="431"/>
      <c r="O195" s="432">
        <f t="shared" si="13"/>
        <v>0</v>
      </c>
      <c r="P195" s="425"/>
      <c r="Q195" s="425"/>
      <c r="R195" s="425"/>
      <c r="S195" s="425"/>
      <c r="T195" s="425"/>
      <c r="U195" s="425"/>
      <c r="V195" s="425"/>
      <c r="W195" s="425"/>
      <c r="X195" s="425"/>
      <c r="Y195" s="425"/>
      <c r="Z195" s="425"/>
      <c r="AA195" s="425"/>
      <c r="AB195" s="425"/>
      <c r="AC195" s="425"/>
      <c r="AD195" s="425"/>
      <c r="AE195" s="425"/>
      <c r="AF195" s="425"/>
    </row>
    <row r="196" spans="1:32" s="424" customFormat="1" ht="14.45" customHeight="1" x14ac:dyDescent="0.2">
      <c r="B196" s="497"/>
      <c r="C196" s="434"/>
      <c r="D196" s="431"/>
      <c r="E196" s="431"/>
      <c r="F196" s="431"/>
      <c r="G196" s="431"/>
      <c r="H196" s="431"/>
      <c r="I196" s="431">
        <f>'Grand Vitara 5P'!D208</f>
        <v>0</v>
      </c>
      <c r="J196" s="431"/>
      <c r="K196" s="431"/>
      <c r="L196" s="431"/>
      <c r="M196" s="431"/>
      <c r="N196" s="431"/>
      <c r="O196" s="432">
        <f t="shared" si="13"/>
        <v>0</v>
      </c>
      <c r="P196" s="425"/>
      <c r="Q196" s="425"/>
      <c r="R196" s="425"/>
      <c r="S196" s="425"/>
      <c r="T196" s="425"/>
      <c r="U196" s="425"/>
      <c r="V196" s="425"/>
      <c r="W196" s="425"/>
      <c r="X196" s="425"/>
      <c r="Y196" s="425"/>
      <c r="Z196" s="425"/>
      <c r="AA196" s="425"/>
      <c r="AB196" s="425"/>
      <c r="AC196" s="425"/>
      <c r="AD196" s="425"/>
      <c r="AE196" s="425"/>
      <c r="AF196" s="425"/>
    </row>
    <row r="197" spans="1:32" s="424" customFormat="1" ht="14.45" customHeight="1" x14ac:dyDescent="0.2">
      <c r="B197" s="497"/>
      <c r="C197" s="434"/>
      <c r="D197" s="431"/>
      <c r="E197" s="431"/>
      <c r="F197" s="431"/>
      <c r="G197" s="431"/>
      <c r="H197" s="431"/>
      <c r="I197" s="431"/>
      <c r="J197" s="431">
        <f>'Grand Vitara 5P'!D248</f>
        <v>0</v>
      </c>
      <c r="K197" s="431"/>
      <c r="L197" s="431"/>
      <c r="M197" s="431"/>
      <c r="N197" s="431"/>
      <c r="O197" s="432">
        <f t="shared" si="13"/>
        <v>0</v>
      </c>
      <c r="P197" s="425"/>
      <c r="Q197" s="425"/>
      <c r="R197" s="425"/>
      <c r="S197" s="425"/>
      <c r="T197" s="425"/>
      <c r="U197" s="425"/>
      <c r="V197" s="425"/>
      <c r="W197" s="425"/>
      <c r="X197" s="425"/>
      <c r="Y197" s="425"/>
      <c r="Z197" s="425"/>
      <c r="AA197" s="425"/>
      <c r="AB197" s="425"/>
      <c r="AC197" s="425"/>
      <c r="AD197" s="425"/>
      <c r="AE197" s="425"/>
      <c r="AF197" s="425"/>
    </row>
    <row r="198" spans="1:32" s="424" customFormat="1" ht="14.45" customHeight="1" x14ac:dyDescent="0.2">
      <c r="B198" s="497"/>
      <c r="C198" s="434"/>
      <c r="D198" s="431"/>
      <c r="E198" s="431"/>
      <c r="F198" s="431"/>
      <c r="G198" s="431"/>
      <c r="H198" s="431"/>
      <c r="I198" s="431"/>
      <c r="J198" s="431"/>
      <c r="K198" s="431">
        <f>'Grand Vitara 5P'!D271</f>
        <v>0</v>
      </c>
      <c r="L198" s="431"/>
      <c r="M198" s="431"/>
      <c r="N198" s="431"/>
      <c r="O198" s="432">
        <f t="shared" si="13"/>
        <v>0</v>
      </c>
      <c r="P198" s="425"/>
      <c r="Q198" s="425"/>
      <c r="R198" s="425"/>
      <c r="S198" s="425"/>
      <c r="T198" s="425"/>
      <c r="U198" s="425"/>
      <c r="V198" s="425"/>
      <c r="W198" s="425"/>
      <c r="X198" s="425"/>
      <c r="Y198" s="425"/>
      <c r="Z198" s="425"/>
      <c r="AA198" s="425"/>
      <c r="AB198" s="425"/>
      <c r="AC198" s="425"/>
      <c r="AD198" s="425"/>
      <c r="AE198" s="425"/>
      <c r="AF198" s="425"/>
    </row>
    <row r="199" spans="1:32" s="424" customFormat="1" ht="14.45" customHeight="1" x14ac:dyDescent="0.2">
      <c r="B199" s="497"/>
      <c r="C199" s="434"/>
      <c r="D199" s="431"/>
      <c r="E199" s="431"/>
      <c r="F199" s="431"/>
      <c r="G199" s="431"/>
      <c r="H199" s="431"/>
      <c r="I199" s="431"/>
      <c r="J199" s="431"/>
      <c r="K199" s="431"/>
      <c r="L199" s="431">
        <f>'Grand Vitara 5P'!D315</f>
        <v>0</v>
      </c>
      <c r="M199" s="431"/>
      <c r="N199" s="431"/>
      <c r="O199" s="432">
        <f t="shared" si="13"/>
        <v>0</v>
      </c>
      <c r="P199" s="425"/>
      <c r="Q199" s="425"/>
      <c r="R199" s="425"/>
      <c r="S199" s="425"/>
      <c r="T199" s="425"/>
      <c r="U199" s="425"/>
      <c r="V199" s="425"/>
      <c r="W199" s="425"/>
      <c r="X199" s="425"/>
      <c r="Y199" s="425"/>
      <c r="Z199" s="425"/>
      <c r="AA199" s="425"/>
      <c r="AB199" s="425"/>
      <c r="AC199" s="425"/>
      <c r="AD199" s="425"/>
      <c r="AE199" s="425"/>
      <c r="AF199" s="425"/>
    </row>
    <row r="200" spans="1:32" s="424" customFormat="1" ht="14.45" customHeight="1" x14ac:dyDescent="0.2">
      <c r="B200" s="497"/>
      <c r="C200" s="434"/>
      <c r="D200" s="431"/>
      <c r="E200" s="431"/>
      <c r="F200" s="431"/>
      <c r="G200" s="431"/>
      <c r="H200" s="431"/>
      <c r="I200" s="431"/>
      <c r="J200" s="431"/>
      <c r="K200" s="431"/>
      <c r="L200" s="431"/>
      <c r="M200" s="426">
        <f>'Grand Vitara 5P'!D335</f>
        <v>0</v>
      </c>
      <c r="N200" s="431"/>
      <c r="O200" s="432">
        <f t="shared" si="13"/>
        <v>0</v>
      </c>
      <c r="P200" s="425"/>
      <c r="Q200" s="425"/>
      <c r="R200" s="425"/>
      <c r="S200" s="425"/>
      <c r="T200" s="425"/>
      <c r="U200" s="425"/>
      <c r="V200" s="425"/>
      <c r="W200" s="425"/>
      <c r="X200" s="425"/>
      <c r="Y200" s="425"/>
      <c r="Z200" s="425"/>
      <c r="AA200" s="425"/>
      <c r="AB200" s="425"/>
      <c r="AC200" s="425"/>
      <c r="AD200" s="425"/>
      <c r="AE200" s="425"/>
      <c r="AF200" s="425"/>
    </row>
    <row r="201" spans="1:32" s="424" customFormat="1" ht="14.45" customHeight="1" thickBot="1" x14ac:dyDescent="0.25">
      <c r="B201" s="498"/>
      <c r="C201" s="435"/>
      <c r="D201" s="428"/>
      <c r="E201" s="428"/>
      <c r="F201" s="428"/>
      <c r="G201" s="428"/>
      <c r="H201" s="428"/>
      <c r="I201" s="428"/>
      <c r="J201" s="428"/>
      <c r="K201" s="428"/>
      <c r="L201" s="428"/>
      <c r="M201" s="428"/>
      <c r="N201" s="428">
        <f>'Grand Vitara 5P'!D376</f>
        <v>0</v>
      </c>
      <c r="O201" s="449">
        <f t="shared" si="13"/>
        <v>0</v>
      </c>
      <c r="P201" s="425"/>
      <c r="Q201" s="425"/>
      <c r="R201" s="425"/>
      <c r="S201" s="425"/>
      <c r="T201" s="425"/>
      <c r="U201" s="425"/>
      <c r="V201" s="425"/>
      <c r="W201" s="425"/>
      <c r="X201" s="425"/>
      <c r="Y201" s="425"/>
      <c r="Z201" s="425"/>
      <c r="AA201" s="425"/>
      <c r="AB201" s="425"/>
      <c r="AC201" s="425"/>
      <c r="AD201" s="425"/>
      <c r="AE201" s="425"/>
      <c r="AF201" s="425"/>
    </row>
    <row r="202" spans="1:32" s="424" customFormat="1" ht="14.45" customHeight="1" x14ac:dyDescent="0.2">
      <c r="A202" s="470"/>
      <c r="B202" s="497" t="s">
        <v>709</v>
      </c>
      <c r="C202" s="430">
        <f>Motocicleta!E23</f>
        <v>0</v>
      </c>
      <c r="D202" s="430"/>
      <c r="E202" s="430"/>
      <c r="F202" s="430"/>
      <c r="G202" s="430"/>
      <c r="H202" s="430"/>
      <c r="I202" s="430"/>
      <c r="J202" s="430"/>
      <c r="K202" s="430"/>
      <c r="L202" s="430"/>
      <c r="M202" s="430"/>
      <c r="N202" s="430"/>
      <c r="O202" s="432">
        <f>SUM(C202:N202)</f>
        <v>0</v>
      </c>
      <c r="P202" s="425"/>
      <c r="Q202" s="425"/>
      <c r="R202" s="425"/>
      <c r="S202" s="425"/>
      <c r="T202" s="425"/>
      <c r="U202" s="425"/>
      <c r="V202" s="425"/>
      <c r="W202" s="425"/>
      <c r="X202" s="425"/>
      <c r="Y202" s="425"/>
      <c r="Z202" s="425"/>
      <c r="AA202" s="425"/>
      <c r="AB202" s="425"/>
      <c r="AC202" s="425"/>
      <c r="AD202" s="425"/>
      <c r="AE202" s="425"/>
      <c r="AF202" s="425"/>
    </row>
    <row r="203" spans="1:32" s="424" customFormat="1" ht="14.45" customHeight="1" x14ac:dyDescent="0.2">
      <c r="B203" s="497"/>
      <c r="C203" s="442"/>
      <c r="D203" s="430">
        <f>Motocicleta!E41</f>
        <v>0</v>
      </c>
      <c r="E203" s="430"/>
      <c r="F203" s="430"/>
      <c r="G203" s="430"/>
      <c r="H203" s="430"/>
      <c r="I203" s="430"/>
      <c r="J203" s="430"/>
      <c r="K203" s="430"/>
      <c r="L203" s="430"/>
      <c r="M203" s="430"/>
      <c r="N203" s="430"/>
      <c r="O203" s="432">
        <f t="shared" ref="O203:O213" si="14">SUM(C203:N203)</f>
        <v>0</v>
      </c>
      <c r="P203" s="425"/>
      <c r="Q203" s="425"/>
      <c r="R203" s="425"/>
      <c r="S203" s="425"/>
      <c r="T203" s="425"/>
      <c r="U203" s="425"/>
      <c r="V203" s="425"/>
      <c r="W203" s="425"/>
      <c r="X203" s="425"/>
      <c r="Y203" s="425"/>
      <c r="Z203" s="425"/>
      <c r="AA203" s="425"/>
      <c r="AB203" s="425"/>
      <c r="AC203" s="425"/>
      <c r="AD203" s="425"/>
      <c r="AE203" s="425"/>
      <c r="AF203" s="425"/>
    </row>
    <row r="204" spans="1:32" s="424" customFormat="1" ht="14.45" customHeight="1" x14ac:dyDescent="0.2">
      <c r="B204" s="497"/>
      <c r="C204" s="442"/>
      <c r="D204" s="430"/>
      <c r="E204" s="430">
        <f>Motocicleta!E56</f>
        <v>0</v>
      </c>
      <c r="F204" s="430"/>
      <c r="G204" s="430"/>
      <c r="H204" s="430"/>
      <c r="I204" s="430"/>
      <c r="J204" s="430"/>
      <c r="K204" s="430"/>
      <c r="L204" s="430"/>
      <c r="M204" s="430"/>
      <c r="N204" s="430"/>
      <c r="O204" s="432">
        <f t="shared" si="14"/>
        <v>0</v>
      </c>
      <c r="P204" s="425"/>
      <c r="Q204" s="425"/>
      <c r="R204" s="425"/>
      <c r="S204" s="425"/>
      <c r="T204" s="425"/>
      <c r="U204" s="425"/>
      <c r="V204" s="425"/>
      <c r="W204" s="425"/>
      <c r="X204" s="425"/>
      <c r="Y204" s="425"/>
      <c r="Z204" s="425"/>
      <c r="AA204" s="425"/>
      <c r="AB204" s="425"/>
      <c r="AC204" s="425"/>
      <c r="AD204" s="425"/>
      <c r="AE204" s="425"/>
      <c r="AF204" s="425"/>
    </row>
    <row r="205" spans="1:32" s="424" customFormat="1" ht="14.45" customHeight="1" x14ac:dyDescent="0.2">
      <c r="B205" s="497"/>
      <c r="C205" s="434"/>
      <c r="D205" s="431"/>
      <c r="E205" s="431"/>
      <c r="F205" s="431">
        <f>Motocicleta!E70</f>
        <v>0</v>
      </c>
      <c r="G205" s="431"/>
      <c r="H205" s="431"/>
      <c r="I205" s="431"/>
      <c r="J205" s="431"/>
      <c r="K205" s="431"/>
      <c r="L205" s="431"/>
      <c r="M205" s="431"/>
      <c r="N205" s="431"/>
      <c r="O205" s="432">
        <f t="shared" si="14"/>
        <v>0</v>
      </c>
      <c r="P205" s="425"/>
      <c r="Q205" s="425"/>
      <c r="R205" s="425"/>
      <c r="S205" s="425"/>
      <c r="T205" s="425"/>
      <c r="U205" s="425"/>
      <c r="V205" s="425"/>
      <c r="W205" s="425"/>
      <c r="X205" s="425"/>
      <c r="Y205" s="425"/>
      <c r="Z205" s="425"/>
      <c r="AA205" s="425"/>
      <c r="AB205" s="425"/>
      <c r="AC205" s="425"/>
      <c r="AD205" s="425"/>
      <c r="AE205" s="425"/>
      <c r="AF205" s="425"/>
    </row>
    <row r="206" spans="1:32" s="424" customFormat="1" ht="14.45" customHeight="1" x14ac:dyDescent="0.2">
      <c r="B206" s="497"/>
      <c r="C206" s="434"/>
      <c r="D206" s="431"/>
      <c r="E206" s="431"/>
      <c r="F206" s="431"/>
      <c r="G206" s="431">
        <f>Motocicleta!E84</f>
        <v>0</v>
      </c>
      <c r="H206" s="431"/>
      <c r="I206" s="431"/>
      <c r="J206" s="431"/>
      <c r="K206" s="431"/>
      <c r="L206" s="431"/>
      <c r="M206" s="431"/>
      <c r="N206" s="431"/>
      <c r="O206" s="432">
        <f t="shared" si="14"/>
        <v>0</v>
      </c>
      <c r="P206" s="425"/>
      <c r="Q206" s="425"/>
      <c r="R206" s="425"/>
      <c r="S206" s="425"/>
      <c r="T206" s="425"/>
      <c r="U206" s="425"/>
      <c r="V206" s="425"/>
      <c r="W206" s="425"/>
      <c r="X206" s="425"/>
      <c r="Y206" s="425"/>
      <c r="Z206" s="425"/>
      <c r="AA206" s="425"/>
      <c r="AB206" s="425"/>
      <c r="AC206" s="425"/>
      <c r="AD206" s="425"/>
      <c r="AE206" s="425"/>
      <c r="AF206" s="425"/>
    </row>
    <row r="207" spans="1:32" s="424" customFormat="1" ht="14.45" customHeight="1" x14ac:dyDescent="0.2">
      <c r="B207" s="497"/>
      <c r="C207" s="434"/>
      <c r="D207" s="431"/>
      <c r="E207" s="431"/>
      <c r="F207" s="431"/>
      <c r="G207" s="431"/>
      <c r="H207" s="431">
        <f>Motocicleta!E104</f>
        <v>0</v>
      </c>
      <c r="I207" s="431"/>
      <c r="J207" s="431"/>
      <c r="K207" s="431"/>
      <c r="L207" s="431"/>
      <c r="M207" s="431"/>
      <c r="N207" s="431"/>
      <c r="O207" s="432">
        <f t="shared" si="14"/>
        <v>0</v>
      </c>
      <c r="P207" s="425"/>
      <c r="Q207" s="425"/>
      <c r="R207" s="425"/>
      <c r="S207" s="425"/>
      <c r="T207" s="425"/>
      <c r="U207" s="425"/>
      <c r="V207" s="425"/>
      <c r="W207" s="425"/>
      <c r="X207" s="425"/>
      <c r="Y207" s="425"/>
      <c r="Z207" s="425"/>
      <c r="AA207" s="425"/>
      <c r="AB207" s="425"/>
      <c r="AC207" s="425"/>
      <c r="AD207" s="425"/>
      <c r="AE207" s="425"/>
      <c r="AF207" s="425"/>
    </row>
    <row r="208" spans="1:32" s="424" customFormat="1" ht="14.45" customHeight="1" x14ac:dyDescent="0.2">
      <c r="B208" s="497"/>
      <c r="C208" s="434"/>
      <c r="D208" s="431"/>
      <c r="E208" s="431"/>
      <c r="F208" s="431"/>
      <c r="G208" s="431"/>
      <c r="H208" s="431"/>
      <c r="I208" s="431">
        <f>Motocicleta!E118</f>
        <v>0</v>
      </c>
      <c r="J208" s="431"/>
      <c r="K208" s="431"/>
      <c r="L208" s="431"/>
      <c r="M208" s="431"/>
      <c r="N208" s="431"/>
      <c r="O208" s="432">
        <f t="shared" si="14"/>
        <v>0</v>
      </c>
      <c r="P208" s="425"/>
      <c r="Q208" s="425"/>
      <c r="R208" s="425"/>
      <c r="S208" s="425"/>
      <c r="T208" s="425"/>
      <c r="U208" s="425"/>
      <c r="V208" s="425"/>
      <c r="W208" s="425"/>
      <c r="X208" s="425"/>
      <c r="Y208" s="425"/>
      <c r="Z208" s="425"/>
      <c r="AA208" s="425"/>
      <c r="AB208" s="425"/>
      <c r="AC208" s="425"/>
      <c r="AD208" s="425"/>
      <c r="AE208" s="425"/>
      <c r="AF208" s="425"/>
    </row>
    <row r="209" spans="1:32" s="424" customFormat="1" ht="14.45" customHeight="1" x14ac:dyDescent="0.2">
      <c r="B209" s="497"/>
      <c r="C209" s="434"/>
      <c r="D209" s="431"/>
      <c r="E209" s="431"/>
      <c r="F209" s="431"/>
      <c r="G209" s="431"/>
      <c r="H209" s="431"/>
      <c r="I209" s="431"/>
      <c r="J209" s="431">
        <f>Motocicleta!E131</f>
        <v>0</v>
      </c>
      <c r="K209" s="431"/>
      <c r="L209" s="431"/>
      <c r="M209" s="431"/>
      <c r="N209" s="431"/>
      <c r="O209" s="432">
        <f t="shared" si="14"/>
        <v>0</v>
      </c>
      <c r="P209" s="425"/>
      <c r="Q209" s="425"/>
      <c r="R209" s="425"/>
      <c r="S209" s="425"/>
      <c r="T209" s="425"/>
      <c r="U209" s="425"/>
      <c r="V209" s="425"/>
      <c r="W209" s="425"/>
      <c r="X209" s="425"/>
      <c r="Y209" s="425"/>
      <c r="Z209" s="425"/>
      <c r="AA209" s="425"/>
      <c r="AB209" s="425"/>
      <c r="AC209" s="425"/>
      <c r="AD209" s="425"/>
      <c r="AE209" s="425"/>
      <c r="AF209" s="425"/>
    </row>
    <row r="210" spans="1:32" s="424" customFormat="1" ht="14.45" customHeight="1" x14ac:dyDescent="0.2">
      <c r="B210" s="497"/>
      <c r="C210" s="434"/>
      <c r="D210" s="431"/>
      <c r="E210" s="431"/>
      <c r="F210" s="431"/>
      <c r="G210" s="431"/>
      <c r="H210" s="431"/>
      <c r="I210" s="431"/>
      <c r="J210" s="431"/>
      <c r="K210" s="431">
        <f>Motocicleta!E152</f>
        <v>0</v>
      </c>
      <c r="L210" s="431"/>
      <c r="M210" s="431"/>
      <c r="N210" s="431"/>
      <c r="O210" s="432">
        <f t="shared" si="14"/>
        <v>0</v>
      </c>
      <c r="P210" s="425"/>
      <c r="Q210" s="425"/>
      <c r="R210" s="425"/>
      <c r="S210" s="425"/>
      <c r="T210" s="425"/>
      <c r="U210" s="425"/>
      <c r="V210" s="425"/>
      <c r="W210" s="425"/>
      <c r="X210" s="425"/>
      <c r="Y210" s="425"/>
      <c r="Z210" s="425"/>
      <c r="AA210" s="425"/>
      <c r="AB210" s="425"/>
      <c r="AC210" s="425"/>
      <c r="AD210" s="425"/>
      <c r="AE210" s="425"/>
      <c r="AF210" s="425"/>
    </row>
    <row r="211" spans="1:32" s="424" customFormat="1" ht="14.45" customHeight="1" x14ac:dyDescent="0.2">
      <c r="B211" s="497"/>
      <c r="C211" s="434"/>
      <c r="D211" s="431"/>
      <c r="E211" s="431"/>
      <c r="F211" s="431"/>
      <c r="G211" s="431"/>
      <c r="H211" s="431"/>
      <c r="I211" s="431"/>
      <c r="J211" s="431"/>
      <c r="K211" s="431"/>
      <c r="L211" s="431">
        <f>Motocicleta!E171</f>
        <v>0</v>
      </c>
      <c r="M211" s="431"/>
      <c r="N211" s="431"/>
      <c r="O211" s="432">
        <f t="shared" si="14"/>
        <v>0</v>
      </c>
      <c r="P211" s="425"/>
      <c r="Q211" s="425"/>
      <c r="R211" s="425"/>
      <c r="S211" s="425"/>
      <c r="T211" s="425"/>
      <c r="U211" s="425"/>
      <c r="V211" s="425"/>
      <c r="W211" s="425"/>
      <c r="X211" s="425"/>
      <c r="Y211" s="425"/>
      <c r="Z211" s="425"/>
      <c r="AA211" s="425"/>
      <c r="AB211" s="425"/>
      <c r="AC211" s="425"/>
      <c r="AD211" s="425"/>
      <c r="AE211" s="425"/>
      <c r="AF211" s="425"/>
    </row>
    <row r="212" spans="1:32" s="424" customFormat="1" ht="14.45" customHeight="1" x14ac:dyDescent="0.2">
      <c r="B212" s="497"/>
      <c r="C212" s="434"/>
      <c r="D212" s="431"/>
      <c r="E212" s="431"/>
      <c r="F212" s="431"/>
      <c r="G212" s="431"/>
      <c r="H212" s="431"/>
      <c r="I212" s="431"/>
      <c r="J212" s="431"/>
      <c r="K212" s="431"/>
      <c r="L212" s="431"/>
      <c r="M212" s="426">
        <f>Motocicleta!E190</f>
        <v>0</v>
      </c>
      <c r="N212" s="431"/>
      <c r="O212" s="432">
        <f t="shared" si="14"/>
        <v>0</v>
      </c>
      <c r="P212" s="425"/>
      <c r="Q212" s="425"/>
      <c r="R212" s="425"/>
      <c r="S212" s="425"/>
      <c r="T212" s="425"/>
      <c r="U212" s="425"/>
      <c r="V212" s="425"/>
      <c r="W212" s="425"/>
      <c r="X212" s="425"/>
      <c r="Y212" s="425"/>
      <c r="Z212" s="425"/>
      <c r="AA212" s="425"/>
      <c r="AB212" s="425"/>
      <c r="AC212" s="425"/>
      <c r="AD212" s="425"/>
      <c r="AE212" s="425"/>
      <c r="AF212" s="425"/>
    </row>
    <row r="213" spans="1:32" s="424" customFormat="1" ht="14.45" customHeight="1" thickBot="1" x14ac:dyDescent="0.25">
      <c r="B213" s="497"/>
      <c r="C213" s="436"/>
      <c r="D213" s="426"/>
      <c r="E213" s="426"/>
      <c r="F213" s="426"/>
      <c r="G213" s="426"/>
      <c r="H213" s="426"/>
      <c r="I213" s="426"/>
      <c r="J213" s="426"/>
      <c r="K213" s="426"/>
      <c r="L213" s="426"/>
      <c r="M213" s="426"/>
      <c r="N213" s="426">
        <f>Motocicleta!E204</f>
        <v>0</v>
      </c>
      <c r="O213" s="451">
        <f t="shared" si="14"/>
        <v>0</v>
      </c>
      <c r="P213" s="425"/>
      <c r="Q213" s="425"/>
      <c r="R213" s="425"/>
      <c r="S213" s="425"/>
      <c r="T213" s="425"/>
      <c r="U213" s="425"/>
      <c r="V213" s="425"/>
      <c r="W213" s="425"/>
      <c r="X213" s="425"/>
      <c r="Y213" s="425"/>
      <c r="Z213" s="425"/>
      <c r="AA213" s="425"/>
      <c r="AB213" s="425"/>
      <c r="AC213" s="425"/>
      <c r="AD213" s="425"/>
      <c r="AE213" s="425"/>
      <c r="AF213" s="425"/>
    </row>
    <row r="214" spans="1:32" s="424" customFormat="1" ht="12.6" customHeight="1" x14ac:dyDescent="0.2">
      <c r="B214" s="488" t="s">
        <v>800</v>
      </c>
      <c r="C214" s="437">
        <f>SUM(C4:C213)</f>
        <v>0</v>
      </c>
      <c r="D214" s="437">
        <f t="shared" ref="D214:N214" si="15">SUM(D4:D213)</f>
        <v>0</v>
      </c>
      <c r="E214" s="437">
        <f t="shared" si="15"/>
        <v>0</v>
      </c>
      <c r="F214" s="437">
        <f t="shared" si="15"/>
        <v>0</v>
      </c>
      <c r="G214" s="437">
        <f t="shared" si="15"/>
        <v>0</v>
      </c>
      <c r="H214" s="437">
        <f t="shared" si="15"/>
        <v>0</v>
      </c>
      <c r="I214" s="437">
        <f t="shared" si="15"/>
        <v>0</v>
      </c>
      <c r="J214" s="437">
        <f t="shared" si="15"/>
        <v>0</v>
      </c>
      <c r="K214" s="437">
        <f t="shared" si="15"/>
        <v>0</v>
      </c>
      <c r="L214" s="437">
        <f t="shared" si="15"/>
        <v>0</v>
      </c>
      <c r="M214" s="437">
        <f t="shared" si="15"/>
        <v>0</v>
      </c>
      <c r="N214" s="437">
        <f t="shared" si="15"/>
        <v>0</v>
      </c>
      <c r="O214" s="438">
        <f>SUM(O4:O213)</f>
        <v>0</v>
      </c>
      <c r="P214" s="425"/>
      <c r="Q214" s="425"/>
      <c r="R214" s="425"/>
      <c r="S214" s="425"/>
      <c r="T214" s="425"/>
      <c r="U214" s="425"/>
      <c r="V214" s="425"/>
      <c r="W214" s="425"/>
      <c r="X214" s="425"/>
      <c r="Y214" s="425"/>
      <c r="Z214" s="425"/>
      <c r="AA214" s="425"/>
      <c r="AB214" s="425"/>
      <c r="AC214" s="425"/>
      <c r="AD214" s="425"/>
      <c r="AE214" s="425"/>
      <c r="AF214" s="425"/>
    </row>
    <row r="215" spans="1:32" s="424" customFormat="1" ht="12.6" customHeight="1" x14ac:dyDescent="0.2">
      <c r="B215" s="489" t="s">
        <v>1</v>
      </c>
      <c r="C215" s="439">
        <f>C214*0.12</f>
        <v>0</v>
      </c>
      <c r="D215" s="439">
        <f t="shared" ref="D215:N215" si="16">D214*0.12</f>
        <v>0</v>
      </c>
      <c r="E215" s="439">
        <f t="shared" si="16"/>
        <v>0</v>
      </c>
      <c r="F215" s="439">
        <f t="shared" si="16"/>
        <v>0</v>
      </c>
      <c r="G215" s="439">
        <f t="shared" si="16"/>
        <v>0</v>
      </c>
      <c r="H215" s="439">
        <f t="shared" si="16"/>
        <v>0</v>
      </c>
      <c r="I215" s="439">
        <f t="shared" si="16"/>
        <v>0</v>
      </c>
      <c r="J215" s="439">
        <f t="shared" si="16"/>
        <v>0</v>
      </c>
      <c r="K215" s="439">
        <f t="shared" si="16"/>
        <v>0</v>
      </c>
      <c r="L215" s="439">
        <f t="shared" si="16"/>
        <v>0</v>
      </c>
      <c r="M215" s="439">
        <f t="shared" si="16"/>
        <v>0</v>
      </c>
      <c r="N215" s="439">
        <f t="shared" si="16"/>
        <v>0</v>
      </c>
      <c r="O215" s="440">
        <f>O214*12%</f>
        <v>0</v>
      </c>
      <c r="P215" s="425"/>
      <c r="Q215" s="425"/>
      <c r="R215" s="425"/>
      <c r="S215" s="425"/>
      <c r="T215" s="425"/>
      <c r="U215" s="425"/>
      <c r="V215" s="425"/>
      <c r="W215" s="425"/>
      <c r="X215" s="425"/>
      <c r="Y215" s="425"/>
      <c r="Z215" s="425"/>
      <c r="AA215" s="425"/>
      <c r="AB215" s="425"/>
      <c r="AC215" s="425"/>
      <c r="AD215" s="425"/>
      <c r="AE215" s="425"/>
      <c r="AF215" s="425"/>
    </row>
    <row r="216" spans="1:32" s="424" customFormat="1" ht="12.6" customHeight="1" thickBot="1" x14ac:dyDescent="0.25">
      <c r="B216" s="490" t="s">
        <v>801</v>
      </c>
      <c r="C216" s="441">
        <f>C214+C215</f>
        <v>0</v>
      </c>
      <c r="D216" s="441">
        <f t="shared" ref="D216:N216" si="17">D214+D215</f>
        <v>0</v>
      </c>
      <c r="E216" s="441">
        <f t="shared" si="17"/>
        <v>0</v>
      </c>
      <c r="F216" s="441">
        <f t="shared" si="17"/>
        <v>0</v>
      </c>
      <c r="G216" s="441">
        <f t="shared" si="17"/>
        <v>0</v>
      </c>
      <c r="H216" s="441">
        <f t="shared" si="17"/>
        <v>0</v>
      </c>
      <c r="I216" s="441">
        <f t="shared" si="17"/>
        <v>0</v>
      </c>
      <c r="J216" s="441">
        <f t="shared" si="17"/>
        <v>0</v>
      </c>
      <c r="K216" s="441">
        <f t="shared" si="17"/>
        <v>0</v>
      </c>
      <c r="L216" s="441">
        <f t="shared" si="17"/>
        <v>0</v>
      </c>
      <c r="M216" s="441">
        <f t="shared" si="17"/>
        <v>0</v>
      </c>
      <c r="N216" s="441">
        <f t="shared" si="17"/>
        <v>0</v>
      </c>
      <c r="O216" s="453">
        <f>SUM(O214:O215)</f>
        <v>0</v>
      </c>
      <c r="P216" s="425"/>
      <c r="Q216" s="425"/>
      <c r="R216" s="425"/>
      <c r="S216" s="425"/>
      <c r="T216" s="425"/>
      <c r="U216" s="425"/>
      <c r="V216" s="425"/>
      <c r="W216" s="425"/>
      <c r="X216" s="425"/>
      <c r="Y216" s="425"/>
      <c r="Z216" s="425"/>
      <c r="AA216" s="425"/>
      <c r="AB216" s="425"/>
      <c r="AC216" s="425"/>
      <c r="AD216" s="425"/>
      <c r="AE216" s="425"/>
      <c r="AF216" s="425"/>
    </row>
    <row r="217" spans="1:32" ht="11.45" customHeight="1" x14ac:dyDescent="0.2"/>
    <row r="218" spans="1:32" x14ac:dyDescent="0.2">
      <c r="A218" s="454"/>
      <c r="B218" s="454"/>
      <c r="C218" s="454"/>
      <c r="D218" s="454"/>
      <c r="E218" s="454"/>
      <c r="F218" s="454"/>
      <c r="G218" s="454"/>
    </row>
    <row r="219" spans="1:32" ht="11.45" customHeight="1" x14ac:dyDescent="0.2">
      <c r="A219" s="454"/>
      <c r="B219" s="454"/>
      <c r="C219" s="454"/>
      <c r="D219" s="454"/>
      <c r="E219" s="454"/>
      <c r="F219" s="454"/>
      <c r="G219" s="454"/>
    </row>
    <row r="220" spans="1:32" ht="13.15" customHeight="1" x14ac:dyDescent="0.2">
      <c r="A220" s="454"/>
      <c r="B220" s="454"/>
      <c r="C220" s="454"/>
      <c r="D220" s="454"/>
      <c r="E220" s="454"/>
      <c r="F220" s="454"/>
      <c r="G220" s="454"/>
    </row>
    <row r="221" spans="1:32" x14ac:dyDescent="0.2">
      <c r="A221" s="454"/>
      <c r="B221" s="454"/>
      <c r="C221" s="454"/>
      <c r="D221" s="454"/>
      <c r="E221" s="454"/>
      <c r="F221" s="454"/>
      <c r="G221" s="454"/>
    </row>
    <row r="222" spans="1:32" x14ac:dyDescent="0.2">
      <c r="A222" s="454"/>
      <c r="B222" s="454"/>
      <c r="C222" s="454"/>
      <c r="D222" s="454"/>
      <c r="E222" s="454"/>
      <c r="F222" s="454"/>
      <c r="G222" s="454"/>
    </row>
    <row r="223" spans="1:32" x14ac:dyDescent="0.2">
      <c r="A223" s="454"/>
      <c r="B223" s="454"/>
      <c r="C223" s="454"/>
      <c r="D223" s="454"/>
      <c r="E223" s="454"/>
      <c r="F223" s="454"/>
      <c r="G223" s="454"/>
    </row>
    <row r="224" spans="1:32" x14ac:dyDescent="0.2">
      <c r="A224" s="454"/>
      <c r="B224" s="454"/>
      <c r="C224" s="454"/>
      <c r="D224" s="454"/>
      <c r="E224" s="454"/>
      <c r="F224" s="454"/>
      <c r="G224" s="454"/>
    </row>
  </sheetData>
  <mergeCells count="21">
    <mergeCell ref="B202:B213"/>
    <mergeCell ref="B172:B183"/>
    <mergeCell ref="B118:B129"/>
    <mergeCell ref="B190:B201"/>
    <mergeCell ref="B160:B171"/>
    <mergeCell ref="B112:B117"/>
    <mergeCell ref="B130:B135"/>
    <mergeCell ref="B184:B189"/>
    <mergeCell ref="P1:S3"/>
    <mergeCell ref="B1:O2"/>
    <mergeCell ref="B40:B51"/>
    <mergeCell ref="B4:B15"/>
    <mergeCell ref="B16:B27"/>
    <mergeCell ref="B28:B39"/>
    <mergeCell ref="B76:B87"/>
    <mergeCell ref="B52:B63"/>
    <mergeCell ref="B64:B75"/>
    <mergeCell ref="B136:B147"/>
    <mergeCell ref="B148:B159"/>
    <mergeCell ref="B100:B111"/>
    <mergeCell ref="B88:B99"/>
  </mergeCells>
  <printOptions horizontalCentered="1"/>
  <pageMargins left="0.23622047244094491" right="0.23622047244094491" top="0.35433070866141736" bottom="0.35433070866141736" header="0.31496062992125984" footer="0.31496062992125984"/>
  <pageSetup paperSize="258" scale="7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3"/>
  <sheetViews>
    <sheetView zoomScaleNormal="100" workbookViewId="0">
      <pane xSplit="1" ySplit="3" topLeftCell="B364" activePane="bottomRight" state="frozen"/>
      <selection pane="topRight" activeCell="B1" sqref="B1"/>
      <selection pane="bottomLeft" activeCell="A4" sqref="A4"/>
      <selection pane="bottomRight" activeCell="A390" sqref="A390"/>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707</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14</v>
      </c>
      <c r="B8" s="376" t="s">
        <v>516</v>
      </c>
      <c r="C8" s="353">
        <v>0</v>
      </c>
      <c r="D8" s="386">
        <f>C8*A8</f>
        <v>0</v>
      </c>
    </row>
    <row r="9" spans="1:6" ht="12.75" customHeight="1" x14ac:dyDescent="0.25">
      <c r="A9" s="355">
        <v>1</v>
      </c>
      <c r="B9" s="376" t="s">
        <v>537</v>
      </c>
      <c r="C9" s="353">
        <v>0</v>
      </c>
      <c r="D9" s="386">
        <f t="shared" ref="D9:D15"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1</v>
      </c>
      <c r="B13" s="376" t="s">
        <v>610</v>
      </c>
      <c r="C13" s="353">
        <v>0</v>
      </c>
      <c r="D13" s="386">
        <f t="shared" si="0"/>
        <v>0</v>
      </c>
    </row>
    <row r="14" spans="1:6" ht="12.75" customHeight="1" x14ac:dyDescent="0.25">
      <c r="A14" s="355">
        <v>2</v>
      </c>
      <c r="B14" s="376" t="s">
        <v>651</v>
      </c>
      <c r="C14" s="353">
        <v>0</v>
      </c>
      <c r="D14" s="386">
        <f t="shared" si="0"/>
        <v>0</v>
      </c>
    </row>
    <row r="15" spans="1:6" ht="12.75" customHeight="1" x14ac:dyDescent="0.25">
      <c r="A15" s="355">
        <v>2</v>
      </c>
      <c r="B15" s="377" t="s">
        <v>525</v>
      </c>
      <c r="C15" s="353">
        <v>0</v>
      </c>
      <c r="D15" s="386">
        <f t="shared" si="0"/>
        <v>0</v>
      </c>
    </row>
    <row r="16" spans="1:6" ht="12.75" customHeight="1" x14ac:dyDescent="0.25">
      <c r="A16" s="355"/>
      <c r="B16" s="377"/>
      <c r="C16" s="353"/>
      <c r="D16" s="386"/>
    </row>
    <row r="17" spans="1:4" ht="12.75" customHeight="1" x14ac:dyDescent="0.25">
      <c r="A17" s="355"/>
      <c r="B17" s="378" t="s">
        <v>517</v>
      </c>
      <c r="C17" s="401"/>
      <c r="D17" s="386">
        <f>SUM(D8:D16)</f>
        <v>0</v>
      </c>
    </row>
    <row r="18" spans="1:4" ht="12.75" customHeight="1" x14ac:dyDescent="0.25">
      <c r="A18" s="365"/>
      <c r="B18" s="375" t="s">
        <v>518</v>
      </c>
      <c r="C18" s="400"/>
      <c r="D18" s="386"/>
    </row>
    <row r="19" spans="1:4" ht="12.75" customHeight="1" x14ac:dyDescent="0.25">
      <c r="A19" s="355">
        <v>1</v>
      </c>
      <c r="B19" s="376" t="s">
        <v>540</v>
      </c>
      <c r="C19" s="353">
        <v>0</v>
      </c>
      <c r="D19" s="386">
        <f t="shared" ref="D19:D24" si="1">C19*A19</f>
        <v>0</v>
      </c>
    </row>
    <row r="20" spans="1:4" ht="12.75" customHeight="1" x14ac:dyDescent="0.25">
      <c r="A20" s="355">
        <v>1</v>
      </c>
      <c r="B20" s="376" t="s">
        <v>541</v>
      </c>
      <c r="C20" s="353">
        <v>0</v>
      </c>
      <c r="D20" s="386">
        <f t="shared" si="1"/>
        <v>0</v>
      </c>
    </row>
    <row r="21" spans="1:4" ht="12.75" customHeight="1" x14ac:dyDescent="0.25">
      <c r="A21" s="355">
        <v>1</v>
      </c>
      <c r="B21" s="376" t="s">
        <v>542</v>
      </c>
      <c r="C21" s="353">
        <v>0</v>
      </c>
      <c r="D21" s="386">
        <f t="shared" si="1"/>
        <v>0</v>
      </c>
    </row>
    <row r="22" spans="1:4" ht="12.75" customHeight="1" x14ac:dyDescent="0.25">
      <c r="A22" s="355">
        <v>1</v>
      </c>
      <c r="B22" s="376" t="s">
        <v>543</v>
      </c>
      <c r="C22" s="353">
        <v>0</v>
      </c>
      <c r="D22" s="386">
        <f t="shared" si="1"/>
        <v>0</v>
      </c>
    </row>
    <row r="23" spans="1:4" ht="12.75" customHeight="1" x14ac:dyDescent="0.25">
      <c r="A23" s="355">
        <v>1</v>
      </c>
      <c r="B23" s="376" t="s">
        <v>650</v>
      </c>
      <c r="C23" s="353">
        <v>0</v>
      </c>
      <c r="D23" s="386">
        <f t="shared" si="1"/>
        <v>0</v>
      </c>
    </row>
    <row r="24" spans="1:4" ht="12.75" customHeight="1" x14ac:dyDescent="0.25">
      <c r="A24" s="355">
        <v>1</v>
      </c>
      <c r="B24" s="376" t="s">
        <v>667</v>
      </c>
      <c r="C24" s="353">
        <v>0</v>
      </c>
      <c r="D24" s="386">
        <f t="shared" si="1"/>
        <v>0</v>
      </c>
    </row>
    <row r="25" spans="1:4" ht="12.75" customHeight="1" x14ac:dyDescent="0.25">
      <c r="A25" s="355"/>
      <c r="B25" s="376"/>
      <c r="C25" s="353"/>
      <c r="D25" s="386"/>
    </row>
    <row r="26" spans="1:4" ht="12.75" customHeight="1" thickBot="1" x14ac:dyDescent="0.3">
      <c r="A26" s="366"/>
      <c r="B26" s="378" t="s">
        <v>519</v>
      </c>
      <c r="C26" s="401"/>
      <c r="D26" s="386">
        <f>SUM(D19:D25)</f>
        <v>0</v>
      </c>
    </row>
    <row r="27" spans="1:4" ht="12.75" customHeight="1" thickBot="1" x14ac:dyDescent="0.3">
      <c r="A27" s="364"/>
      <c r="B27" s="379" t="s">
        <v>520</v>
      </c>
      <c r="C27" s="399"/>
      <c r="D27" s="387">
        <f>D17+D26</f>
        <v>0</v>
      </c>
    </row>
    <row r="28" spans="1:4" ht="12.75" customHeight="1" x14ac:dyDescent="0.25">
      <c r="A28" s="367"/>
      <c r="B28" s="367"/>
      <c r="C28" s="402"/>
      <c r="D28" s="388"/>
    </row>
    <row r="29" spans="1:4" ht="12.75" customHeight="1" thickBot="1" x14ac:dyDescent="0.3">
      <c r="A29" s="360" t="s">
        <v>521</v>
      </c>
      <c r="B29" s="360"/>
      <c r="C29" s="359"/>
      <c r="D29" s="360"/>
    </row>
    <row r="30" spans="1:4" ht="12.75" customHeight="1" thickBot="1" x14ac:dyDescent="0.3">
      <c r="A30" s="364" t="s">
        <v>511</v>
      </c>
      <c r="B30" s="361" t="s">
        <v>512</v>
      </c>
      <c r="C30" s="399" t="s">
        <v>513</v>
      </c>
      <c r="D30" s="389" t="s">
        <v>514</v>
      </c>
    </row>
    <row r="31" spans="1:4" ht="12.75" customHeight="1" x14ac:dyDescent="0.25">
      <c r="A31" s="365"/>
      <c r="B31" s="375" t="s">
        <v>515</v>
      </c>
      <c r="C31" s="400"/>
      <c r="D31" s="390"/>
    </row>
    <row r="32" spans="1:4" ht="12.75" customHeight="1" x14ac:dyDescent="0.25">
      <c r="A32" s="355">
        <v>14</v>
      </c>
      <c r="B32" s="376" t="s">
        <v>516</v>
      </c>
      <c r="C32" s="353">
        <v>0</v>
      </c>
      <c r="D32" s="386">
        <f t="shared" ref="D32:D59" si="2">C32*A32</f>
        <v>0</v>
      </c>
    </row>
    <row r="33" spans="1:4" ht="12.75" customHeight="1" x14ac:dyDescent="0.25">
      <c r="A33" s="355">
        <v>1</v>
      </c>
      <c r="B33" s="376" t="s">
        <v>537</v>
      </c>
      <c r="C33" s="353">
        <v>0</v>
      </c>
      <c r="D33" s="386">
        <f t="shared" si="2"/>
        <v>0</v>
      </c>
    </row>
    <row r="34" spans="1:4" ht="12.75" customHeight="1" x14ac:dyDescent="0.25">
      <c r="A34" s="355">
        <v>1</v>
      </c>
      <c r="B34" s="376" t="s">
        <v>538</v>
      </c>
      <c r="C34" s="353">
        <v>0</v>
      </c>
      <c r="D34" s="386">
        <f t="shared" si="2"/>
        <v>0</v>
      </c>
    </row>
    <row r="35" spans="1:4" ht="12.75" customHeight="1" x14ac:dyDescent="0.25">
      <c r="A35" s="355">
        <v>1</v>
      </c>
      <c r="B35" s="377" t="s">
        <v>539</v>
      </c>
      <c r="C35" s="353">
        <v>0</v>
      </c>
      <c r="D35" s="386">
        <f t="shared" si="2"/>
        <v>0</v>
      </c>
    </row>
    <row r="36" spans="1:4" ht="12.75" customHeight="1" x14ac:dyDescent="0.25">
      <c r="A36" s="355">
        <v>1</v>
      </c>
      <c r="B36" s="376" t="s">
        <v>609</v>
      </c>
      <c r="C36" s="353">
        <v>0</v>
      </c>
      <c r="D36" s="386">
        <f t="shared" si="2"/>
        <v>0</v>
      </c>
    </row>
    <row r="37" spans="1:4" ht="12.75" customHeight="1" x14ac:dyDescent="0.25">
      <c r="A37" s="355">
        <v>1</v>
      </c>
      <c r="B37" s="376" t="s">
        <v>610</v>
      </c>
      <c r="C37" s="353">
        <v>0</v>
      </c>
      <c r="D37" s="386">
        <f t="shared" si="2"/>
        <v>0</v>
      </c>
    </row>
    <row r="38" spans="1:4" ht="12.75" customHeight="1" x14ac:dyDescent="0.25">
      <c r="A38" s="355">
        <v>2</v>
      </c>
      <c r="B38" s="376" t="s">
        <v>546</v>
      </c>
      <c r="C38" s="353">
        <v>0</v>
      </c>
      <c r="D38" s="386">
        <f t="shared" si="2"/>
        <v>0</v>
      </c>
    </row>
    <row r="39" spans="1:4" ht="12.75" customHeight="1" x14ac:dyDescent="0.25">
      <c r="A39" s="355">
        <v>2</v>
      </c>
      <c r="B39" s="376" t="s">
        <v>651</v>
      </c>
      <c r="C39" s="353">
        <v>0</v>
      </c>
      <c r="D39" s="386">
        <f t="shared" si="2"/>
        <v>0</v>
      </c>
    </row>
    <row r="40" spans="1:4" ht="12.75" customHeight="1" x14ac:dyDescent="0.25">
      <c r="A40" s="355">
        <v>1</v>
      </c>
      <c r="B40" s="376" t="s">
        <v>547</v>
      </c>
      <c r="C40" s="353">
        <v>0</v>
      </c>
      <c r="D40" s="386">
        <f t="shared" si="2"/>
        <v>0</v>
      </c>
    </row>
    <row r="41" spans="1:4" ht="12.75" customHeight="1" x14ac:dyDescent="0.25">
      <c r="A41" s="355">
        <v>1</v>
      </c>
      <c r="B41" s="376" t="s">
        <v>614</v>
      </c>
      <c r="C41" s="353">
        <v>0</v>
      </c>
      <c r="D41" s="386">
        <f t="shared" si="2"/>
        <v>0</v>
      </c>
    </row>
    <row r="42" spans="1:4" ht="12.75" customHeight="1" x14ac:dyDescent="0.25">
      <c r="A42" s="355">
        <v>1</v>
      </c>
      <c r="B42" s="376" t="s">
        <v>549</v>
      </c>
      <c r="C42" s="353">
        <v>0</v>
      </c>
      <c r="D42" s="386">
        <f t="shared" si="2"/>
        <v>0</v>
      </c>
    </row>
    <row r="43" spans="1:4" ht="12.75" customHeight="1" x14ac:dyDescent="0.25">
      <c r="A43" s="355">
        <v>1</v>
      </c>
      <c r="B43" s="376" t="s">
        <v>550</v>
      </c>
      <c r="C43" s="353">
        <v>0</v>
      </c>
      <c r="D43" s="386">
        <f t="shared" si="2"/>
        <v>0</v>
      </c>
    </row>
    <row r="44" spans="1:4" ht="12.75" customHeight="1" x14ac:dyDescent="0.25">
      <c r="A44" s="355">
        <v>1</v>
      </c>
      <c r="B44" s="376" t="s">
        <v>561</v>
      </c>
      <c r="C44" s="353">
        <v>0</v>
      </c>
      <c r="D44" s="386">
        <f t="shared" si="2"/>
        <v>0</v>
      </c>
    </row>
    <row r="45" spans="1:4" ht="12.75" customHeight="1" x14ac:dyDescent="0.25">
      <c r="A45" s="355"/>
      <c r="B45" s="376"/>
      <c r="C45" s="353"/>
      <c r="D45" s="386"/>
    </row>
    <row r="46" spans="1:4" ht="12.75" customHeight="1" x14ac:dyDescent="0.25">
      <c r="A46" s="366"/>
      <c r="B46" s="378" t="s">
        <v>517</v>
      </c>
      <c r="C46" s="401"/>
      <c r="D46" s="386">
        <f>SUM(D32:D45)</f>
        <v>0</v>
      </c>
    </row>
    <row r="47" spans="1:4" ht="12.75" customHeight="1" x14ac:dyDescent="0.25">
      <c r="A47" s="365"/>
      <c r="B47" s="375" t="s">
        <v>518</v>
      </c>
      <c r="C47" s="400"/>
      <c r="D47" s="386"/>
    </row>
    <row r="48" spans="1:4" ht="12.75" customHeight="1" x14ac:dyDescent="0.25">
      <c r="A48" s="355">
        <v>1</v>
      </c>
      <c r="B48" s="376" t="s">
        <v>540</v>
      </c>
      <c r="C48" s="353">
        <v>0</v>
      </c>
      <c r="D48" s="386">
        <f t="shared" si="2"/>
        <v>0</v>
      </c>
    </row>
    <row r="49" spans="1:4" ht="12.75" customHeight="1" x14ac:dyDescent="0.25">
      <c r="A49" s="355">
        <v>1</v>
      </c>
      <c r="B49" s="376" t="s">
        <v>541</v>
      </c>
      <c r="C49" s="353">
        <v>0</v>
      </c>
      <c r="D49" s="386">
        <f t="shared" si="2"/>
        <v>0</v>
      </c>
    </row>
    <row r="50" spans="1:4" ht="12.75" customHeight="1" x14ac:dyDescent="0.25">
      <c r="A50" s="355">
        <v>1</v>
      </c>
      <c r="B50" s="376" t="s">
        <v>542</v>
      </c>
      <c r="C50" s="353">
        <v>0</v>
      </c>
      <c r="D50" s="386">
        <f t="shared" si="2"/>
        <v>0</v>
      </c>
    </row>
    <row r="51" spans="1:4" ht="12.75" customHeight="1" x14ac:dyDescent="0.25">
      <c r="A51" s="355">
        <v>1</v>
      </c>
      <c r="B51" s="376" t="s">
        <v>551</v>
      </c>
      <c r="C51" s="353">
        <v>0</v>
      </c>
      <c r="D51" s="386">
        <f t="shared" si="2"/>
        <v>0</v>
      </c>
    </row>
    <row r="52" spans="1:4" ht="12.75" customHeight="1" x14ac:dyDescent="0.25">
      <c r="A52" s="355">
        <v>1</v>
      </c>
      <c r="B52" s="376" t="s">
        <v>552</v>
      </c>
      <c r="C52" s="353">
        <v>0</v>
      </c>
      <c r="D52" s="386">
        <f t="shared" si="2"/>
        <v>0</v>
      </c>
    </row>
    <row r="53" spans="1:4" ht="12.75" customHeight="1" x14ac:dyDescent="0.25">
      <c r="A53" s="355">
        <v>1</v>
      </c>
      <c r="B53" s="376" t="s">
        <v>553</v>
      </c>
      <c r="C53" s="353">
        <v>0</v>
      </c>
      <c r="D53" s="386">
        <f t="shared" si="2"/>
        <v>0</v>
      </c>
    </row>
    <row r="54" spans="1:4" ht="12.75" customHeight="1" x14ac:dyDescent="0.25">
      <c r="A54" s="355">
        <v>1</v>
      </c>
      <c r="B54" s="376" t="s">
        <v>554</v>
      </c>
      <c r="C54" s="353">
        <v>0</v>
      </c>
      <c r="D54" s="386">
        <f t="shared" si="2"/>
        <v>0</v>
      </c>
    </row>
    <row r="55" spans="1:4" ht="12.75" customHeight="1" x14ac:dyDescent="0.25">
      <c r="A55" s="355">
        <v>1</v>
      </c>
      <c r="B55" s="376" t="s">
        <v>555</v>
      </c>
      <c r="C55" s="353">
        <v>0</v>
      </c>
      <c r="D55" s="386">
        <f t="shared" si="2"/>
        <v>0</v>
      </c>
    </row>
    <row r="56" spans="1:4" ht="12.75" customHeight="1" x14ac:dyDescent="0.25">
      <c r="A56" s="355">
        <v>1</v>
      </c>
      <c r="B56" s="376" t="s">
        <v>560</v>
      </c>
      <c r="C56" s="353">
        <v>0</v>
      </c>
      <c r="D56" s="386">
        <f t="shared" si="2"/>
        <v>0</v>
      </c>
    </row>
    <row r="57" spans="1:4" ht="12.75" customHeight="1" x14ac:dyDescent="0.25">
      <c r="A57" s="355">
        <v>1</v>
      </c>
      <c r="B57" s="376" t="s">
        <v>556</v>
      </c>
      <c r="C57" s="353">
        <v>0</v>
      </c>
      <c r="D57" s="386">
        <f t="shared" si="2"/>
        <v>0</v>
      </c>
    </row>
    <row r="58" spans="1:4" ht="12.75" customHeight="1" x14ac:dyDescent="0.25">
      <c r="A58" s="355">
        <v>1</v>
      </c>
      <c r="B58" s="376" t="s">
        <v>615</v>
      </c>
      <c r="C58" s="353">
        <v>0</v>
      </c>
      <c r="D58" s="386">
        <f t="shared" si="2"/>
        <v>0</v>
      </c>
    </row>
    <row r="59" spans="1:4" ht="12.75" customHeight="1" x14ac:dyDescent="0.25">
      <c r="A59" s="355">
        <v>1</v>
      </c>
      <c r="B59" s="376" t="s">
        <v>616</v>
      </c>
      <c r="C59" s="353">
        <v>0</v>
      </c>
      <c r="D59" s="386">
        <f t="shared" si="2"/>
        <v>0</v>
      </c>
    </row>
    <row r="60" spans="1:4" ht="12.75" customHeight="1" x14ac:dyDescent="0.25">
      <c r="A60" s="355"/>
      <c r="B60" s="376"/>
      <c r="C60" s="353"/>
      <c r="D60" s="386"/>
    </row>
    <row r="61" spans="1:4" ht="12.75" customHeight="1" thickBot="1" x14ac:dyDescent="0.3">
      <c r="A61" s="366"/>
      <c r="B61" s="378" t="s">
        <v>519</v>
      </c>
      <c r="C61" s="401"/>
      <c r="D61" s="386">
        <f>SUM(D48:D60)</f>
        <v>0</v>
      </c>
    </row>
    <row r="62" spans="1:4" ht="12.75" customHeight="1" thickBot="1" x14ac:dyDescent="0.3">
      <c r="A62" s="364"/>
      <c r="B62" s="379" t="s">
        <v>520</v>
      </c>
      <c r="C62" s="399"/>
      <c r="D62" s="391">
        <f>D61+D46</f>
        <v>0</v>
      </c>
    </row>
    <row r="63" spans="1:4" ht="12.75" customHeight="1" x14ac:dyDescent="0.25">
      <c r="A63" s="363"/>
      <c r="B63" s="378"/>
      <c r="C63" s="403"/>
      <c r="D63" s="392"/>
    </row>
    <row r="64" spans="1:4" ht="12.75" customHeight="1" thickBot="1" x14ac:dyDescent="0.3">
      <c r="A64" s="368" t="s">
        <v>524</v>
      </c>
      <c r="B64" s="368"/>
      <c r="C64" s="404"/>
      <c r="D64" s="368"/>
    </row>
    <row r="65" spans="1:4" ht="12.75" customHeight="1" thickBot="1" x14ac:dyDescent="0.3">
      <c r="A65" s="364" t="s">
        <v>511</v>
      </c>
      <c r="B65" s="361" t="s">
        <v>512</v>
      </c>
      <c r="C65" s="399" t="s">
        <v>513</v>
      </c>
      <c r="D65" s="389" t="s">
        <v>514</v>
      </c>
    </row>
    <row r="66" spans="1:4" ht="12.75" customHeight="1" x14ac:dyDescent="0.25">
      <c r="A66" s="365"/>
      <c r="B66" s="375" t="s">
        <v>515</v>
      </c>
      <c r="C66" s="400"/>
      <c r="D66" s="393"/>
    </row>
    <row r="67" spans="1:4" ht="12.75" customHeight="1" x14ac:dyDescent="0.25">
      <c r="A67" s="355">
        <v>14</v>
      </c>
      <c r="B67" s="376" t="s">
        <v>516</v>
      </c>
      <c r="C67" s="353">
        <v>0</v>
      </c>
      <c r="D67" s="386">
        <f t="shared" ref="D67:D84" si="3">C67*A67</f>
        <v>0</v>
      </c>
    </row>
    <row r="68" spans="1:4" ht="12.75" customHeight="1" x14ac:dyDescent="0.25">
      <c r="A68" s="355">
        <v>1</v>
      </c>
      <c r="B68" s="376" t="s">
        <v>537</v>
      </c>
      <c r="C68" s="353">
        <v>0</v>
      </c>
      <c r="D68" s="386">
        <f t="shared" si="3"/>
        <v>0</v>
      </c>
    </row>
    <row r="69" spans="1:4" ht="12.75" customHeight="1" x14ac:dyDescent="0.25">
      <c r="A69" s="355">
        <v>1</v>
      </c>
      <c r="B69" s="376" t="s">
        <v>538</v>
      </c>
      <c r="C69" s="353">
        <v>0</v>
      </c>
      <c r="D69" s="386">
        <f t="shared" si="3"/>
        <v>0</v>
      </c>
    </row>
    <row r="70" spans="1:4" ht="12.75" customHeight="1" x14ac:dyDescent="0.25">
      <c r="A70" s="355">
        <v>1</v>
      </c>
      <c r="B70" s="377" t="s">
        <v>539</v>
      </c>
      <c r="C70" s="353">
        <v>0</v>
      </c>
      <c r="D70" s="386">
        <f t="shared" si="3"/>
        <v>0</v>
      </c>
    </row>
    <row r="71" spans="1:4" ht="12.75" customHeight="1" x14ac:dyDescent="0.25">
      <c r="A71" s="355">
        <v>1</v>
      </c>
      <c r="B71" s="376" t="s">
        <v>609</v>
      </c>
      <c r="C71" s="353">
        <v>0</v>
      </c>
      <c r="D71" s="386">
        <f t="shared" si="3"/>
        <v>0</v>
      </c>
    </row>
    <row r="72" spans="1:4" ht="12.75" customHeight="1" x14ac:dyDescent="0.25">
      <c r="A72" s="355">
        <v>1</v>
      </c>
      <c r="B72" s="376" t="s">
        <v>610</v>
      </c>
      <c r="C72" s="353">
        <v>0</v>
      </c>
      <c r="D72" s="386">
        <f t="shared" si="3"/>
        <v>0</v>
      </c>
    </row>
    <row r="73" spans="1:4" ht="12.75" customHeight="1" x14ac:dyDescent="0.25">
      <c r="A73" s="355">
        <v>2</v>
      </c>
      <c r="B73" s="376" t="s">
        <v>651</v>
      </c>
      <c r="C73" s="353">
        <v>0</v>
      </c>
      <c r="D73" s="386">
        <f t="shared" si="3"/>
        <v>0</v>
      </c>
    </row>
    <row r="74" spans="1:4" ht="12.75" customHeight="1" x14ac:dyDescent="0.25">
      <c r="A74" s="355">
        <v>2</v>
      </c>
      <c r="B74" s="376" t="s">
        <v>606</v>
      </c>
      <c r="C74" s="353">
        <v>0</v>
      </c>
      <c r="D74" s="386">
        <f t="shared" si="3"/>
        <v>0</v>
      </c>
    </row>
    <row r="75" spans="1:4" ht="12.75" customHeight="1" x14ac:dyDescent="0.25">
      <c r="A75" s="355">
        <v>2</v>
      </c>
      <c r="B75" s="376" t="s">
        <v>607</v>
      </c>
      <c r="C75" s="353">
        <v>0</v>
      </c>
      <c r="D75" s="386">
        <f t="shared" si="3"/>
        <v>0</v>
      </c>
    </row>
    <row r="76" spans="1:4" ht="12.75" customHeight="1" x14ac:dyDescent="0.25">
      <c r="A76" s="355"/>
      <c r="B76" s="380"/>
      <c r="C76" s="353"/>
      <c r="D76" s="386"/>
    </row>
    <row r="77" spans="1:4" ht="12.75" customHeight="1" x14ac:dyDescent="0.25">
      <c r="A77" s="366"/>
      <c r="B77" s="378" t="s">
        <v>517</v>
      </c>
      <c r="C77" s="405"/>
      <c r="D77" s="386">
        <f>SUM(D67:D76)</f>
        <v>0</v>
      </c>
    </row>
    <row r="78" spans="1:4" ht="12.75" customHeight="1" x14ac:dyDescent="0.25">
      <c r="A78" s="365"/>
      <c r="B78" s="375" t="s">
        <v>518</v>
      </c>
      <c r="C78" s="400"/>
      <c r="D78" s="386"/>
    </row>
    <row r="79" spans="1:4" ht="12.75" customHeight="1" x14ac:dyDescent="0.25">
      <c r="A79" s="355">
        <v>1</v>
      </c>
      <c r="B79" s="376" t="s">
        <v>540</v>
      </c>
      <c r="C79" s="353">
        <v>0</v>
      </c>
      <c r="D79" s="386">
        <f t="shared" si="3"/>
        <v>0</v>
      </c>
    </row>
    <row r="80" spans="1:4" ht="12.75" customHeight="1" x14ac:dyDescent="0.25">
      <c r="A80" s="355">
        <v>1</v>
      </c>
      <c r="B80" s="376" t="s">
        <v>541</v>
      </c>
      <c r="C80" s="353">
        <v>0</v>
      </c>
      <c r="D80" s="386">
        <f t="shared" si="3"/>
        <v>0</v>
      </c>
    </row>
    <row r="81" spans="1:4" ht="12.75" customHeight="1" x14ac:dyDescent="0.25">
      <c r="A81" s="355">
        <v>1</v>
      </c>
      <c r="B81" s="376" t="s">
        <v>542</v>
      </c>
      <c r="C81" s="353">
        <v>0</v>
      </c>
      <c r="D81" s="386">
        <f t="shared" si="3"/>
        <v>0</v>
      </c>
    </row>
    <row r="82" spans="1:4" ht="12.75" customHeight="1" x14ac:dyDescent="0.25">
      <c r="A82" s="355">
        <v>1</v>
      </c>
      <c r="B82" s="376" t="s">
        <v>608</v>
      </c>
      <c r="C82" s="353">
        <v>0</v>
      </c>
      <c r="D82" s="386">
        <f t="shared" si="3"/>
        <v>0</v>
      </c>
    </row>
    <row r="83" spans="1:4" ht="12.75" customHeight="1" x14ac:dyDescent="0.25">
      <c r="A83" s="355">
        <v>1</v>
      </c>
      <c r="B83" s="376" t="s">
        <v>618</v>
      </c>
      <c r="C83" s="353">
        <v>0</v>
      </c>
      <c r="D83" s="386">
        <f t="shared" si="3"/>
        <v>0</v>
      </c>
    </row>
    <row r="84" spans="1:4" ht="12.75" customHeight="1" x14ac:dyDescent="0.25">
      <c r="A84" s="355">
        <v>1</v>
      </c>
      <c r="B84" s="376" t="s">
        <v>616</v>
      </c>
      <c r="C84" s="353">
        <v>0</v>
      </c>
      <c r="D84" s="386">
        <f t="shared" si="3"/>
        <v>0</v>
      </c>
    </row>
    <row r="85" spans="1:4" ht="12.75" customHeight="1" x14ac:dyDescent="0.25">
      <c r="A85" s="355"/>
      <c r="B85" s="376"/>
      <c r="C85" s="353"/>
      <c r="D85" s="386"/>
    </row>
    <row r="86" spans="1:4" ht="12.75" customHeight="1" thickBot="1" x14ac:dyDescent="0.3">
      <c r="A86" s="366"/>
      <c r="B86" s="378" t="s">
        <v>519</v>
      </c>
      <c r="C86" s="401"/>
      <c r="D86" s="386">
        <f>SUM(D79:D85)</f>
        <v>0</v>
      </c>
    </row>
    <row r="87" spans="1:4" ht="12.75" customHeight="1" thickBot="1" x14ac:dyDescent="0.3">
      <c r="A87" s="364"/>
      <c r="B87" s="379" t="s">
        <v>520</v>
      </c>
      <c r="C87" s="399"/>
      <c r="D87" s="387">
        <f>D86+D77</f>
        <v>0</v>
      </c>
    </row>
    <row r="88" spans="1:4" ht="12.75" customHeight="1" x14ac:dyDescent="0.25">
      <c r="A88" s="367"/>
      <c r="B88" s="367"/>
      <c r="C88" s="402"/>
      <c r="D88" s="388"/>
    </row>
    <row r="89" spans="1:4" ht="12.75" customHeight="1" thickBot="1" x14ac:dyDescent="0.3">
      <c r="A89" s="369" t="s">
        <v>526</v>
      </c>
      <c r="B89" s="369"/>
      <c r="C89" s="406"/>
      <c r="D89" s="369"/>
    </row>
    <row r="90" spans="1:4" ht="12.75" customHeight="1" thickBot="1" x14ac:dyDescent="0.3">
      <c r="A90" s="364" t="s">
        <v>511</v>
      </c>
      <c r="B90" s="361" t="s">
        <v>512</v>
      </c>
      <c r="C90" s="399" t="s">
        <v>513</v>
      </c>
      <c r="D90" s="389" t="s">
        <v>514</v>
      </c>
    </row>
    <row r="91" spans="1:4" ht="12.75" customHeight="1" x14ac:dyDescent="0.25">
      <c r="A91" s="365"/>
      <c r="B91" s="375" t="s">
        <v>515</v>
      </c>
      <c r="C91" s="400"/>
      <c r="D91" s="390"/>
    </row>
    <row r="92" spans="1:4" ht="12.75" customHeight="1" x14ac:dyDescent="0.25">
      <c r="A92" s="355">
        <v>14</v>
      </c>
      <c r="B92" s="376" t="s">
        <v>516</v>
      </c>
      <c r="C92" s="353">
        <v>0</v>
      </c>
      <c r="D92" s="386">
        <f t="shared" ref="D92:D123" si="4">C92*A92</f>
        <v>0</v>
      </c>
    </row>
    <row r="93" spans="1:4" ht="12.75" customHeight="1" x14ac:dyDescent="0.25">
      <c r="A93" s="355">
        <v>1</v>
      </c>
      <c r="B93" s="376" t="s">
        <v>537</v>
      </c>
      <c r="C93" s="353">
        <v>0</v>
      </c>
      <c r="D93" s="386">
        <f t="shared" si="4"/>
        <v>0</v>
      </c>
    </row>
    <row r="94" spans="1:4" ht="12.75" customHeight="1" x14ac:dyDescent="0.25">
      <c r="A94" s="355">
        <v>1</v>
      </c>
      <c r="B94" s="376" t="s">
        <v>538</v>
      </c>
      <c r="C94" s="353">
        <v>0</v>
      </c>
      <c r="D94" s="386">
        <f t="shared" si="4"/>
        <v>0</v>
      </c>
    </row>
    <row r="95" spans="1:4" ht="12.75" customHeight="1" x14ac:dyDescent="0.25">
      <c r="A95" s="355">
        <v>1</v>
      </c>
      <c r="B95" s="377" t="s">
        <v>539</v>
      </c>
      <c r="C95" s="353">
        <v>0</v>
      </c>
      <c r="D95" s="386">
        <f t="shared" si="4"/>
        <v>0</v>
      </c>
    </row>
    <row r="96" spans="1:4" ht="12.75" customHeight="1" x14ac:dyDescent="0.25">
      <c r="A96" s="355">
        <v>1</v>
      </c>
      <c r="B96" s="376" t="s">
        <v>609</v>
      </c>
      <c r="C96" s="353">
        <v>0</v>
      </c>
      <c r="D96" s="386">
        <f t="shared" si="4"/>
        <v>0</v>
      </c>
    </row>
    <row r="97" spans="1:4" ht="12.75" customHeight="1" x14ac:dyDescent="0.25">
      <c r="A97" s="355">
        <v>1</v>
      </c>
      <c r="B97" s="376" t="s">
        <v>610</v>
      </c>
      <c r="C97" s="353">
        <v>0</v>
      </c>
      <c r="D97" s="386">
        <f t="shared" si="4"/>
        <v>0</v>
      </c>
    </row>
    <row r="98" spans="1:4" ht="12.75" customHeight="1" x14ac:dyDescent="0.25">
      <c r="A98" s="355">
        <v>2</v>
      </c>
      <c r="B98" s="376" t="s">
        <v>546</v>
      </c>
      <c r="C98" s="353">
        <v>0</v>
      </c>
      <c r="D98" s="386">
        <f t="shared" si="4"/>
        <v>0</v>
      </c>
    </row>
    <row r="99" spans="1:4" ht="12.75" customHeight="1" x14ac:dyDescent="0.25">
      <c r="A99" s="355">
        <v>2</v>
      </c>
      <c r="B99" s="376" t="s">
        <v>651</v>
      </c>
      <c r="C99" s="353">
        <v>0</v>
      </c>
      <c r="D99" s="386">
        <f t="shared" si="4"/>
        <v>0</v>
      </c>
    </row>
    <row r="100" spans="1:4" ht="12.75" customHeight="1" x14ac:dyDescent="0.25">
      <c r="A100" s="355">
        <v>1</v>
      </c>
      <c r="B100" s="376" t="s">
        <v>547</v>
      </c>
      <c r="C100" s="353">
        <v>0</v>
      </c>
      <c r="D100" s="386">
        <f t="shared" si="4"/>
        <v>0</v>
      </c>
    </row>
    <row r="101" spans="1:4" ht="12.75" customHeight="1" x14ac:dyDescent="0.25">
      <c r="A101" s="355">
        <v>1</v>
      </c>
      <c r="B101" s="376" t="s">
        <v>614</v>
      </c>
      <c r="C101" s="353">
        <v>0</v>
      </c>
      <c r="D101" s="386">
        <f t="shared" si="4"/>
        <v>0</v>
      </c>
    </row>
    <row r="102" spans="1:4" ht="12.75" customHeight="1" x14ac:dyDescent="0.25">
      <c r="A102" s="355">
        <v>1</v>
      </c>
      <c r="B102" s="376" t="s">
        <v>549</v>
      </c>
      <c r="C102" s="353">
        <v>0</v>
      </c>
      <c r="D102" s="386">
        <f t="shared" si="4"/>
        <v>0</v>
      </c>
    </row>
    <row r="103" spans="1:4" ht="12.75" customHeight="1" x14ac:dyDescent="0.25">
      <c r="A103" s="355">
        <v>1</v>
      </c>
      <c r="B103" s="376" t="s">
        <v>550</v>
      </c>
      <c r="C103" s="353">
        <v>0</v>
      </c>
      <c r="D103" s="386">
        <f t="shared" si="4"/>
        <v>0</v>
      </c>
    </row>
    <row r="104" spans="1:4" ht="12.75" customHeight="1" x14ac:dyDescent="0.25">
      <c r="A104" s="355">
        <v>1</v>
      </c>
      <c r="B104" s="376" t="s">
        <v>561</v>
      </c>
      <c r="C104" s="353">
        <v>0</v>
      </c>
      <c r="D104" s="386">
        <f t="shared" si="4"/>
        <v>0</v>
      </c>
    </row>
    <row r="105" spans="1:4" ht="12.75" customHeight="1" x14ac:dyDescent="0.25">
      <c r="A105" s="355">
        <v>2</v>
      </c>
      <c r="B105" s="376" t="s">
        <v>557</v>
      </c>
      <c r="C105" s="353">
        <v>0</v>
      </c>
      <c r="D105" s="386">
        <f t="shared" si="4"/>
        <v>0</v>
      </c>
    </row>
    <row r="106" spans="1:4" ht="12.75" customHeight="1" x14ac:dyDescent="0.25">
      <c r="A106" s="355">
        <v>1</v>
      </c>
      <c r="B106" s="376" t="s">
        <v>533</v>
      </c>
      <c r="C106" s="353">
        <v>0</v>
      </c>
      <c r="D106" s="386">
        <f t="shared" si="4"/>
        <v>0</v>
      </c>
    </row>
    <row r="107" spans="1:4" ht="12.75" customHeight="1" x14ac:dyDescent="0.25">
      <c r="A107" s="355">
        <v>1</v>
      </c>
      <c r="B107" s="376" t="s">
        <v>558</v>
      </c>
      <c r="C107" s="353">
        <v>0</v>
      </c>
      <c r="D107" s="386">
        <f t="shared" si="4"/>
        <v>0</v>
      </c>
    </row>
    <row r="108" spans="1:4" ht="12.75" customHeight="1" x14ac:dyDescent="0.25">
      <c r="A108" s="355"/>
      <c r="B108" s="376"/>
      <c r="C108" s="353"/>
      <c r="D108" s="386"/>
    </row>
    <row r="109" spans="1:4" ht="12.75" customHeight="1" x14ac:dyDescent="0.25">
      <c r="A109" s="366"/>
      <c r="B109" s="378" t="s">
        <v>517</v>
      </c>
      <c r="C109" s="353"/>
      <c r="D109" s="386">
        <f>SUM(D92:D108)</f>
        <v>0</v>
      </c>
    </row>
    <row r="110" spans="1:4" ht="12.75" customHeight="1" x14ac:dyDescent="0.25">
      <c r="A110" s="365"/>
      <c r="B110" s="375" t="s">
        <v>518</v>
      </c>
      <c r="C110" s="353"/>
      <c r="D110" s="386"/>
    </row>
    <row r="111" spans="1:4" ht="12.75" customHeight="1" x14ac:dyDescent="0.25">
      <c r="A111" s="355">
        <v>1</v>
      </c>
      <c r="B111" s="376" t="s">
        <v>540</v>
      </c>
      <c r="C111" s="353">
        <v>0</v>
      </c>
      <c r="D111" s="386">
        <f t="shared" si="4"/>
        <v>0</v>
      </c>
    </row>
    <row r="112" spans="1:4" ht="12.75" customHeight="1" x14ac:dyDescent="0.25">
      <c r="A112" s="355">
        <v>1</v>
      </c>
      <c r="B112" s="376" t="s">
        <v>541</v>
      </c>
      <c r="C112" s="353">
        <v>0</v>
      </c>
      <c r="D112" s="386">
        <f t="shared" si="4"/>
        <v>0</v>
      </c>
    </row>
    <row r="113" spans="1:4" ht="12.75" customHeight="1" x14ac:dyDescent="0.25">
      <c r="A113" s="355">
        <v>1</v>
      </c>
      <c r="B113" s="376" t="s">
        <v>542</v>
      </c>
      <c r="C113" s="353">
        <v>0</v>
      </c>
      <c r="D113" s="386">
        <f t="shared" si="4"/>
        <v>0</v>
      </c>
    </row>
    <row r="114" spans="1:4" ht="12.75" customHeight="1" x14ac:dyDescent="0.25">
      <c r="A114" s="355">
        <v>1</v>
      </c>
      <c r="B114" s="376" t="s">
        <v>552</v>
      </c>
      <c r="C114" s="353">
        <v>0</v>
      </c>
      <c r="D114" s="386">
        <f t="shared" si="4"/>
        <v>0</v>
      </c>
    </row>
    <row r="115" spans="1:4" ht="12.75" customHeight="1" x14ac:dyDescent="0.25">
      <c r="A115" s="355">
        <v>1</v>
      </c>
      <c r="B115" s="376" t="s">
        <v>553</v>
      </c>
      <c r="C115" s="353">
        <v>0</v>
      </c>
      <c r="D115" s="386">
        <f t="shared" si="4"/>
        <v>0</v>
      </c>
    </row>
    <row r="116" spans="1:4" ht="12.75" customHeight="1" x14ac:dyDescent="0.25">
      <c r="A116" s="355">
        <v>1</v>
      </c>
      <c r="B116" s="376" t="s">
        <v>554</v>
      </c>
      <c r="C116" s="353">
        <v>0</v>
      </c>
      <c r="D116" s="386">
        <f t="shared" si="4"/>
        <v>0</v>
      </c>
    </row>
    <row r="117" spans="1:4" ht="12.75" customHeight="1" x14ac:dyDescent="0.25">
      <c r="A117" s="355">
        <v>1</v>
      </c>
      <c r="B117" s="376" t="s">
        <v>555</v>
      </c>
      <c r="C117" s="353">
        <v>0</v>
      </c>
      <c r="D117" s="386">
        <f t="shared" si="4"/>
        <v>0</v>
      </c>
    </row>
    <row r="118" spans="1:4" ht="12.75" customHeight="1" x14ac:dyDescent="0.25">
      <c r="A118" s="355">
        <v>1</v>
      </c>
      <c r="B118" s="376" t="s">
        <v>560</v>
      </c>
      <c r="C118" s="353">
        <v>0</v>
      </c>
      <c r="D118" s="386">
        <f t="shared" si="4"/>
        <v>0</v>
      </c>
    </row>
    <row r="119" spans="1:4" ht="12.75" customHeight="1" x14ac:dyDescent="0.25">
      <c r="A119" s="355">
        <v>1</v>
      </c>
      <c r="B119" s="376" t="s">
        <v>556</v>
      </c>
      <c r="C119" s="353">
        <v>0</v>
      </c>
      <c r="D119" s="386">
        <f t="shared" si="4"/>
        <v>0</v>
      </c>
    </row>
    <row r="120" spans="1:4" ht="12.75" customHeight="1" x14ac:dyDescent="0.25">
      <c r="A120" s="355">
        <v>1</v>
      </c>
      <c r="B120" s="376" t="s">
        <v>562</v>
      </c>
      <c r="C120" s="353">
        <v>0</v>
      </c>
      <c r="D120" s="386">
        <f t="shared" si="4"/>
        <v>0</v>
      </c>
    </row>
    <row r="121" spans="1:4" ht="12.75" customHeight="1" x14ac:dyDescent="0.25">
      <c r="A121" s="355">
        <v>1</v>
      </c>
      <c r="B121" s="376" t="s">
        <v>563</v>
      </c>
      <c r="C121" s="353">
        <v>0</v>
      </c>
      <c r="D121" s="386">
        <f t="shared" si="4"/>
        <v>0</v>
      </c>
    </row>
    <row r="122" spans="1:4" ht="12.75" customHeight="1" x14ac:dyDescent="0.25">
      <c r="A122" s="355">
        <v>1</v>
      </c>
      <c r="B122" s="376" t="s">
        <v>616</v>
      </c>
      <c r="C122" s="353">
        <v>0</v>
      </c>
      <c r="D122" s="386">
        <f t="shared" si="4"/>
        <v>0</v>
      </c>
    </row>
    <row r="123" spans="1:4" ht="12.75" customHeight="1" x14ac:dyDescent="0.25">
      <c r="A123" s="355">
        <v>1</v>
      </c>
      <c r="B123" s="376" t="s">
        <v>666</v>
      </c>
      <c r="C123" s="353">
        <v>0</v>
      </c>
      <c r="D123" s="386">
        <f t="shared" si="4"/>
        <v>0</v>
      </c>
    </row>
    <row r="124" spans="1:4" ht="12.75" customHeight="1" x14ac:dyDescent="0.25">
      <c r="A124" s="355"/>
      <c r="B124" s="376"/>
      <c r="C124" s="353"/>
      <c r="D124" s="386"/>
    </row>
    <row r="125" spans="1:4" ht="12.75" customHeight="1" thickBot="1" x14ac:dyDescent="0.3">
      <c r="A125" s="366"/>
      <c r="B125" s="378" t="s">
        <v>519</v>
      </c>
      <c r="C125" s="401"/>
      <c r="D125" s="386">
        <f>SUM(D111:D124)</f>
        <v>0</v>
      </c>
    </row>
    <row r="126" spans="1:4" ht="12.75" customHeight="1" thickBot="1" x14ac:dyDescent="0.3">
      <c r="A126" s="364"/>
      <c r="B126" s="379" t="s">
        <v>520</v>
      </c>
      <c r="C126" s="399"/>
      <c r="D126" s="391">
        <f>D125+D109</f>
        <v>0</v>
      </c>
    </row>
    <row r="127" spans="1:4" ht="12.75" customHeight="1" x14ac:dyDescent="0.25">
      <c r="A127" s="363"/>
      <c r="B127" s="378"/>
      <c r="C127" s="403"/>
      <c r="D127" s="392"/>
    </row>
    <row r="128" spans="1:4" ht="12.75" customHeight="1" thickBot="1" x14ac:dyDescent="0.3">
      <c r="A128" s="369" t="s">
        <v>527</v>
      </c>
      <c r="B128" s="369"/>
      <c r="C128" s="406"/>
      <c r="D128" s="369"/>
    </row>
    <row r="129" spans="1:4" ht="12.75" customHeight="1" thickBot="1" x14ac:dyDescent="0.3">
      <c r="A129" s="364" t="s">
        <v>511</v>
      </c>
      <c r="B129" s="361" t="s">
        <v>512</v>
      </c>
      <c r="C129" s="399" t="s">
        <v>513</v>
      </c>
      <c r="D129" s="384" t="s">
        <v>514</v>
      </c>
    </row>
    <row r="130" spans="1:4" ht="12.75" customHeight="1" x14ac:dyDescent="0.25">
      <c r="A130" s="365"/>
      <c r="B130" s="375" t="s">
        <v>515</v>
      </c>
      <c r="C130" s="400"/>
      <c r="D130" s="385"/>
    </row>
    <row r="131" spans="1:4" ht="12.75" customHeight="1" x14ac:dyDescent="0.25">
      <c r="A131" s="355">
        <v>14</v>
      </c>
      <c r="B131" s="376" t="s">
        <v>516</v>
      </c>
      <c r="C131" s="353">
        <v>0</v>
      </c>
      <c r="D131" s="386">
        <f>(C131*A131)</f>
        <v>0</v>
      </c>
    </row>
    <row r="132" spans="1:4" ht="12.75" customHeight="1" x14ac:dyDescent="0.25">
      <c r="A132" s="355">
        <v>1</v>
      </c>
      <c r="B132" s="376" t="s">
        <v>537</v>
      </c>
      <c r="C132" s="353">
        <v>0</v>
      </c>
      <c r="D132" s="386">
        <f t="shared" ref="D132:D139" si="5">(C132*A132)</f>
        <v>0</v>
      </c>
    </row>
    <row r="133" spans="1:4" ht="12.75" customHeight="1" x14ac:dyDescent="0.25">
      <c r="A133" s="355">
        <v>1</v>
      </c>
      <c r="B133" s="376" t="s">
        <v>538</v>
      </c>
      <c r="C133" s="353">
        <v>0</v>
      </c>
      <c r="D133" s="386">
        <f t="shared" si="5"/>
        <v>0</v>
      </c>
    </row>
    <row r="134" spans="1:4" ht="12.75" customHeight="1" x14ac:dyDescent="0.25">
      <c r="A134" s="355">
        <v>1</v>
      </c>
      <c r="B134" s="377" t="s">
        <v>539</v>
      </c>
      <c r="C134" s="353">
        <v>0</v>
      </c>
      <c r="D134" s="386">
        <f t="shared" si="5"/>
        <v>0</v>
      </c>
    </row>
    <row r="135" spans="1:4" ht="12.75" customHeight="1" x14ac:dyDescent="0.25">
      <c r="A135" s="355">
        <v>1</v>
      </c>
      <c r="B135" s="376" t="s">
        <v>609</v>
      </c>
      <c r="C135" s="353">
        <v>0</v>
      </c>
      <c r="D135" s="386">
        <f t="shared" si="5"/>
        <v>0</v>
      </c>
    </row>
    <row r="136" spans="1:4" ht="12.75" customHeight="1" x14ac:dyDescent="0.25">
      <c r="A136" s="355">
        <v>1</v>
      </c>
      <c r="B136" s="376" t="s">
        <v>610</v>
      </c>
      <c r="C136" s="353">
        <v>0</v>
      </c>
      <c r="D136" s="386">
        <f t="shared" si="5"/>
        <v>0</v>
      </c>
    </row>
    <row r="137" spans="1:4" ht="12.75" customHeight="1" x14ac:dyDescent="0.25">
      <c r="A137" s="355">
        <v>2</v>
      </c>
      <c r="B137" s="376" t="s">
        <v>651</v>
      </c>
      <c r="C137" s="353">
        <v>0</v>
      </c>
      <c r="D137" s="386">
        <f t="shared" si="5"/>
        <v>0</v>
      </c>
    </row>
    <row r="138" spans="1:4" ht="12.75" customHeight="1" x14ac:dyDescent="0.25">
      <c r="A138" s="355">
        <v>6</v>
      </c>
      <c r="B138" s="376" t="s">
        <v>564</v>
      </c>
      <c r="C138" s="353">
        <v>0</v>
      </c>
      <c r="D138" s="386">
        <f t="shared" si="5"/>
        <v>0</v>
      </c>
    </row>
    <row r="139" spans="1:4" ht="12.75" customHeight="1" x14ac:dyDescent="0.25">
      <c r="A139" s="355">
        <v>6</v>
      </c>
      <c r="B139" s="376" t="s">
        <v>567</v>
      </c>
      <c r="C139" s="353">
        <v>0</v>
      </c>
      <c r="D139" s="386">
        <f t="shared" si="5"/>
        <v>0</v>
      </c>
    </row>
    <row r="140" spans="1:4" ht="12.75" customHeight="1" x14ac:dyDescent="0.25">
      <c r="A140" s="355"/>
      <c r="B140" s="376"/>
      <c r="C140" s="353"/>
      <c r="D140" s="386"/>
    </row>
    <row r="141" spans="1:4" ht="12.75" customHeight="1" x14ac:dyDescent="0.25">
      <c r="A141" s="366"/>
      <c r="B141" s="378" t="s">
        <v>517</v>
      </c>
      <c r="C141" s="401"/>
      <c r="D141" s="386">
        <f>SUM(D131:D140)</f>
        <v>0</v>
      </c>
    </row>
    <row r="142" spans="1:4" ht="12.75" customHeight="1" x14ac:dyDescent="0.25">
      <c r="A142" s="365"/>
      <c r="B142" s="375" t="s">
        <v>518</v>
      </c>
      <c r="C142" s="400"/>
      <c r="D142" s="386"/>
    </row>
    <row r="143" spans="1:4" ht="12.75" customHeight="1" x14ac:dyDescent="0.25">
      <c r="A143" s="355">
        <v>1</v>
      </c>
      <c r="B143" s="376" t="s">
        <v>540</v>
      </c>
      <c r="C143" s="353">
        <v>0</v>
      </c>
      <c r="D143" s="386">
        <f t="shared" ref="D143:D148" si="6">C143*A143</f>
        <v>0</v>
      </c>
    </row>
    <row r="144" spans="1:4" ht="12.75" customHeight="1" x14ac:dyDescent="0.25">
      <c r="A144" s="355">
        <v>1</v>
      </c>
      <c r="B144" s="376" t="s">
        <v>541</v>
      </c>
      <c r="C144" s="353">
        <v>0</v>
      </c>
      <c r="D144" s="386">
        <f t="shared" si="6"/>
        <v>0</v>
      </c>
    </row>
    <row r="145" spans="1:4" ht="12.75" customHeight="1" x14ac:dyDescent="0.25">
      <c r="A145" s="355">
        <v>1</v>
      </c>
      <c r="B145" s="376" t="s">
        <v>542</v>
      </c>
      <c r="C145" s="353">
        <v>0</v>
      </c>
      <c r="D145" s="386">
        <f t="shared" si="6"/>
        <v>0</v>
      </c>
    </row>
    <row r="146" spans="1:4" ht="12.75" customHeight="1" x14ac:dyDescent="0.25">
      <c r="A146" s="355">
        <v>1</v>
      </c>
      <c r="B146" s="376" t="s">
        <v>568</v>
      </c>
      <c r="C146" s="353">
        <v>0</v>
      </c>
      <c r="D146" s="386">
        <f t="shared" si="6"/>
        <v>0</v>
      </c>
    </row>
    <row r="147" spans="1:4" ht="12.75" customHeight="1" x14ac:dyDescent="0.25">
      <c r="A147" s="355">
        <v>1</v>
      </c>
      <c r="B147" s="376" t="s">
        <v>571</v>
      </c>
      <c r="C147" s="353">
        <v>0</v>
      </c>
      <c r="D147" s="386">
        <f t="shared" si="6"/>
        <v>0</v>
      </c>
    </row>
    <row r="148" spans="1:4" ht="12.75" customHeight="1" x14ac:dyDescent="0.25">
      <c r="A148" s="355">
        <v>1</v>
      </c>
      <c r="B148" s="376" t="s">
        <v>616</v>
      </c>
      <c r="C148" s="353">
        <v>0</v>
      </c>
      <c r="D148" s="386">
        <f t="shared" si="6"/>
        <v>0</v>
      </c>
    </row>
    <row r="149" spans="1:4" ht="12.75" customHeight="1" x14ac:dyDescent="0.25">
      <c r="A149" s="355"/>
      <c r="B149" s="376"/>
      <c r="C149" s="353"/>
      <c r="D149" s="386"/>
    </row>
    <row r="150" spans="1:4" ht="12.75" customHeight="1" thickBot="1" x14ac:dyDescent="0.3">
      <c r="A150" s="366"/>
      <c r="B150" s="378" t="s">
        <v>519</v>
      </c>
      <c r="C150" s="401"/>
      <c r="D150" s="386">
        <f>SUM(D143:D149)</f>
        <v>0</v>
      </c>
    </row>
    <row r="151" spans="1:4" ht="12.75" customHeight="1" thickBot="1" x14ac:dyDescent="0.3">
      <c r="A151" s="364"/>
      <c r="B151" s="379" t="s">
        <v>520</v>
      </c>
      <c r="C151" s="399"/>
      <c r="D151" s="387">
        <f>D150+D141</f>
        <v>0</v>
      </c>
    </row>
    <row r="152" spans="1:4" ht="12.75" customHeight="1" x14ac:dyDescent="0.25">
      <c r="A152" s="367"/>
      <c r="B152" s="367"/>
      <c r="C152" s="402"/>
      <c r="D152" s="388"/>
    </row>
    <row r="153" spans="1:4" ht="12.75" customHeight="1" thickBot="1" x14ac:dyDescent="0.3">
      <c r="A153" s="360" t="s">
        <v>528</v>
      </c>
      <c r="B153" s="360"/>
      <c r="C153" s="359"/>
      <c r="D153" s="360"/>
    </row>
    <row r="154" spans="1:4" ht="12.75" customHeight="1" thickBot="1" x14ac:dyDescent="0.3">
      <c r="A154" s="370" t="s">
        <v>511</v>
      </c>
      <c r="B154" s="361" t="s">
        <v>512</v>
      </c>
      <c r="C154" s="399" t="s">
        <v>513</v>
      </c>
      <c r="D154" s="389" t="s">
        <v>514</v>
      </c>
    </row>
    <row r="155" spans="1:4" ht="12.75" customHeight="1" x14ac:dyDescent="0.25">
      <c r="A155" s="371"/>
      <c r="B155" s="375" t="s">
        <v>515</v>
      </c>
      <c r="C155" s="400" t="s">
        <v>531</v>
      </c>
      <c r="D155" s="393"/>
    </row>
    <row r="156" spans="1:4" ht="12.75" customHeight="1" x14ac:dyDescent="0.25">
      <c r="A156" s="355">
        <v>14</v>
      </c>
      <c r="B156" s="376" t="s">
        <v>516</v>
      </c>
      <c r="C156" s="353">
        <v>0</v>
      </c>
      <c r="D156" s="386">
        <f t="shared" ref="D156:D188" si="7">C156*A156</f>
        <v>0</v>
      </c>
    </row>
    <row r="157" spans="1:4" ht="12.75" customHeight="1" x14ac:dyDescent="0.25">
      <c r="A157" s="355">
        <v>1</v>
      </c>
      <c r="B157" s="376" t="s">
        <v>537</v>
      </c>
      <c r="C157" s="353">
        <v>0</v>
      </c>
      <c r="D157" s="386">
        <f t="shared" si="7"/>
        <v>0</v>
      </c>
    </row>
    <row r="158" spans="1:4" ht="12.75" customHeight="1" x14ac:dyDescent="0.25">
      <c r="A158" s="355">
        <v>1</v>
      </c>
      <c r="B158" s="376" t="s">
        <v>538</v>
      </c>
      <c r="C158" s="353">
        <v>0</v>
      </c>
      <c r="D158" s="386">
        <f t="shared" si="7"/>
        <v>0</v>
      </c>
    </row>
    <row r="159" spans="1:4" ht="12.75" customHeight="1" x14ac:dyDescent="0.25">
      <c r="A159" s="355">
        <v>1</v>
      </c>
      <c r="B159" s="377" t="s">
        <v>539</v>
      </c>
      <c r="C159" s="353">
        <v>0</v>
      </c>
      <c r="D159" s="386">
        <f t="shared" si="7"/>
        <v>0</v>
      </c>
    </row>
    <row r="160" spans="1:4" ht="12.75" customHeight="1" x14ac:dyDescent="0.25">
      <c r="A160" s="355">
        <v>1</v>
      </c>
      <c r="B160" s="376" t="s">
        <v>609</v>
      </c>
      <c r="C160" s="353">
        <v>0</v>
      </c>
      <c r="D160" s="386">
        <f t="shared" si="7"/>
        <v>0</v>
      </c>
    </row>
    <row r="161" spans="1:4" ht="12.75" customHeight="1" x14ac:dyDescent="0.25">
      <c r="A161" s="355">
        <v>1</v>
      </c>
      <c r="B161" s="376" t="s">
        <v>610</v>
      </c>
      <c r="C161" s="353">
        <v>0</v>
      </c>
      <c r="D161" s="386">
        <f t="shared" si="7"/>
        <v>0</v>
      </c>
    </row>
    <row r="162" spans="1:4" ht="12.75" customHeight="1" x14ac:dyDescent="0.25">
      <c r="A162" s="355">
        <v>2</v>
      </c>
      <c r="B162" s="376" t="s">
        <v>546</v>
      </c>
      <c r="C162" s="353">
        <v>0</v>
      </c>
      <c r="D162" s="386">
        <f t="shared" si="7"/>
        <v>0</v>
      </c>
    </row>
    <row r="163" spans="1:4" ht="12.75" customHeight="1" x14ac:dyDescent="0.25">
      <c r="A163" s="355">
        <v>2</v>
      </c>
      <c r="B163" s="376" t="s">
        <v>651</v>
      </c>
      <c r="C163" s="353">
        <v>0</v>
      </c>
      <c r="D163" s="386">
        <f t="shared" si="7"/>
        <v>0</v>
      </c>
    </row>
    <row r="164" spans="1:4" ht="12.75" customHeight="1" x14ac:dyDescent="0.25">
      <c r="A164" s="355">
        <v>1</v>
      </c>
      <c r="B164" s="376" t="s">
        <v>547</v>
      </c>
      <c r="C164" s="353">
        <v>0</v>
      </c>
      <c r="D164" s="386">
        <f t="shared" si="7"/>
        <v>0</v>
      </c>
    </row>
    <row r="165" spans="1:4" ht="12.75" customHeight="1" x14ac:dyDescent="0.25">
      <c r="A165" s="355">
        <v>1</v>
      </c>
      <c r="B165" s="376" t="s">
        <v>548</v>
      </c>
      <c r="C165" s="353">
        <v>0</v>
      </c>
      <c r="D165" s="386">
        <f t="shared" si="7"/>
        <v>0</v>
      </c>
    </row>
    <row r="166" spans="1:4" ht="12.75" customHeight="1" x14ac:dyDescent="0.25">
      <c r="A166" s="355">
        <v>1</v>
      </c>
      <c r="B166" s="376" t="s">
        <v>549</v>
      </c>
      <c r="C166" s="353">
        <v>0</v>
      </c>
      <c r="D166" s="386">
        <f t="shared" si="7"/>
        <v>0</v>
      </c>
    </row>
    <row r="167" spans="1:4" ht="12.75" customHeight="1" x14ac:dyDescent="0.25">
      <c r="A167" s="355">
        <v>1</v>
      </c>
      <c r="B167" s="376" t="s">
        <v>550</v>
      </c>
      <c r="C167" s="353">
        <v>0</v>
      </c>
      <c r="D167" s="386">
        <f t="shared" si="7"/>
        <v>0</v>
      </c>
    </row>
    <row r="168" spans="1:4" ht="12.75" customHeight="1" x14ac:dyDescent="0.25">
      <c r="A168" s="355">
        <v>1</v>
      </c>
      <c r="B168" s="376" t="s">
        <v>561</v>
      </c>
      <c r="C168" s="353">
        <v>0</v>
      </c>
      <c r="D168" s="386">
        <f t="shared" si="7"/>
        <v>0</v>
      </c>
    </row>
    <row r="169" spans="1:4" ht="12.75" customHeight="1" x14ac:dyDescent="0.25">
      <c r="A169" s="355">
        <v>1</v>
      </c>
      <c r="B169" s="376" t="s">
        <v>640</v>
      </c>
      <c r="C169" s="353">
        <v>0</v>
      </c>
      <c r="D169" s="386">
        <f t="shared" si="7"/>
        <v>0</v>
      </c>
    </row>
    <row r="170" spans="1:4" ht="12.75" customHeight="1" x14ac:dyDescent="0.25">
      <c r="A170" s="355">
        <v>1</v>
      </c>
      <c r="B170" s="376" t="s">
        <v>522</v>
      </c>
      <c r="C170" s="353">
        <v>0</v>
      </c>
      <c r="D170" s="386">
        <f t="shared" si="7"/>
        <v>0</v>
      </c>
    </row>
    <row r="171" spans="1:4" ht="12.75" customHeight="1" x14ac:dyDescent="0.25">
      <c r="A171" s="355">
        <v>1</v>
      </c>
      <c r="B171" s="376" t="s">
        <v>523</v>
      </c>
      <c r="C171" s="353">
        <v>0</v>
      </c>
      <c r="D171" s="386">
        <f t="shared" si="7"/>
        <v>0</v>
      </c>
    </row>
    <row r="172" spans="1:4" ht="12.75" customHeight="1" x14ac:dyDescent="0.25">
      <c r="A172" s="355">
        <v>4</v>
      </c>
      <c r="B172" s="377" t="s">
        <v>585</v>
      </c>
      <c r="C172" s="353">
        <v>0</v>
      </c>
      <c r="D172" s="386">
        <f t="shared" si="7"/>
        <v>0</v>
      </c>
    </row>
    <row r="173" spans="1:4" ht="12.75" customHeight="1" x14ac:dyDescent="0.25">
      <c r="A173" s="355"/>
      <c r="B173" s="377"/>
      <c r="C173" s="407"/>
      <c r="D173" s="386"/>
    </row>
    <row r="174" spans="1:4" ht="12.75" customHeight="1" x14ac:dyDescent="0.25">
      <c r="A174" s="366"/>
      <c r="B174" s="378" t="s">
        <v>517</v>
      </c>
      <c r="C174" s="401"/>
      <c r="D174" s="386">
        <f>SUM(D156:D173)</f>
        <v>0</v>
      </c>
    </row>
    <row r="175" spans="1:4" ht="12.75" customHeight="1" x14ac:dyDescent="0.25">
      <c r="A175" s="365"/>
      <c r="B175" s="375" t="s">
        <v>518</v>
      </c>
      <c r="C175" s="400"/>
      <c r="D175" s="386"/>
    </row>
    <row r="176" spans="1:4" ht="12.75" customHeight="1" x14ac:dyDescent="0.25">
      <c r="A176" s="355">
        <v>1</v>
      </c>
      <c r="B176" s="376" t="s">
        <v>540</v>
      </c>
      <c r="C176" s="353">
        <v>0</v>
      </c>
      <c r="D176" s="386">
        <f t="shared" si="7"/>
        <v>0</v>
      </c>
    </row>
    <row r="177" spans="1:4" ht="12.75" customHeight="1" x14ac:dyDescent="0.25">
      <c r="A177" s="355">
        <v>1</v>
      </c>
      <c r="B177" s="376" t="s">
        <v>541</v>
      </c>
      <c r="C177" s="353">
        <v>0</v>
      </c>
      <c r="D177" s="386">
        <f t="shared" si="7"/>
        <v>0</v>
      </c>
    </row>
    <row r="178" spans="1:4" ht="12.75" customHeight="1" x14ac:dyDescent="0.25">
      <c r="A178" s="355">
        <v>1</v>
      </c>
      <c r="B178" s="376" t="s">
        <v>542</v>
      </c>
      <c r="C178" s="353">
        <v>0</v>
      </c>
      <c r="D178" s="386">
        <f t="shared" si="7"/>
        <v>0</v>
      </c>
    </row>
    <row r="179" spans="1:4" ht="12.75" customHeight="1" x14ac:dyDescent="0.25">
      <c r="A179" s="355">
        <v>1</v>
      </c>
      <c r="B179" s="376" t="s">
        <v>551</v>
      </c>
      <c r="C179" s="353">
        <v>0</v>
      </c>
      <c r="D179" s="386">
        <f t="shared" si="7"/>
        <v>0</v>
      </c>
    </row>
    <row r="180" spans="1:4" ht="12.75" customHeight="1" x14ac:dyDescent="0.25">
      <c r="A180" s="355">
        <v>1</v>
      </c>
      <c r="B180" s="376" t="s">
        <v>552</v>
      </c>
      <c r="C180" s="353">
        <v>0</v>
      </c>
      <c r="D180" s="386">
        <f t="shared" si="7"/>
        <v>0</v>
      </c>
    </row>
    <row r="181" spans="1:4" ht="12.75" customHeight="1" x14ac:dyDescent="0.25">
      <c r="A181" s="355">
        <v>1</v>
      </c>
      <c r="B181" s="376" t="s">
        <v>553</v>
      </c>
      <c r="C181" s="353">
        <v>0</v>
      </c>
      <c r="D181" s="386">
        <f t="shared" si="7"/>
        <v>0</v>
      </c>
    </row>
    <row r="182" spans="1:4" ht="12.75" customHeight="1" x14ac:dyDescent="0.25">
      <c r="A182" s="355">
        <v>1</v>
      </c>
      <c r="B182" s="376" t="s">
        <v>554</v>
      </c>
      <c r="C182" s="353">
        <v>0</v>
      </c>
      <c r="D182" s="386">
        <f t="shared" si="7"/>
        <v>0</v>
      </c>
    </row>
    <row r="183" spans="1:4" ht="12.75" customHeight="1" x14ac:dyDescent="0.25">
      <c r="A183" s="355">
        <v>1</v>
      </c>
      <c r="B183" s="376" t="s">
        <v>555</v>
      </c>
      <c r="C183" s="353">
        <v>0</v>
      </c>
      <c r="D183" s="386">
        <f t="shared" si="7"/>
        <v>0</v>
      </c>
    </row>
    <row r="184" spans="1:4" ht="12.75" customHeight="1" x14ac:dyDescent="0.25">
      <c r="A184" s="355">
        <v>1</v>
      </c>
      <c r="B184" s="376" t="s">
        <v>560</v>
      </c>
      <c r="C184" s="353">
        <v>0</v>
      </c>
      <c r="D184" s="386">
        <f t="shared" si="7"/>
        <v>0</v>
      </c>
    </row>
    <row r="185" spans="1:4" ht="12.75" customHeight="1" x14ac:dyDescent="0.25">
      <c r="A185" s="355">
        <v>1</v>
      </c>
      <c r="B185" s="376" t="s">
        <v>556</v>
      </c>
      <c r="C185" s="353">
        <v>0</v>
      </c>
      <c r="D185" s="386">
        <f t="shared" si="7"/>
        <v>0</v>
      </c>
    </row>
    <row r="186" spans="1:4" ht="12.75" customHeight="1" x14ac:dyDescent="0.25">
      <c r="A186" s="355">
        <v>1</v>
      </c>
      <c r="B186" s="376" t="s">
        <v>589</v>
      </c>
      <c r="C186" s="353">
        <v>0</v>
      </c>
      <c r="D186" s="386">
        <f t="shared" si="7"/>
        <v>0</v>
      </c>
    </row>
    <row r="187" spans="1:4" ht="12.75" customHeight="1" x14ac:dyDescent="0.25">
      <c r="A187" s="355">
        <v>1</v>
      </c>
      <c r="B187" s="376" t="s">
        <v>618</v>
      </c>
      <c r="C187" s="353">
        <v>0</v>
      </c>
      <c r="D187" s="386">
        <f t="shared" si="7"/>
        <v>0</v>
      </c>
    </row>
    <row r="188" spans="1:4" ht="12.75" customHeight="1" x14ac:dyDescent="0.25">
      <c r="A188" s="355">
        <v>1</v>
      </c>
      <c r="B188" s="376" t="s">
        <v>616</v>
      </c>
      <c r="C188" s="353">
        <v>0</v>
      </c>
      <c r="D188" s="386">
        <f t="shared" si="7"/>
        <v>0</v>
      </c>
    </row>
    <row r="189" spans="1:4" ht="12.75" customHeight="1" x14ac:dyDescent="0.25">
      <c r="A189" s="355"/>
      <c r="B189" s="376"/>
      <c r="C189" s="353"/>
      <c r="D189" s="386"/>
    </row>
    <row r="190" spans="1:4" ht="12.75" customHeight="1" thickBot="1" x14ac:dyDescent="0.3">
      <c r="A190" s="372"/>
      <c r="B190" s="378" t="s">
        <v>519</v>
      </c>
      <c r="C190" s="408"/>
      <c r="D190" s="386">
        <f>SUM(D176:D189)</f>
        <v>0</v>
      </c>
    </row>
    <row r="191" spans="1:4" ht="12.75" customHeight="1" thickBot="1" x14ac:dyDescent="0.3">
      <c r="A191" s="370"/>
      <c r="B191" s="381" t="s">
        <v>520</v>
      </c>
      <c r="C191" s="409"/>
      <c r="D191" s="394">
        <f>D190+D174</f>
        <v>0</v>
      </c>
    </row>
    <row r="192" spans="1:4" ht="12.75" customHeight="1" x14ac:dyDescent="0.25">
      <c r="A192" s="367"/>
      <c r="B192" s="367"/>
      <c r="C192" s="402"/>
      <c r="D192" s="388"/>
    </row>
    <row r="193" spans="1:4" ht="12.75" customHeight="1" thickBot="1" x14ac:dyDescent="0.3">
      <c r="A193" s="369" t="s">
        <v>529</v>
      </c>
      <c r="B193" s="369"/>
      <c r="C193" s="406"/>
      <c r="D193" s="369"/>
    </row>
    <row r="194" spans="1:4" ht="12.75" customHeight="1" thickBot="1" x14ac:dyDescent="0.3">
      <c r="A194" s="364" t="s">
        <v>511</v>
      </c>
      <c r="B194" s="361" t="s">
        <v>512</v>
      </c>
      <c r="C194" s="399" t="s">
        <v>513</v>
      </c>
      <c r="D194" s="384" t="s">
        <v>514</v>
      </c>
    </row>
    <row r="195" spans="1:4" ht="12.75" customHeight="1" x14ac:dyDescent="0.25">
      <c r="A195" s="365"/>
      <c r="B195" s="375" t="s">
        <v>515</v>
      </c>
      <c r="C195" s="400" t="s">
        <v>531</v>
      </c>
      <c r="D195" s="385"/>
    </row>
    <row r="196" spans="1:4" ht="12.75" customHeight="1" x14ac:dyDescent="0.25">
      <c r="A196" s="355">
        <v>14</v>
      </c>
      <c r="B196" s="376" t="s">
        <v>516</v>
      </c>
      <c r="C196" s="353">
        <v>0</v>
      </c>
      <c r="D196" s="386">
        <f t="shared" ref="D196:D213" si="8">C196*A196</f>
        <v>0</v>
      </c>
    </row>
    <row r="197" spans="1:4" ht="12.75" customHeight="1" x14ac:dyDescent="0.25">
      <c r="A197" s="355">
        <v>1</v>
      </c>
      <c r="B197" s="376" t="s">
        <v>537</v>
      </c>
      <c r="C197" s="353">
        <v>0</v>
      </c>
      <c r="D197" s="386">
        <f t="shared" si="8"/>
        <v>0</v>
      </c>
    </row>
    <row r="198" spans="1:4" ht="12.75" customHeight="1" x14ac:dyDescent="0.25">
      <c r="A198" s="355">
        <v>1</v>
      </c>
      <c r="B198" s="376" t="s">
        <v>538</v>
      </c>
      <c r="C198" s="353">
        <v>0</v>
      </c>
      <c r="D198" s="386">
        <f t="shared" si="8"/>
        <v>0</v>
      </c>
    </row>
    <row r="199" spans="1:4" ht="12.75" customHeight="1" x14ac:dyDescent="0.25">
      <c r="A199" s="355">
        <v>1</v>
      </c>
      <c r="B199" s="377" t="s">
        <v>539</v>
      </c>
      <c r="C199" s="353">
        <v>0</v>
      </c>
      <c r="D199" s="386">
        <f t="shared" si="8"/>
        <v>0</v>
      </c>
    </row>
    <row r="200" spans="1:4" ht="12.75" customHeight="1" x14ac:dyDescent="0.25">
      <c r="A200" s="355">
        <v>1</v>
      </c>
      <c r="B200" s="376" t="s">
        <v>609</v>
      </c>
      <c r="C200" s="353">
        <v>0</v>
      </c>
      <c r="D200" s="386">
        <f t="shared" si="8"/>
        <v>0</v>
      </c>
    </row>
    <row r="201" spans="1:4" ht="12.75" customHeight="1" x14ac:dyDescent="0.25">
      <c r="A201" s="355">
        <v>1</v>
      </c>
      <c r="B201" s="376" t="s">
        <v>610</v>
      </c>
      <c r="C201" s="353">
        <v>0</v>
      </c>
      <c r="D201" s="386">
        <f t="shared" si="8"/>
        <v>0</v>
      </c>
    </row>
    <row r="202" spans="1:4" ht="12.75" customHeight="1" x14ac:dyDescent="0.25">
      <c r="A202" s="355">
        <v>2</v>
      </c>
      <c r="B202" s="376" t="s">
        <v>651</v>
      </c>
      <c r="C202" s="353">
        <v>0</v>
      </c>
      <c r="D202" s="386">
        <f t="shared" si="8"/>
        <v>0</v>
      </c>
    </row>
    <row r="203" spans="1:4" ht="12.75" customHeight="1" x14ac:dyDescent="0.25">
      <c r="A203" s="355">
        <v>1</v>
      </c>
      <c r="B203" s="376" t="s">
        <v>62</v>
      </c>
      <c r="C203" s="353">
        <v>0</v>
      </c>
      <c r="D203" s="386">
        <f t="shared" si="8"/>
        <v>0</v>
      </c>
    </row>
    <row r="204" spans="1:4" ht="12.75" customHeight="1" x14ac:dyDescent="0.25">
      <c r="A204" s="355"/>
      <c r="B204" s="376"/>
      <c r="C204" s="353"/>
      <c r="D204" s="386"/>
    </row>
    <row r="205" spans="1:4" ht="12.75" customHeight="1" x14ac:dyDescent="0.25">
      <c r="A205" s="366"/>
      <c r="B205" s="378" t="s">
        <v>517</v>
      </c>
      <c r="C205" s="401"/>
      <c r="D205" s="386">
        <f>SUM(D196:D204)</f>
        <v>0</v>
      </c>
    </row>
    <row r="206" spans="1:4" ht="12.75" customHeight="1" x14ac:dyDescent="0.25">
      <c r="A206" s="365"/>
      <c r="B206" s="375" t="s">
        <v>518</v>
      </c>
      <c r="C206" s="400"/>
      <c r="D206" s="386"/>
    </row>
    <row r="207" spans="1:4" ht="12.75" customHeight="1" x14ac:dyDescent="0.25">
      <c r="A207" s="355">
        <v>1</v>
      </c>
      <c r="B207" s="376" t="s">
        <v>540</v>
      </c>
      <c r="C207" s="353">
        <v>0</v>
      </c>
      <c r="D207" s="386">
        <f t="shared" si="8"/>
        <v>0</v>
      </c>
    </row>
    <row r="208" spans="1:4" ht="12.75" customHeight="1" x14ac:dyDescent="0.25">
      <c r="A208" s="355">
        <v>1</v>
      </c>
      <c r="B208" s="376" t="s">
        <v>541</v>
      </c>
      <c r="C208" s="353">
        <v>0</v>
      </c>
      <c r="D208" s="386">
        <f t="shared" si="8"/>
        <v>0</v>
      </c>
    </row>
    <row r="209" spans="1:4" ht="12.75" customHeight="1" x14ac:dyDescent="0.25">
      <c r="A209" s="355">
        <v>1</v>
      </c>
      <c r="B209" s="376" t="s">
        <v>542</v>
      </c>
      <c r="C209" s="353">
        <v>0</v>
      </c>
      <c r="D209" s="386">
        <f t="shared" si="8"/>
        <v>0</v>
      </c>
    </row>
    <row r="210" spans="1:4" ht="12.75" customHeight="1" x14ac:dyDescent="0.25">
      <c r="A210" s="355">
        <v>1</v>
      </c>
      <c r="B210" s="376" t="s">
        <v>619</v>
      </c>
      <c r="C210" s="353">
        <v>0</v>
      </c>
      <c r="D210" s="386">
        <f t="shared" si="8"/>
        <v>0</v>
      </c>
    </row>
    <row r="211" spans="1:4" ht="12.75" customHeight="1" x14ac:dyDescent="0.25">
      <c r="A211" s="355">
        <v>1</v>
      </c>
      <c r="B211" s="376" t="s">
        <v>616</v>
      </c>
      <c r="C211" s="353">
        <v>0</v>
      </c>
      <c r="D211" s="386">
        <f t="shared" si="8"/>
        <v>0</v>
      </c>
    </row>
    <row r="212" spans="1:4" ht="12.75" customHeight="1" x14ac:dyDescent="0.25">
      <c r="A212" s="355">
        <v>1</v>
      </c>
      <c r="B212" s="376" t="s">
        <v>658</v>
      </c>
      <c r="C212" s="353">
        <v>0</v>
      </c>
      <c r="D212" s="386">
        <f t="shared" si="8"/>
        <v>0</v>
      </c>
    </row>
    <row r="213" spans="1:4" ht="12.75" customHeight="1" x14ac:dyDescent="0.25">
      <c r="A213" s="355">
        <v>1</v>
      </c>
      <c r="B213" s="376" t="s">
        <v>659</v>
      </c>
      <c r="C213" s="353">
        <v>0</v>
      </c>
      <c r="D213" s="386">
        <f t="shared" si="8"/>
        <v>0</v>
      </c>
    </row>
    <row r="214" spans="1:4" ht="12.75" customHeight="1" x14ac:dyDescent="0.25">
      <c r="A214" s="355"/>
      <c r="B214" s="376"/>
      <c r="C214" s="353"/>
      <c r="D214" s="386"/>
    </row>
    <row r="215" spans="1:4" ht="12.75" customHeight="1" thickBot="1" x14ac:dyDescent="0.3">
      <c r="A215" s="366"/>
      <c r="B215" s="378" t="s">
        <v>519</v>
      </c>
      <c r="C215" s="401"/>
      <c r="D215" s="386">
        <f>SUM(D207:D214)</f>
        <v>0</v>
      </c>
    </row>
    <row r="216" spans="1:4" ht="12.75" customHeight="1" thickBot="1" x14ac:dyDescent="0.3">
      <c r="A216" s="364"/>
      <c r="B216" s="379" t="s">
        <v>520</v>
      </c>
      <c r="C216" s="399"/>
      <c r="D216" s="391">
        <f>D215+D205</f>
        <v>0</v>
      </c>
    </row>
    <row r="217" spans="1:4" ht="12.75" customHeight="1" x14ac:dyDescent="0.25">
      <c r="A217" s="363"/>
      <c r="B217" s="378"/>
      <c r="C217" s="403"/>
      <c r="D217" s="392"/>
    </row>
    <row r="218" spans="1:4" ht="12.75" customHeight="1" thickBot="1" x14ac:dyDescent="0.3">
      <c r="A218" s="369" t="s">
        <v>530</v>
      </c>
      <c r="B218" s="369"/>
      <c r="C218" s="406"/>
      <c r="D218" s="369"/>
    </row>
    <row r="219" spans="1:4" ht="12.75" customHeight="1" thickBot="1" x14ac:dyDescent="0.3">
      <c r="A219" s="364" t="s">
        <v>511</v>
      </c>
      <c r="B219" s="361" t="s">
        <v>512</v>
      </c>
      <c r="C219" s="399" t="s">
        <v>513</v>
      </c>
      <c r="D219" s="389" t="s">
        <v>514</v>
      </c>
    </row>
    <row r="220" spans="1:4" ht="12.75" customHeight="1" x14ac:dyDescent="0.25">
      <c r="A220" s="365"/>
      <c r="B220" s="375" t="s">
        <v>515</v>
      </c>
      <c r="C220" s="400" t="s">
        <v>531</v>
      </c>
      <c r="D220" s="390"/>
    </row>
    <row r="221" spans="1:4" ht="12.75" customHeight="1" x14ac:dyDescent="0.25">
      <c r="A221" s="355">
        <v>14</v>
      </c>
      <c r="B221" s="376" t="s">
        <v>516</v>
      </c>
      <c r="C221" s="353">
        <v>0</v>
      </c>
      <c r="D221" s="386">
        <f t="shared" ref="D221:D254" si="9">C221*A221</f>
        <v>0</v>
      </c>
    </row>
    <row r="222" spans="1:4" ht="12.75" customHeight="1" x14ac:dyDescent="0.25">
      <c r="A222" s="355">
        <v>1</v>
      </c>
      <c r="B222" s="376" t="s">
        <v>537</v>
      </c>
      <c r="C222" s="353">
        <v>0</v>
      </c>
      <c r="D222" s="386">
        <f t="shared" si="9"/>
        <v>0</v>
      </c>
    </row>
    <row r="223" spans="1:4" ht="12.75" customHeight="1" x14ac:dyDescent="0.25">
      <c r="A223" s="355">
        <v>1</v>
      </c>
      <c r="B223" s="376" t="s">
        <v>538</v>
      </c>
      <c r="C223" s="353">
        <v>0</v>
      </c>
      <c r="D223" s="386">
        <f t="shared" si="9"/>
        <v>0</v>
      </c>
    </row>
    <row r="224" spans="1:4" ht="12.75" customHeight="1" x14ac:dyDescent="0.25">
      <c r="A224" s="355">
        <v>1</v>
      </c>
      <c r="B224" s="377" t="s">
        <v>539</v>
      </c>
      <c r="C224" s="353">
        <v>0</v>
      </c>
      <c r="D224" s="386">
        <f t="shared" si="9"/>
        <v>0</v>
      </c>
    </row>
    <row r="225" spans="1:4" ht="12.75" customHeight="1" x14ac:dyDescent="0.25">
      <c r="A225" s="355">
        <v>1</v>
      </c>
      <c r="B225" s="376" t="s">
        <v>609</v>
      </c>
      <c r="C225" s="353">
        <v>0</v>
      </c>
      <c r="D225" s="386">
        <f t="shared" si="9"/>
        <v>0</v>
      </c>
    </row>
    <row r="226" spans="1:4" ht="12.75" customHeight="1" x14ac:dyDescent="0.25">
      <c r="A226" s="355">
        <v>1</v>
      </c>
      <c r="B226" s="376" t="s">
        <v>610</v>
      </c>
      <c r="C226" s="353">
        <v>0</v>
      </c>
      <c r="D226" s="386">
        <f t="shared" si="9"/>
        <v>0</v>
      </c>
    </row>
    <row r="227" spans="1:4" ht="12.75" customHeight="1" x14ac:dyDescent="0.25">
      <c r="A227" s="355">
        <v>2</v>
      </c>
      <c r="B227" s="376" t="s">
        <v>546</v>
      </c>
      <c r="C227" s="353">
        <v>0</v>
      </c>
      <c r="D227" s="386">
        <f t="shared" si="9"/>
        <v>0</v>
      </c>
    </row>
    <row r="228" spans="1:4" ht="12.75" customHeight="1" x14ac:dyDescent="0.25">
      <c r="A228" s="355">
        <v>2</v>
      </c>
      <c r="B228" s="376" t="s">
        <v>651</v>
      </c>
      <c r="C228" s="353">
        <v>0</v>
      </c>
      <c r="D228" s="386">
        <f t="shared" si="9"/>
        <v>0</v>
      </c>
    </row>
    <row r="229" spans="1:4" ht="12.75" customHeight="1" x14ac:dyDescent="0.25">
      <c r="A229" s="355">
        <v>1</v>
      </c>
      <c r="B229" s="376" t="s">
        <v>547</v>
      </c>
      <c r="C229" s="353">
        <v>0</v>
      </c>
      <c r="D229" s="386">
        <f t="shared" si="9"/>
        <v>0</v>
      </c>
    </row>
    <row r="230" spans="1:4" ht="12.75" customHeight="1" x14ac:dyDescent="0.25">
      <c r="A230" s="355">
        <v>1</v>
      </c>
      <c r="B230" s="376" t="s">
        <v>548</v>
      </c>
      <c r="C230" s="353">
        <v>0</v>
      </c>
      <c r="D230" s="386">
        <f t="shared" si="9"/>
        <v>0</v>
      </c>
    </row>
    <row r="231" spans="1:4" ht="12.75" customHeight="1" x14ac:dyDescent="0.25">
      <c r="A231" s="355">
        <v>1</v>
      </c>
      <c r="B231" s="376" t="s">
        <v>549</v>
      </c>
      <c r="C231" s="353">
        <v>0</v>
      </c>
      <c r="D231" s="386">
        <f t="shared" si="9"/>
        <v>0</v>
      </c>
    </row>
    <row r="232" spans="1:4" ht="12.75" customHeight="1" x14ac:dyDescent="0.25">
      <c r="A232" s="355">
        <v>1</v>
      </c>
      <c r="B232" s="376" t="s">
        <v>550</v>
      </c>
      <c r="C232" s="353">
        <v>0</v>
      </c>
      <c r="D232" s="386">
        <f t="shared" si="9"/>
        <v>0</v>
      </c>
    </row>
    <row r="233" spans="1:4" ht="12.75" customHeight="1" x14ac:dyDescent="0.25">
      <c r="A233" s="355">
        <v>1</v>
      </c>
      <c r="B233" s="376" t="s">
        <v>561</v>
      </c>
      <c r="C233" s="353">
        <v>0</v>
      </c>
      <c r="D233" s="386">
        <f t="shared" si="9"/>
        <v>0</v>
      </c>
    </row>
    <row r="234" spans="1:4" ht="12.75" customHeight="1" x14ac:dyDescent="0.25">
      <c r="A234" s="355">
        <v>2</v>
      </c>
      <c r="B234" s="376" t="s">
        <v>557</v>
      </c>
      <c r="C234" s="353">
        <v>0</v>
      </c>
      <c r="D234" s="386">
        <f t="shared" si="9"/>
        <v>0</v>
      </c>
    </row>
    <row r="235" spans="1:4" ht="12.75" customHeight="1" x14ac:dyDescent="0.25">
      <c r="A235" s="355">
        <v>1</v>
      </c>
      <c r="B235" s="376" t="s">
        <v>533</v>
      </c>
      <c r="C235" s="353">
        <v>0</v>
      </c>
      <c r="D235" s="386">
        <f t="shared" si="9"/>
        <v>0</v>
      </c>
    </row>
    <row r="236" spans="1:4" ht="12.75" customHeight="1" x14ac:dyDescent="0.25">
      <c r="A236" s="355">
        <v>1</v>
      </c>
      <c r="B236" s="376" t="s">
        <v>558</v>
      </c>
      <c r="C236" s="353">
        <v>0</v>
      </c>
      <c r="D236" s="386">
        <f t="shared" si="9"/>
        <v>0</v>
      </c>
    </row>
    <row r="237" spans="1:4" ht="12.75" customHeight="1" x14ac:dyDescent="0.25">
      <c r="A237" s="355"/>
      <c r="B237" s="376"/>
      <c r="C237" s="353"/>
      <c r="D237" s="386"/>
    </row>
    <row r="238" spans="1:4" ht="12.75" customHeight="1" x14ac:dyDescent="0.25">
      <c r="A238" s="366"/>
      <c r="B238" s="378" t="s">
        <v>517</v>
      </c>
      <c r="C238" s="400"/>
      <c r="D238" s="386">
        <f>SUM(D221:D237)</f>
        <v>0</v>
      </c>
    </row>
    <row r="239" spans="1:4" ht="12.75" customHeight="1" x14ac:dyDescent="0.25">
      <c r="A239" s="365"/>
      <c r="B239" s="375" t="s">
        <v>518</v>
      </c>
      <c r="C239" s="405"/>
      <c r="D239" s="386"/>
    </row>
    <row r="240" spans="1:4" ht="12.75" customHeight="1" x14ac:dyDescent="0.25">
      <c r="A240" s="355">
        <v>1</v>
      </c>
      <c r="B240" s="376" t="s">
        <v>540</v>
      </c>
      <c r="C240" s="353">
        <v>0</v>
      </c>
      <c r="D240" s="386">
        <f t="shared" si="9"/>
        <v>0</v>
      </c>
    </row>
    <row r="241" spans="1:4" ht="12.75" customHeight="1" x14ac:dyDescent="0.25">
      <c r="A241" s="355">
        <v>1</v>
      </c>
      <c r="B241" s="376" t="s">
        <v>541</v>
      </c>
      <c r="C241" s="353">
        <v>0</v>
      </c>
      <c r="D241" s="386">
        <f t="shared" si="9"/>
        <v>0</v>
      </c>
    </row>
    <row r="242" spans="1:4" ht="12.75" customHeight="1" x14ac:dyDescent="0.25">
      <c r="A242" s="355">
        <v>1</v>
      </c>
      <c r="B242" s="376" t="s">
        <v>542</v>
      </c>
      <c r="C242" s="353">
        <v>0</v>
      </c>
      <c r="D242" s="386">
        <f t="shared" si="9"/>
        <v>0</v>
      </c>
    </row>
    <row r="243" spans="1:4" ht="12.75" customHeight="1" x14ac:dyDescent="0.25">
      <c r="A243" s="355">
        <v>1</v>
      </c>
      <c r="B243" s="376" t="s">
        <v>551</v>
      </c>
      <c r="C243" s="353">
        <v>0</v>
      </c>
      <c r="D243" s="386">
        <f t="shared" si="9"/>
        <v>0</v>
      </c>
    </row>
    <row r="244" spans="1:4" ht="12.75" customHeight="1" x14ac:dyDescent="0.25">
      <c r="A244" s="355">
        <v>1</v>
      </c>
      <c r="B244" s="376" t="s">
        <v>552</v>
      </c>
      <c r="C244" s="353">
        <v>0</v>
      </c>
      <c r="D244" s="386">
        <f t="shared" si="9"/>
        <v>0</v>
      </c>
    </row>
    <row r="245" spans="1:4" ht="12.75" customHeight="1" x14ac:dyDescent="0.25">
      <c r="A245" s="355">
        <v>1</v>
      </c>
      <c r="B245" s="376" t="s">
        <v>553</v>
      </c>
      <c r="C245" s="353">
        <v>0</v>
      </c>
      <c r="D245" s="386">
        <f t="shared" si="9"/>
        <v>0</v>
      </c>
    </row>
    <row r="246" spans="1:4" ht="12.75" customHeight="1" x14ac:dyDescent="0.25">
      <c r="A246" s="355">
        <v>1</v>
      </c>
      <c r="B246" s="376" t="s">
        <v>554</v>
      </c>
      <c r="C246" s="353">
        <v>0</v>
      </c>
      <c r="D246" s="386">
        <f t="shared" si="9"/>
        <v>0</v>
      </c>
    </row>
    <row r="247" spans="1:4" ht="12.75" customHeight="1" x14ac:dyDescent="0.25">
      <c r="A247" s="355">
        <v>1</v>
      </c>
      <c r="B247" s="376" t="s">
        <v>555</v>
      </c>
      <c r="C247" s="353">
        <v>0</v>
      </c>
      <c r="D247" s="386">
        <f t="shared" si="9"/>
        <v>0</v>
      </c>
    </row>
    <row r="248" spans="1:4" ht="12.75" customHeight="1" x14ac:dyDescent="0.25">
      <c r="A248" s="355">
        <v>1</v>
      </c>
      <c r="B248" s="376" t="s">
        <v>560</v>
      </c>
      <c r="C248" s="353">
        <v>0</v>
      </c>
      <c r="D248" s="386">
        <f t="shared" si="9"/>
        <v>0</v>
      </c>
    </row>
    <row r="249" spans="1:4" ht="12.75" customHeight="1" x14ac:dyDescent="0.25">
      <c r="A249" s="355">
        <v>1</v>
      </c>
      <c r="B249" s="376" t="s">
        <v>556</v>
      </c>
      <c r="C249" s="353">
        <v>0</v>
      </c>
      <c r="D249" s="386">
        <f t="shared" si="9"/>
        <v>0</v>
      </c>
    </row>
    <row r="250" spans="1:4" ht="12.75" customHeight="1" x14ac:dyDescent="0.25">
      <c r="A250" s="355">
        <v>1</v>
      </c>
      <c r="B250" s="376" t="s">
        <v>562</v>
      </c>
      <c r="C250" s="353">
        <v>0</v>
      </c>
      <c r="D250" s="386">
        <f t="shared" si="9"/>
        <v>0</v>
      </c>
    </row>
    <row r="251" spans="1:4" ht="12.75" customHeight="1" x14ac:dyDescent="0.25">
      <c r="A251" s="355">
        <v>1</v>
      </c>
      <c r="B251" s="376" t="s">
        <v>563</v>
      </c>
      <c r="C251" s="353">
        <v>0</v>
      </c>
      <c r="D251" s="386">
        <f t="shared" si="9"/>
        <v>0</v>
      </c>
    </row>
    <row r="252" spans="1:4" ht="12.75" customHeight="1" x14ac:dyDescent="0.25">
      <c r="A252" s="355">
        <v>1</v>
      </c>
      <c r="B252" s="376" t="s">
        <v>598</v>
      </c>
      <c r="C252" s="353">
        <v>0</v>
      </c>
      <c r="D252" s="386">
        <f t="shared" si="9"/>
        <v>0</v>
      </c>
    </row>
    <row r="253" spans="1:4" ht="12.75" customHeight="1" x14ac:dyDescent="0.25">
      <c r="A253" s="355">
        <v>1</v>
      </c>
      <c r="B253" s="376" t="s">
        <v>616</v>
      </c>
      <c r="C253" s="353">
        <v>0</v>
      </c>
      <c r="D253" s="386">
        <f t="shared" si="9"/>
        <v>0</v>
      </c>
    </row>
    <row r="254" spans="1:4" ht="12.75" customHeight="1" x14ac:dyDescent="0.25">
      <c r="A254" s="355">
        <v>1</v>
      </c>
      <c r="B254" s="376" t="s">
        <v>666</v>
      </c>
      <c r="C254" s="353">
        <v>0</v>
      </c>
      <c r="D254" s="386">
        <f t="shared" si="9"/>
        <v>0</v>
      </c>
    </row>
    <row r="255" spans="1:4" ht="12.75" customHeight="1" x14ac:dyDescent="0.25">
      <c r="A255" s="355"/>
      <c r="B255" s="376"/>
      <c r="C255" s="353"/>
      <c r="D255" s="386"/>
    </row>
    <row r="256" spans="1:4" ht="12.75" customHeight="1" thickBot="1" x14ac:dyDescent="0.3">
      <c r="A256" s="366"/>
      <c r="B256" s="378" t="s">
        <v>519</v>
      </c>
      <c r="C256" s="405"/>
      <c r="D256" s="386">
        <f>SUM(D240:D254)</f>
        <v>0</v>
      </c>
    </row>
    <row r="257" spans="1:4" ht="12.75" customHeight="1" thickBot="1" x14ac:dyDescent="0.3">
      <c r="A257" s="364"/>
      <c r="B257" s="379" t="s">
        <v>520</v>
      </c>
      <c r="C257" s="399"/>
      <c r="D257" s="391">
        <f>D256+D238</f>
        <v>0</v>
      </c>
    </row>
    <row r="258" spans="1:4" ht="12.75" customHeight="1" x14ac:dyDescent="0.25">
      <c r="A258" s="373"/>
      <c r="B258" s="373"/>
      <c r="C258" s="410"/>
      <c r="D258" s="395"/>
    </row>
    <row r="259" spans="1:4" ht="12.75" customHeight="1" thickBot="1" x14ac:dyDescent="0.3">
      <c r="A259" s="360" t="s">
        <v>532</v>
      </c>
      <c r="B259" s="360"/>
      <c r="C259" s="359"/>
      <c r="D259" s="360"/>
    </row>
    <row r="260" spans="1:4" ht="12.75" customHeight="1" thickBot="1" x14ac:dyDescent="0.3">
      <c r="A260" s="364" t="s">
        <v>511</v>
      </c>
      <c r="B260" s="361" t="s">
        <v>512</v>
      </c>
      <c r="C260" s="399" t="s">
        <v>513</v>
      </c>
      <c r="D260" s="389" t="s">
        <v>514</v>
      </c>
    </row>
    <row r="261" spans="1:4" ht="12.75" customHeight="1" x14ac:dyDescent="0.25">
      <c r="A261" s="365"/>
      <c r="B261" s="375" t="s">
        <v>515</v>
      </c>
      <c r="C261" s="400"/>
      <c r="D261" s="393"/>
    </row>
    <row r="262" spans="1:4" ht="12.75" customHeight="1" x14ac:dyDescent="0.25">
      <c r="A262" s="355">
        <v>14</v>
      </c>
      <c r="B262" s="376" t="s">
        <v>516</v>
      </c>
      <c r="C262" s="353">
        <v>0</v>
      </c>
      <c r="D262" s="386">
        <f t="shared" ref="D262:D276" si="10">C262*A262</f>
        <v>0</v>
      </c>
    </row>
    <row r="263" spans="1:4" ht="12.75" customHeight="1" x14ac:dyDescent="0.25">
      <c r="A263" s="355">
        <v>1</v>
      </c>
      <c r="B263" s="376" t="s">
        <v>537</v>
      </c>
      <c r="C263" s="353">
        <v>0</v>
      </c>
      <c r="D263" s="386">
        <f t="shared" si="10"/>
        <v>0</v>
      </c>
    </row>
    <row r="264" spans="1:4" ht="12.75" customHeight="1" x14ac:dyDescent="0.25">
      <c r="A264" s="355">
        <v>1</v>
      </c>
      <c r="B264" s="376" t="s">
        <v>538</v>
      </c>
      <c r="C264" s="353">
        <v>0</v>
      </c>
      <c r="D264" s="386">
        <f t="shared" si="10"/>
        <v>0</v>
      </c>
    </row>
    <row r="265" spans="1:4" ht="12.75" customHeight="1" x14ac:dyDescent="0.25">
      <c r="A265" s="355">
        <v>1</v>
      </c>
      <c r="B265" s="377" t="s">
        <v>539</v>
      </c>
      <c r="C265" s="353">
        <v>0</v>
      </c>
      <c r="D265" s="386">
        <f t="shared" si="10"/>
        <v>0</v>
      </c>
    </row>
    <row r="266" spans="1:4" ht="12.75" customHeight="1" x14ac:dyDescent="0.25">
      <c r="A266" s="355">
        <v>1</v>
      </c>
      <c r="B266" s="376" t="s">
        <v>609</v>
      </c>
      <c r="C266" s="353">
        <v>0</v>
      </c>
      <c r="D266" s="386">
        <f t="shared" si="10"/>
        <v>0</v>
      </c>
    </row>
    <row r="267" spans="1:4" ht="12.75" customHeight="1" x14ac:dyDescent="0.25">
      <c r="A267" s="355">
        <v>1</v>
      </c>
      <c r="B267" s="376" t="s">
        <v>610</v>
      </c>
      <c r="C267" s="353">
        <v>0</v>
      </c>
      <c r="D267" s="386">
        <f t="shared" si="10"/>
        <v>0</v>
      </c>
    </row>
    <row r="268" spans="1:4" ht="12.75" customHeight="1" x14ac:dyDescent="0.25">
      <c r="A268" s="355">
        <v>2</v>
      </c>
      <c r="B268" s="376" t="s">
        <v>651</v>
      </c>
      <c r="C268" s="353">
        <v>0</v>
      </c>
      <c r="D268" s="386">
        <f t="shared" si="10"/>
        <v>0</v>
      </c>
    </row>
    <row r="269" spans="1:4" ht="12.75" customHeight="1" x14ac:dyDescent="0.25">
      <c r="A269" s="355"/>
      <c r="B269" s="380"/>
      <c r="C269" s="353"/>
      <c r="D269" s="386"/>
    </row>
    <row r="270" spans="1:4" ht="12.75" customHeight="1" x14ac:dyDescent="0.25">
      <c r="A270" s="366"/>
      <c r="B270" s="378" t="s">
        <v>517</v>
      </c>
      <c r="C270" s="405"/>
      <c r="D270" s="386">
        <f>SUM(D262:D269)</f>
        <v>0</v>
      </c>
    </row>
    <row r="271" spans="1:4" ht="12.75" customHeight="1" x14ac:dyDescent="0.25">
      <c r="A271" s="365"/>
      <c r="B271" s="375" t="s">
        <v>518</v>
      </c>
      <c r="C271" s="400"/>
      <c r="D271" s="386"/>
    </row>
    <row r="272" spans="1:4" ht="12.75" customHeight="1" x14ac:dyDescent="0.25">
      <c r="A272" s="355">
        <v>1</v>
      </c>
      <c r="B272" s="376" t="s">
        <v>540</v>
      </c>
      <c r="C272" s="353">
        <v>0</v>
      </c>
      <c r="D272" s="386">
        <f t="shared" si="10"/>
        <v>0</v>
      </c>
    </row>
    <row r="273" spans="1:4" ht="12.75" customHeight="1" x14ac:dyDescent="0.25">
      <c r="A273" s="355">
        <v>1</v>
      </c>
      <c r="B273" s="376" t="s">
        <v>541</v>
      </c>
      <c r="C273" s="353">
        <v>0</v>
      </c>
      <c r="D273" s="386">
        <f t="shared" si="10"/>
        <v>0</v>
      </c>
    </row>
    <row r="274" spans="1:4" ht="12.75" customHeight="1" x14ac:dyDescent="0.25">
      <c r="A274" s="355">
        <v>1</v>
      </c>
      <c r="B274" s="376" t="s">
        <v>542</v>
      </c>
      <c r="C274" s="353">
        <v>0</v>
      </c>
      <c r="D274" s="386">
        <f t="shared" si="10"/>
        <v>0</v>
      </c>
    </row>
    <row r="275" spans="1:4" ht="12.75" customHeight="1" x14ac:dyDescent="0.25">
      <c r="A275" s="355">
        <v>1</v>
      </c>
      <c r="B275" s="376" t="s">
        <v>618</v>
      </c>
      <c r="C275" s="353">
        <v>0</v>
      </c>
      <c r="D275" s="386">
        <f t="shared" si="10"/>
        <v>0</v>
      </c>
    </row>
    <row r="276" spans="1:4" ht="12.75" customHeight="1" x14ac:dyDescent="0.25">
      <c r="A276" s="355">
        <v>1</v>
      </c>
      <c r="B276" s="376" t="s">
        <v>616</v>
      </c>
      <c r="C276" s="353">
        <v>0</v>
      </c>
      <c r="D276" s="386">
        <f t="shared" si="10"/>
        <v>0</v>
      </c>
    </row>
    <row r="277" spans="1:4" ht="12.75" customHeight="1" x14ac:dyDescent="0.25">
      <c r="A277" s="355"/>
      <c r="B277" s="376"/>
      <c r="C277" s="353"/>
      <c r="D277" s="386"/>
    </row>
    <row r="278" spans="1:4" ht="12.75" customHeight="1" thickBot="1" x14ac:dyDescent="0.3">
      <c r="A278" s="374"/>
      <c r="B278" s="382" t="s">
        <v>519</v>
      </c>
      <c r="C278" s="411"/>
      <c r="D278" s="386">
        <f>SUM(D272:D277)</f>
        <v>0</v>
      </c>
    </row>
    <row r="279" spans="1:4" ht="12.75" customHeight="1" thickBot="1" x14ac:dyDescent="0.3">
      <c r="A279" s="364"/>
      <c r="B279" s="379" t="s">
        <v>520</v>
      </c>
      <c r="C279" s="399"/>
      <c r="D279" s="391">
        <f>D278+D270</f>
        <v>0</v>
      </c>
    </row>
    <row r="280" spans="1:4" ht="12.75" customHeight="1" x14ac:dyDescent="0.25">
      <c r="A280" s="363"/>
      <c r="B280" s="378"/>
      <c r="C280" s="403"/>
      <c r="D280" s="392"/>
    </row>
    <row r="281" spans="1:4" ht="12.75" customHeight="1" thickBot="1" x14ac:dyDescent="0.3">
      <c r="A281" s="369" t="s">
        <v>535</v>
      </c>
      <c r="B281" s="369"/>
      <c r="C281" s="406"/>
      <c r="D281" s="369"/>
    </row>
    <row r="282" spans="1:4" ht="12.75" customHeight="1" thickBot="1" x14ac:dyDescent="0.3">
      <c r="A282" s="364" t="s">
        <v>511</v>
      </c>
      <c r="B282" s="361" t="s">
        <v>512</v>
      </c>
      <c r="C282" s="399" t="s">
        <v>513</v>
      </c>
      <c r="D282" s="389" t="s">
        <v>514</v>
      </c>
    </row>
    <row r="283" spans="1:4" ht="12.75" customHeight="1" x14ac:dyDescent="0.25">
      <c r="A283" s="365"/>
      <c r="B283" s="375" t="s">
        <v>515</v>
      </c>
      <c r="C283" s="412"/>
      <c r="D283" s="390"/>
    </row>
    <row r="284" spans="1:4" ht="12.75" customHeight="1" x14ac:dyDescent="0.25">
      <c r="A284" s="355">
        <v>14</v>
      </c>
      <c r="B284" s="376" t="s">
        <v>516</v>
      </c>
      <c r="C284" s="353">
        <v>0</v>
      </c>
      <c r="D284" s="386">
        <f t="shared" ref="D284:D321" si="11">C284*A284</f>
        <v>0</v>
      </c>
    </row>
    <row r="285" spans="1:4" ht="12.75" customHeight="1" x14ac:dyDescent="0.25">
      <c r="A285" s="355">
        <v>1</v>
      </c>
      <c r="B285" s="376" t="s">
        <v>537</v>
      </c>
      <c r="C285" s="353">
        <v>0</v>
      </c>
      <c r="D285" s="386">
        <f t="shared" si="11"/>
        <v>0</v>
      </c>
    </row>
    <row r="286" spans="1:4" ht="12.75" customHeight="1" x14ac:dyDescent="0.25">
      <c r="A286" s="355">
        <v>1</v>
      </c>
      <c r="B286" s="376" t="s">
        <v>538</v>
      </c>
      <c r="C286" s="353">
        <v>0</v>
      </c>
      <c r="D286" s="386">
        <f t="shared" si="11"/>
        <v>0</v>
      </c>
    </row>
    <row r="287" spans="1:4" ht="12.75" customHeight="1" x14ac:dyDescent="0.25">
      <c r="A287" s="355">
        <v>1</v>
      </c>
      <c r="B287" s="377" t="s">
        <v>539</v>
      </c>
      <c r="C287" s="353">
        <v>0</v>
      </c>
      <c r="D287" s="386">
        <f t="shared" si="11"/>
        <v>0</v>
      </c>
    </row>
    <row r="288" spans="1:4" ht="12.75" customHeight="1" x14ac:dyDescent="0.25">
      <c r="A288" s="355">
        <v>1</v>
      </c>
      <c r="B288" s="376" t="s">
        <v>609</v>
      </c>
      <c r="C288" s="353">
        <v>0</v>
      </c>
      <c r="D288" s="386">
        <f t="shared" si="11"/>
        <v>0</v>
      </c>
    </row>
    <row r="289" spans="1:4" ht="12.75" customHeight="1" x14ac:dyDescent="0.25">
      <c r="A289" s="355">
        <v>1</v>
      </c>
      <c r="B289" s="376" t="s">
        <v>610</v>
      </c>
      <c r="C289" s="353">
        <v>0</v>
      </c>
      <c r="D289" s="386">
        <f t="shared" si="11"/>
        <v>0</v>
      </c>
    </row>
    <row r="290" spans="1:4" ht="12.75" customHeight="1" x14ac:dyDescent="0.25">
      <c r="A290" s="355">
        <v>2</v>
      </c>
      <c r="B290" s="376" t="s">
        <v>546</v>
      </c>
      <c r="C290" s="353">
        <v>0</v>
      </c>
      <c r="D290" s="386">
        <f t="shared" si="11"/>
        <v>0</v>
      </c>
    </row>
    <row r="291" spans="1:4" ht="12.75" customHeight="1" x14ac:dyDescent="0.25">
      <c r="A291" s="355">
        <v>2</v>
      </c>
      <c r="B291" s="376" t="s">
        <v>651</v>
      </c>
      <c r="C291" s="353">
        <v>0</v>
      </c>
      <c r="D291" s="386">
        <f t="shared" si="11"/>
        <v>0</v>
      </c>
    </row>
    <row r="292" spans="1:4" ht="12.75" customHeight="1" x14ac:dyDescent="0.25">
      <c r="A292" s="355">
        <v>1</v>
      </c>
      <c r="B292" s="376" t="s">
        <v>547</v>
      </c>
      <c r="C292" s="353">
        <v>0</v>
      </c>
      <c r="D292" s="386">
        <f t="shared" si="11"/>
        <v>0</v>
      </c>
    </row>
    <row r="293" spans="1:4" ht="12.75" customHeight="1" x14ac:dyDescent="0.25">
      <c r="A293" s="355">
        <v>1</v>
      </c>
      <c r="B293" s="376" t="s">
        <v>614</v>
      </c>
      <c r="C293" s="353">
        <v>0</v>
      </c>
      <c r="D293" s="386">
        <f t="shared" si="11"/>
        <v>0</v>
      </c>
    </row>
    <row r="294" spans="1:4" ht="12.75" customHeight="1" x14ac:dyDescent="0.25">
      <c r="A294" s="355">
        <v>1</v>
      </c>
      <c r="B294" s="376" t="s">
        <v>549</v>
      </c>
      <c r="C294" s="353">
        <v>0</v>
      </c>
      <c r="D294" s="386">
        <f t="shared" si="11"/>
        <v>0</v>
      </c>
    </row>
    <row r="295" spans="1:4" ht="12.75" customHeight="1" x14ac:dyDescent="0.25">
      <c r="A295" s="355">
        <v>1</v>
      </c>
      <c r="B295" s="376" t="s">
        <v>550</v>
      </c>
      <c r="C295" s="353">
        <v>0</v>
      </c>
      <c r="D295" s="386">
        <f t="shared" si="11"/>
        <v>0</v>
      </c>
    </row>
    <row r="296" spans="1:4" ht="12.75" customHeight="1" x14ac:dyDescent="0.25">
      <c r="A296" s="355">
        <v>1</v>
      </c>
      <c r="B296" s="376" t="s">
        <v>561</v>
      </c>
      <c r="C296" s="353">
        <v>0</v>
      </c>
      <c r="D296" s="386">
        <f t="shared" si="11"/>
        <v>0</v>
      </c>
    </row>
    <row r="297" spans="1:4" ht="12.75" customHeight="1" x14ac:dyDescent="0.25">
      <c r="A297" s="355">
        <v>6</v>
      </c>
      <c r="B297" s="376" t="s">
        <v>564</v>
      </c>
      <c r="C297" s="353">
        <v>0</v>
      </c>
      <c r="D297" s="386">
        <f t="shared" si="11"/>
        <v>0</v>
      </c>
    </row>
    <row r="298" spans="1:4" ht="12.75" customHeight="1" x14ac:dyDescent="0.25">
      <c r="A298" s="355">
        <v>6</v>
      </c>
      <c r="B298" s="376" t="s">
        <v>567</v>
      </c>
      <c r="C298" s="353">
        <v>0</v>
      </c>
      <c r="D298" s="386">
        <f t="shared" si="11"/>
        <v>0</v>
      </c>
    </row>
    <row r="299" spans="1:4" ht="12.75" customHeight="1" x14ac:dyDescent="0.25">
      <c r="A299" s="355">
        <v>2</v>
      </c>
      <c r="B299" s="376" t="s">
        <v>600</v>
      </c>
      <c r="C299" s="353">
        <v>0</v>
      </c>
      <c r="D299" s="386">
        <f t="shared" si="11"/>
        <v>0</v>
      </c>
    </row>
    <row r="300" spans="1:4" ht="12.75" customHeight="1" x14ac:dyDescent="0.25">
      <c r="A300" s="355">
        <v>2</v>
      </c>
      <c r="B300" s="376" t="s">
        <v>601</v>
      </c>
      <c r="C300" s="353">
        <v>0</v>
      </c>
      <c r="D300" s="386">
        <f t="shared" si="11"/>
        <v>0</v>
      </c>
    </row>
    <row r="301" spans="1:4" ht="12.75" customHeight="1" x14ac:dyDescent="0.25">
      <c r="A301" s="355"/>
      <c r="B301" s="376"/>
      <c r="C301" s="353"/>
      <c r="D301" s="386"/>
    </row>
    <row r="302" spans="1:4" ht="12.75" customHeight="1" x14ac:dyDescent="0.25">
      <c r="A302" s="374"/>
      <c r="B302" s="382" t="s">
        <v>517</v>
      </c>
      <c r="C302" s="411"/>
      <c r="D302" s="386">
        <f>SUM(D284:D301)</f>
        <v>0</v>
      </c>
    </row>
    <row r="303" spans="1:4" ht="12.75" customHeight="1" x14ac:dyDescent="0.25">
      <c r="A303" s="365"/>
      <c r="B303" s="375" t="s">
        <v>518</v>
      </c>
      <c r="C303" s="400"/>
      <c r="D303" s="386"/>
    </row>
    <row r="304" spans="1:4" ht="12.75" customHeight="1" x14ac:dyDescent="0.25">
      <c r="A304" s="355">
        <v>1</v>
      </c>
      <c r="B304" s="376" t="s">
        <v>540</v>
      </c>
      <c r="C304" s="353">
        <v>0</v>
      </c>
      <c r="D304" s="386">
        <f t="shared" si="11"/>
        <v>0</v>
      </c>
    </row>
    <row r="305" spans="1:4" ht="12.75" customHeight="1" x14ac:dyDescent="0.25">
      <c r="A305" s="355">
        <v>1</v>
      </c>
      <c r="B305" s="376" t="s">
        <v>541</v>
      </c>
      <c r="C305" s="353">
        <v>0</v>
      </c>
      <c r="D305" s="386">
        <f t="shared" si="11"/>
        <v>0</v>
      </c>
    </row>
    <row r="306" spans="1:4" ht="12.75" customHeight="1" x14ac:dyDescent="0.25">
      <c r="A306" s="355">
        <v>1</v>
      </c>
      <c r="B306" s="376" t="s">
        <v>542</v>
      </c>
      <c r="C306" s="353">
        <v>0</v>
      </c>
      <c r="D306" s="386">
        <f t="shared" si="11"/>
        <v>0</v>
      </c>
    </row>
    <row r="307" spans="1:4" ht="12.75" customHeight="1" x14ac:dyDescent="0.25">
      <c r="A307" s="355">
        <v>1</v>
      </c>
      <c r="B307" s="376" t="s">
        <v>551</v>
      </c>
      <c r="C307" s="353">
        <v>0</v>
      </c>
      <c r="D307" s="386">
        <f t="shared" si="11"/>
        <v>0</v>
      </c>
    </row>
    <row r="308" spans="1:4" ht="12.75" customHeight="1" x14ac:dyDescent="0.25">
      <c r="A308" s="355">
        <v>1</v>
      </c>
      <c r="B308" s="376" t="s">
        <v>552</v>
      </c>
      <c r="C308" s="353">
        <v>0</v>
      </c>
      <c r="D308" s="386">
        <f t="shared" si="11"/>
        <v>0</v>
      </c>
    </row>
    <row r="309" spans="1:4" ht="12.75" customHeight="1" x14ac:dyDescent="0.25">
      <c r="A309" s="355">
        <v>1</v>
      </c>
      <c r="B309" s="376" t="s">
        <v>553</v>
      </c>
      <c r="C309" s="353">
        <v>0</v>
      </c>
      <c r="D309" s="386">
        <f t="shared" si="11"/>
        <v>0</v>
      </c>
    </row>
    <row r="310" spans="1:4" ht="12.75" customHeight="1" x14ac:dyDescent="0.25">
      <c r="A310" s="355">
        <v>1</v>
      </c>
      <c r="B310" s="376" t="s">
        <v>554</v>
      </c>
      <c r="C310" s="353">
        <v>0</v>
      </c>
      <c r="D310" s="386">
        <f t="shared" si="11"/>
        <v>0</v>
      </c>
    </row>
    <row r="311" spans="1:4" ht="12.75" customHeight="1" x14ac:dyDescent="0.25">
      <c r="A311" s="355">
        <v>1</v>
      </c>
      <c r="B311" s="376" t="s">
        <v>555</v>
      </c>
      <c r="C311" s="353">
        <v>0</v>
      </c>
      <c r="D311" s="386">
        <f t="shared" si="11"/>
        <v>0</v>
      </c>
    </row>
    <row r="312" spans="1:4" ht="12.75" customHeight="1" x14ac:dyDescent="0.25">
      <c r="A312" s="355">
        <v>1</v>
      </c>
      <c r="B312" s="376" t="s">
        <v>560</v>
      </c>
      <c r="C312" s="353">
        <v>0</v>
      </c>
      <c r="D312" s="386">
        <f t="shared" si="11"/>
        <v>0</v>
      </c>
    </row>
    <row r="313" spans="1:4" ht="12.75" customHeight="1" x14ac:dyDescent="0.25">
      <c r="A313" s="355">
        <v>1</v>
      </c>
      <c r="B313" s="376" t="s">
        <v>556</v>
      </c>
      <c r="C313" s="353">
        <v>0</v>
      </c>
      <c r="D313" s="386">
        <f t="shared" si="11"/>
        <v>0</v>
      </c>
    </row>
    <row r="314" spans="1:4" ht="12.75" customHeight="1" x14ac:dyDescent="0.25">
      <c r="A314" s="355">
        <v>1</v>
      </c>
      <c r="B314" s="376" t="s">
        <v>568</v>
      </c>
      <c r="C314" s="353">
        <v>0</v>
      </c>
      <c r="D314" s="386">
        <f t="shared" si="11"/>
        <v>0</v>
      </c>
    </row>
    <row r="315" spans="1:4" ht="12.75" customHeight="1" x14ac:dyDescent="0.25">
      <c r="A315" s="355">
        <v>1</v>
      </c>
      <c r="B315" s="376" t="s">
        <v>571</v>
      </c>
      <c r="C315" s="353">
        <v>0</v>
      </c>
      <c r="D315" s="386">
        <f t="shared" si="11"/>
        <v>0</v>
      </c>
    </row>
    <row r="316" spans="1:4" ht="12.75" customHeight="1" x14ac:dyDescent="0.25">
      <c r="A316" s="355">
        <v>1</v>
      </c>
      <c r="B316" s="376" t="s">
        <v>602</v>
      </c>
      <c r="C316" s="353">
        <v>0</v>
      </c>
      <c r="D316" s="386">
        <f t="shared" si="11"/>
        <v>0</v>
      </c>
    </row>
    <row r="317" spans="1:4" ht="12.75" customHeight="1" x14ac:dyDescent="0.25">
      <c r="A317" s="355">
        <v>1</v>
      </c>
      <c r="B317" s="376" t="s">
        <v>603</v>
      </c>
      <c r="C317" s="353">
        <v>0</v>
      </c>
      <c r="D317" s="386">
        <f t="shared" si="11"/>
        <v>0</v>
      </c>
    </row>
    <row r="318" spans="1:4" ht="12.75" customHeight="1" x14ac:dyDescent="0.25">
      <c r="A318" s="355">
        <v>1</v>
      </c>
      <c r="B318" s="376" t="s">
        <v>604</v>
      </c>
      <c r="C318" s="353">
        <v>0</v>
      </c>
      <c r="D318" s="386">
        <f t="shared" si="11"/>
        <v>0</v>
      </c>
    </row>
    <row r="319" spans="1:4" ht="12.75" customHeight="1" x14ac:dyDescent="0.25">
      <c r="A319" s="355">
        <v>1</v>
      </c>
      <c r="B319" s="376" t="s">
        <v>615</v>
      </c>
      <c r="C319" s="353">
        <v>0</v>
      </c>
      <c r="D319" s="386">
        <f t="shared" si="11"/>
        <v>0</v>
      </c>
    </row>
    <row r="320" spans="1:4" ht="12.75" customHeight="1" x14ac:dyDescent="0.25">
      <c r="A320" s="355">
        <v>1</v>
      </c>
      <c r="B320" s="376" t="s">
        <v>616</v>
      </c>
      <c r="C320" s="353">
        <v>0</v>
      </c>
      <c r="D320" s="386">
        <f t="shared" si="11"/>
        <v>0</v>
      </c>
    </row>
    <row r="321" spans="1:4" ht="12.75" customHeight="1" x14ac:dyDescent="0.25">
      <c r="A321" s="355">
        <v>1</v>
      </c>
      <c r="B321" s="376" t="s">
        <v>667</v>
      </c>
      <c r="C321" s="353">
        <v>0</v>
      </c>
      <c r="D321" s="386">
        <f t="shared" si="11"/>
        <v>0</v>
      </c>
    </row>
    <row r="322" spans="1:4" ht="12.75" customHeight="1" x14ac:dyDescent="0.25">
      <c r="A322" s="355"/>
      <c r="B322" s="376"/>
      <c r="C322" s="353"/>
      <c r="D322" s="386"/>
    </row>
    <row r="323" spans="1:4" ht="12.75" customHeight="1" thickBot="1" x14ac:dyDescent="0.3">
      <c r="A323" s="374"/>
      <c r="B323" s="382" t="s">
        <v>519</v>
      </c>
      <c r="C323" s="413"/>
      <c r="D323" s="386">
        <f>SUM(D304:D322)</f>
        <v>0</v>
      </c>
    </row>
    <row r="324" spans="1:4" ht="12.75" customHeight="1" thickBot="1" x14ac:dyDescent="0.3">
      <c r="A324" s="364"/>
      <c r="B324" s="379" t="s">
        <v>520</v>
      </c>
      <c r="C324" s="399"/>
      <c r="D324" s="391">
        <f>D323+D302</f>
        <v>0</v>
      </c>
    </row>
    <row r="325" spans="1:4" ht="12.75" customHeight="1" x14ac:dyDescent="0.25">
      <c r="A325" s="356"/>
      <c r="B325" s="356"/>
      <c r="C325" s="398"/>
      <c r="D325" s="383"/>
    </row>
    <row r="326" spans="1:4" ht="12.75" customHeight="1" thickBot="1" x14ac:dyDescent="0.3">
      <c r="A326" s="369" t="s">
        <v>544</v>
      </c>
      <c r="B326" s="369"/>
      <c r="C326" s="406"/>
      <c r="D326" s="369"/>
    </row>
    <row r="327" spans="1:4" ht="12.75" customHeight="1" thickBot="1" x14ac:dyDescent="0.3">
      <c r="A327" s="364" t="s">
        <v>511</v>
      </c>
      <c r="B327" s="361" t="s">
        <v>512</v>
      </c>
      <c r="C327" s="399" t="s">
        <v>513</v>
      </c>
      <c r="D327" s="389" t="s">
        <v>514</v>
      </c>
    </row>
    <row r="328" spans="1:4" ht="12.75" customHeight="1" x14ac:dyDescent="0.25">
      <c r="A328" s="365"/>
      <c r="B328" s="375" t="s">
        <v>515</v>
      </c>
      <c r="C328" s="412"/>
      <c r="D328" s="390"/>
    </row>
    <row r="329" spans="1:4" ht="12.75" customHeight="1" x14ac:dyDescent="0.25">
      <c r="A329" s="355">
        <v>14</v>
      </c>
      <c r="B329" s="376" t="s">
        <v>516</v>
      </c>
      <c r="C329" s="353">
        <v>0</v>
      </c>
      <c r="D329" s="386">
        <f t="shared" ref="D329:D335" si="12">C329*A329</f>
        <v>0</v>
      </c>
    </row>
    <row r="330" spans="1:4" ht="12.75" customHeight="1" x14ac:dyDescent="0.25">
      <c r="A330" s="355">
        <v>1</v>
      </c>
      <c r="B330" s="376" t="s">
        <v>537</v>
      </c>
      <c r="C330" s="353">
        <v>0</v>
      </c>
      <c r="D330" s="386">
        <f t="shared" si="12"/>
        <v>0</v>
      </c>
    </row>
    <row r="331" spans="1:4" ht="12.75" customHeight="1" x14ac:dyDescent="0.25">
      <c r="A331" s="355">
        <v>1</v>
      </c>
      <c r="B331" s="376" t="s">
        <v>538</v>
      </c>
      <c r="C331" s="353">
        <v>0</v>
      </c>
      <c r="D331" s="386">
        <f t="shared" si="12"/>
        <v>0</v>
      </c>
    </row>
    <row r="332" spans="1:4" ht="12.75" customHeight="1" x14ac:dyDescent="0.25">
      <c r="A332" s="355">
        <v>1</v>
      </c>
      <c r="B332" s="377" t="s">
        <v>539</v>
      </c>
      <c r="C332" s="353">
        <v>0</v>
      </c>
      <c r="D332" s="386">
        <f t="shared" si="12"/>
        <v>0</v>
      </c>
    </row>
    <row r="333" spans="1:4" ht="12.75" customHeight="1" x14ac:dyDescent="0.25">
      <c r="A333" s="355">
        <v>1</v>
      </c>
      <c r="B333" s="376" t="s">
        <v>609</v>
      </c>
      <c r="C333" s="353">
        <v>0</v>
      </c>
      <c r="D333" s="386">
        <f t="shared" si="12"/>
        <v>0</v>
      </c>
    </row>
    <row r="334" spans="1:4" ht="12.75" customHeight="1" x14ac:dyDescent="0.25">
      <c r="A334" s="355">
        <v>1</v>
      </c>
      <c r="B334" s="376" t="s">
        <v>610</v>
      </c>
      <c r="C334" s="353">
        <v>0</v>
      </c>
      <c r="D334" s="386">
        <f t="shared" si="12"/>
        <v>0</v>
      </c>
    </row>
    <row r="335" spans="1:4" ht="12.75" customHeight="1" x14ac:dyDescent="0.25">
      <c r="A335" s="355">
        <v>2</v>
      </c>
      <c r="B335" s="376" t="s">
        <v>651</v>
      </c>
      <c r="C335" s="353">
        <v>0</v>
      </c>
      <c r="D335" s="386">
        <f t="shared" si="12"/>
        <v>0</v>
      </c>
    </row>
    <row r="336" spans="1:4" ht="12.75" customHeight="1" x14ac:dyDescent="0.25">
      <c r="A336" s="355"/>
      <c r="B336" s="376"/>
      <c r="C336" s="353"/>
      <c r="D336" s="386"/>
    </row>
    <row r="337" spans="1:4" ht="12.75" customHeight="1" x14ac:dyDescent="0.25">
      <c r="A337" s="374"/>
      <c r="B337" s="382" t="s">
        <v>517</v>
      </c>
      <c r="C337" s="411"/>
      <c r="D337" s="386">
        <f>SUM(D329:D336)</f>
        <v>0</v>
      </c>
    </row>
    <row r="338" spans="1:4" ht="12.75" customHeight="1" x14ac:dyDescent="0.25">
      <c r="A338" s="365"/>
      <c r="B338" s="375" t="s">
        <v>518</v>
      </c>
      <c r="C338" s="400"/>
      <c r="D338" s="386"/>
    </row>
    <row r="339" spans="1:4" ht="12.75" customHeight="1" x14ac:dyDescent="0.25">
      <c r="A339" s="355">
        <v>1</v>
      </c>
      <c r="B339" s="376" t="s">
        <v>540</v>
      </c>
      <c r="C339" s="353">
        <v>0</v>
      </c>
      <c r="D339" s="386">
        <f t="shared" ref="D339:D342" si="13">C339*A339</f>
        <v>0</v>
      </c>
    </row>
    <row r="340" spans="1:4" ht="12.75" customHeight="1" x14ac:dyDescent="0.25">
      <c r="A340" s="355">
        <v>1</v>
      </c>
      <c r="B340" s="376" t="s">
        <v>541</v>
      </c>
      <c r="C340" s="353">
        <v>0</v>
      </c>
      <c r="D340" s="386">
        <f t="shared" si="13"/>
        <v>0</v>
      </c>
    </row>
    <row r="341" spans="1:4" ht="12.75" customHeight="1" x14ac:dyDescent="0.25">
      <c r="A341" s="355">
        <v>1</v>
      </c>
      <c r="B341" s="376" t="s">
        <v>542</v>
      </c>
      <c r="C341" s="353">
        <v>0</v>
      </c>
      <c r="D341" s="386">
        <f t="shared" si="13"/>
        <v>0</v>
      </c>
    </row>
    <row r="342" spans="1:4" ht="12.75" customHeight="1" x14ac:dyDescent="0.25">
      <c r="A342" s="355">
        <v>1</v>
      </c>
      <c r="B342" s="376" t="s">
        <v>616</v>
      </c>
      <c r="C342" s="353">
        <v>0</v>
      </c>
      <c r="D342" s="386">
        <f t="shared" si="13"/>
        <v>0</v>
      </c>
    </row>
    <row r="343" spans="1:4" ht="12.75" customHeight="1" x14ac:dyDescent="0.25">
      <c r="A343" s="355"/>
      <c r="B343" s="376"/>
      <c r="C343" s="353"/>
      <c r="D343" s="386"/>
    </row>
    <row r="344" spans="1:4" ht="12.75" customHeight="1" thickBot="1" x14ac:dyDescent="0.3">
      <c r="A344" s="374"/>
      <c r="B344" s="382" t="s">
        <v>519</v>
      </c>
      <c r="C344" s="413"/>
      <c r="D344" s="386">
        <f>SUM(D339:D343)</f>
        <v>0</v>
      </c>
    </row>
    <row r="345" spans="1:4" ht="12.75" customHeight="1" thickBot="1" x14ac:dyDescent="0.3">
      <c r="A345" s="364"/>
      <c r="B345" s="379" t="s">
        <v>520</v>
      </c>
      <c r="C345" s="399"/>
      <c r="D345" s="391">
        <f>D344+D337</f>
        <v>0</v>
      </c>
    </row>
    <row r="346" spans="1:4" ht="12.75" customHeight="1" x14ac:dyDescent="0.25">
      <c r="A346" s="356"/>
      <c r="B346" s="356"/>
      <c r="C346" s="398"/>
      <c r="D346" s="383"/>
    </row>
    <row r="347" spans="1:4" ht="12.75" customHeight="1" thickBot="1" x14ac:dyDescent="0.3">
      <c r="A347" s="369" t="s">
        <v>545</v>
      </c>
      <c r="B347" s="369"/>
      <c r="C347" s="406"/>
      <c r="D347" s="369"/>
    </row>
    <row r="348" spans="1:4" ht="12.75" customHeight="1" thickBot="1" x14ac:dyDescent="0.3">
      <c r="A348" s="364" t="s">
        <v>511</v>
      </c>
      <c r="B348" s="361" t="s">
        <v>512</v>
      </c>
      <c r="C348" s="399" t="s">
        <v>513</v>
      </c>
      <c r="D348" s="389" t="s">
        <v>514</v>
      </c>
    </row>
    <row r="349" spans="1:4" ht="12.75" customHeight="1" x14ac:dyDescent="0.25">
      <c r="A349" s="365"/>
      <c r="B349" s="375" t="s">
        <v>515</v>
      </c>
      <c r="C349" s="412"/>
      <c r="D349" s="390"/>
    </row>
    <row r="350" spans="1:4" ht="12.75" customHeight="1" x14ac:dyDescent="0.25">
      <c r="A350" s="355">
        <v>14</v>
      </c>
      <c r="B350" s="376" t="s">
        <v>516</v>
      </c>
      <c r="C350" s="353">
        <v>0</v>
      </c>
      <c r="D350" s="386">
        <f t="shared" ref="D350:D365" si="14">C350*A350</f>
        <v>0</v>
      </c>
    </row>
    <row r="351" spans="1:4" ht="12.75" customHeight="1" x14ac:dyDescent="0.25">
      <c r="A351" s="355">
        <v>1</v>
      </c>
      <c r="B351" s="376" t="s">
        <v>537</v>
      </c>
      <c r="C351" s="353">
        <v>0</v>
      </c>
      <c r="D351" s="386">
        <f t="shared" si="14"/>
        <v>0</v>
      </c>
    </row>
    <row r="352" spans="1:4" ht="12.75" customHeight="1" x14ac:dyDescent="0.25">
      <c r="A352" s="355">
        <v>1</v>
      </c>
      <c r="B352" s="376" t="s">
        <v>538</v>
      </c>
      <c r="C352" s="353">
        <v>0</v>
      </c>
      <c r="D352" s="386">
        <f t="shared" si="14"/>
        <v>0</v>
      </c>
    </row>
    <row r="353" spans="1:4" ht="12.75" customHeight="1" x14ac:dyDescent="0.25">
      <c r="A353" s="355">
        <v>1</v>
      </c>
      <c r="B353" s="377" t="s">
        <v>539</v>
      </c>
      <c r="C353" s="353">
        <v>0</v>
      </c>
      <c r="D353" s="386">
        <f t="shared" si="14"/>
        <v>0</v>
      </c>
    </row>
    <row r="354" spans="1:4" ht="12.75" customHeight="1" x14ac:dyDescent="0.25">
      <c r="A354" s="355">
        <v>1</v>
      </c>
      <c r="B354" s="376" t="s">
        <v>609</v>
      </c>
      <c r="C354" s="353">
        <v>0</v>
      </c>
      <c r="D354" s="386">
        <f t="shared" si="14"/>
        <v>0</v>
      </c>
    </row>
    <row r="355" spans="1:4" ht="12.75" customHeight="1" x14ac:dyDescent="0.25">
      <c r="A355" s="355">
        <v>1</v>
      </c>
      <c r="B355" s="376" t="s">
        <v>610</v>
      </c>
      <c r="C355" s="353">
        <v>0</v>
      </c>
      <c r="D355" s="386">
        <f t="shared" si="14"/>
        <v>0</v>
      </c>
    </row>
    <row r="356" spans="1:4" ht="12.75" customHeight="1" x14ac:dyDescent="0.25">
      <c r="A356" s="355">
        <v>2</v>
      </c>
      <c r="B356" s="376" t="s">
        <v>546</v>
      </c>
      <c r="C356" s="353">
        <v>0</v>
      </c>
      <c r="D356" s="386">
        <f t="shared" si="14"/>
        <v>0</v>
      </c>
    </row>
    <row r="357" spans="1:4" ht="12.75" customHeight="1" x14ac:dyDescent="0.25">
      <c r="A357" s="355">
        <v>2</v>
      </c>
      <c r="B357" s="376" t="s">
        <v>651</v>
      </c>
      <c r="C357" s="353">
        <v>0</v>
      </c>
      <c r="D357" s="386">
        <f t="shared" si="14"/>
        <v>0</v>
      </c>
    </row>
    <row r="358" spans="1:4" ht="12.75" customHeight="1" x14ac:dyDescent="0.25">
      <c r="A358" s="355">
        <v>1</v>
      </c>
      <c r="B358" s="376" t="s">
        <v>547</v>
      </c>
      <c r="C358" s="353">
        <v>0</v>
      </c>
      <c r="D358" s="386">
        <f t="shared" si="14"/>
        <v>0</v>
      </c>
    </row>
    <row r="359" spans="1:4" ht="12.75" customHeight="1" x14ac:dyDescent="0.25">
      <c r="A359" s="355">
        <v>1</v>
      </c>
      <c r="B359" s="376" t="s">
        <v>548</v>
      </c>
      <c r="C359" s="353">
        <v>0</v>
      </c>
      <c r="D359" s="386">
        <f t="shared" si="14"/>
        <v>0</v>
      </c>
    </row>
    <row r="360" spans="1:4" ht="12.75" customHeight="1" x14ac:dyDescent="0.25">
      <c r="A360" s="355">
        <v>1</v>
      </c>
      <c r="B360" s="376" t="s">
        <v>549</v>
      </c>
      <c r="C360" s="353">
        <v>0</v>
      </c>
      <c r="D360" s="386">
        <f t="shared" si="14"/>
        <v>0</v>
      </c>
    </row>
    <row r="361" spans="1:4" ht="12.75" customHeight="1" x14ac:dyDescent="0.25">
      <c r="A361" s="355">
        <v>1</v>
      </c>
      <c r="B361" s="376" t="s">
        <v>550</v>
      </c>
      <c r="C361" s="353">
        <v>0</v>
      </c>
      <c r="D361" s="386">
        <f t="shared" si="14"/>
        <v>0</v>
      </c>
    </row>
    <row r="362" spans="1:4" ht="12.75" customHeight="1" x14ac:dyDescent="0.25">
      <c r="A362" s="355">
        <v>1</v>
      </c>
      <c r="B362" s="376" t="s">
        <v>561</v>
      </c>
      <c r="C362" s="353">
        <v>0</v>
      </c>
      <c r="D362" s="386">
        <f t="shared" si="14"/>
        <v>0</v>
      </c>
    </row>
    <row r="363" spans="1:4" ht="12.75" customHeight="1" x14ac:dyDescent="0.25">
      <c r="A363" s="355">
        <v>2</v>
      </c>
      <c r="B363" s="376" t="s">
        <v>557</v>
      </c>
      <c r="C363" s="353">
        <v>0</v>
      </c>
      <c r="D363" s="386">
        <f t="shared" si="14"/>
        <v>0</v>
      </c>
    </row>
    <row r="364" spans="1:4" ht="12.75" customHeight="1" x14ac:dyDescent="0.25">
      <c r="A364" s="355">
        <v>1</v>
      </c>
      <c r="B364" s="376" t="s">
        <v>533</v>
      </c>
      <c r="C364" s="353">
        <v>0</v>
      </c>
      <c r="D364" s="386">
        <f t="shared" si="14"/>
        <v>0</v>
      </c>
    </row>
    <row r="365" spans="1:4" ht="12.75" customHeight="1" x14ac:dyDescent="0.25">
      <c r="A365" s="355">
        <v>1</v>
      </c>
      <c r="B365" s="376" t="s">
        <v>558</v>
      </c>
      <c r="C365" s="353">
        <v>0</v>
      </c>
      <c r="D365" s="386">
        <f t="shared" si="14"/>
        <v>0</v>
      </c>
    </row>
    <row r="366" spans="1:4" ht="12.75" customHeight="1" x14ac:dyDescent="0.25">
      <c r="A366" s="355"/>
      <c r="B366" s="376"/>
      <c r="C366" s="353"/>
      <c r="D366" s="386"/>
    </row>
    <row r="367" spans="1:4" ht="12.75" customHeight="1" x14ac:dyDescent="0.25">
      <c r="A367" s="374"/>
      <c r="B367" s="382" t="s">
        <v>517</v>
      </c>
      <c r="C367" s="411"/>
      <c r="D367" s="386">
        <f>SUM(D350:D366)</f>
        <v>0</v>
      </c>
    </row>
    <row r="368" spans="1:4" ht="12.75" customHeight="1" x14ac:dyDescent="0.25">
      <c r="A368" s="365"/>
      <c r="B368" s="375" t="s">
        <v>518</v>
      </c>
      <c r="C368" s="400"/>
      <c r="D368" s="386"/>
    </row>
    <row r="369" spans="1:4" ht="12.75" customHeight="1" x14ac:dyDescent="0.25">
      <c r="A369" s="355">
        <v>1</v>
      </c>
      <c r="B369" s="376" t="s">
        <v>540</v>
      </c>
      <c r="C369" s="353">
        <v>0</v>
      </c>
      <c r="D369" s="386">
        <f t="shared" ref="D369:D383" si="15">C369*A369</f>
        <v>0</v>
      </c>
    </row>
    <row r="370" spans="1:4" ht="12.75" customHeight="1" x14ac:dyDescent="0.25">
      <c r="A370" s="355">
        <v>1</v>
      </c>
      <c r="B370" s="376" t="s">
        <v>541</v>
      </c>
      <c r="C370" s="353">
        <v>0</v>
      </c>
      <c r="D370" s="386">
        <f t="shared" si="15"/>
        <v>0</v>
      </c>
    </row>
    <row r="371" spans="1:4" ht="12.75" customHeight="1" x14ac:dyDescent="0.25">
      <c r="A371" s="355">
        <v>1</v>
      </c>
      <c r="B371" s="376" t="s">
        <v>542</v>
      </c>
      <c r="C371" s="353">
        <v>0</v>
      </c>
      <c r="D371" s="386">
        <f t="shared" si="15"/>
        <v>0</v>
      </c>
    </row>
    <row r="372" spans="1:4" ht="12.75" customHeight="1" x14ac:dyDescent="0.25">
      <c r="A372" s="355">
        <v>1</v>
      </c>
      <c r="B372" s="376" t="s">
        <v>551</v>
      </c>
      <c r="C372" s="353">
        <v>0</v>
      </c>
      <c r="D372" s="386">
        <f t="shared" si="15"/>
        <v>0</v>
      </c>
    </row>
    <row r="373" spans="1:4" ht="12.75" customHeight="1" x14ac:dyDescent="0.25">
      <c r="A373" s="355">
        <v>1</v>
      </c>
      <c r="B373" s="376" t="s">
        <v>552</v>
      </c>
      <c r="C373" s="353">
        <v>0</v>
      </c>
      <c r="D373" s="386">
        <f t="shared" si="15"/>
        <v>0</v>
      </c>
    </row>
    <row r="374" spans="1:4" ht="12.75" customHeight="1" x14ac:dyDescent="0.25">
      <c r="A374" s="355">
        <v>1</v>
      </c>
      <c r="B374" s="376" t="s">
        <v>553</v>
      </c>
      <c r="C374" s="353">
        <v>0</v>
      </c>
      <c r="D374" s="386">
        <f t="shared" si="15"/>
        <v>0</v>
      </c>
    </row>
    <row r="375" spans="1:4" ht="12.75" customHeight="1" x14ac:dyDescent="0.25">
      <c r="A375" s="355">
        <v>1</v>
      </c>
      <c r="B375" s="376" t="s">
        <v>554</v>
      </c>
      <c r="C375" s="353">
        <v>0</v>
      </c>
      <c r="D375" s="386">
        <f t="shared" si="15"/>
        <v>0</v>
      </c>
    </row>
    <row r="376" spans="1:4" ht="12.75" customHeight="1" x14ac:dyDescent="0.25">
      <c r="A376" s="355">
        <v>1</v>
      </c>
      <c r="B376" s="376" t="s">
        <v>555</v>
      </c>
      <c r="C376" s="353">
        <v>0</v>
      </c>
      <c r="D376" s="386">
        <f t="shared" si="15"/>
        <v>0</v>
      </c>
    </row>
    <row r="377" spans="1:4" ht="12.75" customHeight="1" x14ac:dyDescent="0.25">
      <c r="A377" s="355">
        <v>1</v>
      </c>
      <c r="B377" s="376" t="s">
        <v>560</v>
      </c>
      <c r="C377" s="353">
        <v>0</v>
      </c>
      <c r="D377" s="386">
        <f t="shared" si="15"/>
        <v>0</v>
      </c>
    </row>
    <row r="378" spans="1:4" ht="12.75" customHeight="1" x14ac:dyDescent="0.25">
      <c r="A378" s="355">
        <v>1</v>
      </c>
      <c r="B378" s="376" t="s">
        <v>556</v>
      </c>
      <c r="C378" s="353">
        <v>0</v>
      </c>
      <c r="D378" s="386">
        <f t="shared" si="15"/>
        <v>0</v>
      </c>
    </row>
    <row r="379" spans="1:4" ht="12.75" customHeight="1" x14ac:dyDescent="0.25">
      <c r="A379" s="355">
        <v>1</v>
      </c>
      <c r="B379" s="376" t="s">
        <v>562</v>
      </c>
      <c r="C379" s="353">
        <v>0</v>
      </c>
      <c r="D379" s="386">
        <f t="shared" si="15"/>
        <v>0</v>
      </c>
    </row>
    <row r="380" spans="1:4" ht="12.75" customHeight="1" x14ac:dyDescent="0.25">
      <c r="A380" s="355">
        <v>1</v>
      </c>
      <c r="B380" s="376" t="s">
        <v>563</v>
      </c>
      <c r="C380" s="353">
        <v>0</v>
      </c>
      <c r="D380" s="386">
        <f t="shared" si="15"/>
        <v>0</v>
      </c>
    </row>
    <row r="381" spans="1:4" ht="12.75" customHeight="1" x14ac:dyDescent="0.25">
      <c r="A381" s="355">
        <v>1</v>
      </c>
      <c r="B381" s="376" t="s">
        <v>618</v>
      </c>
      <c r="C381" s="353">
        <v>0</v>
      </c>
      <c r="D381" s="386">
        <f t="shared" si="15"/>
        <v>0</v>
      </c>
    </row>
    <row r="382" spans="1:4" ht="12.75" customHeight="1" x14ac:dyDescent="0.25">
      <c r="A382" s="355">
        <v>1</v>
      </c>
      <c r="B382" s="376" t="s">
        <v>616</v>
      </c>
      <c r="C382" s="353">
        <v>0</v>
      </c>
      <c r="D382" s="386">
        <f t="shared" si="15"/>
        <v>0</v>
      </c>
    </row>
    <row r="383" spans="1:4" ht="12.75" customHeight="1" x14ac:dyDescent="0.25">
      <c r="A383" s="355">
        <v>1</v>
      </c>
      <c r="B383" s="376" t="s">
        <v>666</v>
      </c>
      <c r="C383" s="353">
        <v>0</v>
      </c>
      <c r="D383" s="386">
        <f t="shared" si="15"/>
        <v>0</v>
      </c>
    </row>
    <row r="384" spans="1:4" ht="12.75" customHeight="1" x14ac:dyDescent="0.25">
      <c r="A384" s="355"/>
      <c r="B384" s="376"/>
      <c r="C384" s="353"/>
      <c r="D384" s="386"/>
    </row>
    <row r="385" spans="1:6" ht="12.75" customHeight="1" thickBot="1" x14ac:dyDescent="0.3">
      <c r="A385" s="374"/>
      <c r="B385" s="382" t="s">
        <v>519</v>
      </c>
      <c r="C385" s="413"/>
      <c r="D385" s="386">
        <f>SUM(D369:D383)</f>
        <v>0</v>
      </c>
    </row>
    <row r="386" spans="1:6" ht="12.75" customHeight="1" thickBot="1" x14ac:dyDescent="0.3">
      <c r="A386" s="364"/>
      <c r="B386" s="379" t="s">
        <v>520</v>
      </c>
      <c r="C386" s="399"/>
      <c r="D386" s="391">
        <f>D385+D367</f>
        <v>0</v>
      </c>
    </row>
    <row r="387" spans="1:6" ht="12.75" customHeight="1" x14ac:dyDescent="0.25">
      <c r="A387" s="356"/>
      <c r="B387" s="356"/>
      <c r="C387" s="398"/>
      <c r="D387" s="383"/>
    </row>
    <row r="388" spans="1:6" ht="12.75" customHeight="1" x14ac:dyDescent="0.25">
      <c r="D388" s="358"/>
    </row>
    <row r="389" spans="1:6" ht="12.75" customHeight="1" x14ac:dyDescent="0.25">
      <c r="A389" s="356" t="s">
        <v>802</v>
      </c>
      <c r="B389" s="356"/>
      <c r="C389" s="354"/>
      <c r="D389" s="351">
        <f>D386+D345+D324+D279+D257+D216+D191+D151+D126+D87+D62+D27</f>
        <v>0</v>
      </c>
    </row>
    <row r="393" spans="1:6" s="357" customFormat="1" ht="12.75" customHeight="1" x14ac:dyDescent="0.25">
      <c r="C393" s="414"/>
      <c r="E393" s="350"/>
      <c r="F393" s="350"/>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5"/>
  <sheetViews>
    <sheetView zoomScale="120" zoomScaleNormal="120" workbookViewId="0">
      <pane xSplit="1" ySplit="3" topLeftCell="B374" activePane="bottomRight" state="frozen"/>
      <selection pane="topRight" activeCell="B1" sqref="B1"/>
      <selection pane="bottomLeft" activeCell="A4" sqref="A4"/>
      <selection pane="bottomRight" activeCell="A392" sqref="A392"/>
    </sheetView>
  </sheetViews>
  <sheetFormatPr baseColWidth="10" defaultColWidth="11.42578125" defaultRowHeight="12.75" customHeight="1" x14ac:dyDescent="0.25"/>
  <cols>
    <col min="1" max="1" width="11.42578125" style="357"/>
    <col min="2" max="2" width="57.140625" style="357" customWidth="1"/>
    <col min="3" max="3" width="11.42578125" style="352"/>
    <col min="4" max="4" width="11.42578125" style="357"/>
    <col min="5" max="16384" width="11.42578125" style="350"/>
  </cols>
  <sheetData>
    <row r="1" spans="1:6" ht="12.75" customHeight="1" x14ac:dyDescent="0.25">
      <c r="A1" s="362" t="s">
        <v>509</v>
      </c>
      <c r="B1" s="362"/>
      <c r="C1" s="396"/>
      <c r="D1" s="362"/>
      <c r="E1" s="505"/>
      <c r="F1" s="505"/>
    </row>
    <row r="2" spans="1:6" ht="12.75" customHeight="1" x14ac:dyDescent="0.25">
      <c r="A2" s="363" t="s">
        <v>621</v>
      </c>
      <c r="B2" s="363"/>
      <c r="C2" s="397"/>
      <c r="D2" s="363"/>
      <c r="E2" s="505"/>
      <c r="F2" s="505"/>
    </row>
    <row r="3" spans="1:6" ht="12.75" customHeight="1" x14ac:dyDescent="0.25">
      <c r="A3" s="356"/>
      <c r="B3" s="356"/>
      <c r="C3" s="398"/>
      <c r="D3" s="383"/>
      <c r="E3" s="505"/>
      <c r="F3" s="505"/>
    </row>
    <row r="4" spans="1:6" ht="12.75" customHeight="1" thickBot="1" x14ac:dyDescent="0.3">
      <c r="A4" s="360" t="s">
        <v>510</v>
      </c>
      <c r="B4" s="360"/>
      <c r="C4" s="359"/>
      <c r="D4" s="360"/>
      <c r="E4" s="505"/>
      <c r="F4" s="505"/>
    </row>
    <row r="5" spans="1:6" ht="12.75" customHeight="1" thickBot="1" x14ac:dyDescent="0.3">
      <c r="A5" s="364" t="s">
        <v>511</v>
      </c>
      <c r="B5" s="361" t="s">
        <v>512</v>
      </c>
      <c r="C5" s="399" t="s">
        <v>513</v>
      </c>
      <c r="D5" s="384" t="s">
        <v>514</v>
      </c>
      <c r="E5" s="505"/>
      <c r="F5" s="505"/>
    </row>
    <row r="6" spans="1:6" ht="12.75" customHeight="1" x14ac:dyDescent="0.25">
      <c r="A6" s="365"/>
      <c r="B6" s="375" t="s">
        <v>515</v>
      </c>
      <c r="C6" s="400"/>
      <c r="D6" s="385"/>
    </row>
    <row r="7" spans="1:6" ht="12.75" customHeight="1" x14ac:dyDescent="0.25">
      <c r="A7" s="365"/>
      <c r="B7" s="375"/>
      <c r="C7" s="400"/>
      <c r="D7" s="390"/>
    </row>
    <row r="8" spans="1:6" ht="12.75" customHeight="1" x14ac:dyDescent="0.25">
      <c r="A8" s="355">
        <v>8</v>
      </c>
      <c r="B8" s="376" t="s">
        <v>516</v>
      </c>
      <c r="C8" s="353">
        <v>0</v>
      </c>
      <c r="D8" s="386">
        <f>C8*A8</f>
        <v>0</v>
      </c>
    </row>
    <row r="9" spans="1:6" ht="12.75" customHeight="1" x14ac:dyDescent="0.25">
      <c r="A9" s="355">
        <v>1</v>
      </c>
      <c r="B9" s="376" t="s">
        <v>537</v>
      </c>
      <c r="C9" s="353">
        <v>0</v>
      </c>
      <c r="D9" s="386">
        <f t="shared" ref="D9:D15" si="0">C9*A9</f>
        <v>0</v>
      </c>
    </row>
    <row r="10" spans="1:6" ht="12.75" customHeight="1" x14ac:dyDescent="0.25">
      <c r="A10" s="355">
        <v>1</v>
      </c>
      <c r="B10" s="376" t="s">
        <v>538</v>
      </c>
      <c r="C10" s="353">
        <v>0</v>
      </c>
      <c r="D10" s="386">
        <f t="shared" si="0"/>
        <v>0</v>
      </c>
    </row>
    <row r="11" spans="1:6" ht="12.75" customHeight="1" x14ac:dyDescent="0.25">
      <c r="A11" s="355">
        <v>1</v>
      </c>
      <c r="B11" s="377" t="s">
        <v>539</v>
      </c>
      <c r="C11" s="353">
        <v>0</v>
      </c>
      <c r="D11" s="386">
        <f t="shared" si="0"/>
        <v>0</v>
      </c>
    </row>
    <row r="12" spans="1:6" ht="12.75" customHeight="1" x14ac:dyDescent="0.25">
      <c r="A12" s="355">
        <v>1</v>
      </c>
      <c r="B12" s="376" t="s">
        <v>609</v>
      </c>
      <c r="C12" s="353">
        <v>0</v>
      </c>
      <c r="D12" s="386">
        <f t="shared" si="0"/>
        <v>0</v>
      </c>
    </row>
    <row r="13" spans="1:6" ht="12.75" customHeight="1" x14ac:dyDescent="0.25">
      <c r="A13" s="355">
        <v>1</v>
      </c>
      <c r="B13" s="376" t="s">
        <v>610</v>
      </c>
      <c r="C13" s="353">
        <v>0</v>
      </c>
      <c r="D13" s="386">
        <f t="shared" si="0"/>
        <v>0</v>
      </c>
    </row>
    <row r="14" spans="1:6" ht="12.75" customHeight="1" x14ac:dyDescent="0.25">
      <c r="A14" s="355">
        <v>2</v>
      </c>
      <c r="B14" s="376" t="s">
        <v>651</v>
      </c>
      <c r="C14" s="353">
        <v>0</v>
      </c>
      <c r="D14" s="386">
        <f t="shared" si="0"/>
        <v>0</v>
      </c>
    </row>
    <row r="15" spans="1:6" ht="12.75" customHeight="1" x14ac:dyDescent="0.25">
      <c r="A15" s="355">
        <v>2</v>
      </c>
      <c r="B15" s="377" t="s">
        <v>525</v>
      </c>
      <c r="C15" s="353">
        <v>0</v>
      </c>
      <c r="D15" s="386">
        <f t="shared" si="0"/>
        <v>0</v>
      </c>
    </row>
    <row r="16" spans="1:6" ht="12.75" customHeight="1" x14ac:dyDescent="0.25">
      <c r="A16" s="355"/>
      <c r="B16" s="377"/>
      <c r="C16" s="353"/>
      <c r="D16" s="386"/>
    </row>
    <row r="17" spans="1:4" ht="12.75" customHeight="1" x14ac:dyDescent="0.25">
      <c r="A17" s="355"/>
      <c r="B17" s="378" t="s">
        <v>517</v>
      </c>
      <c r="C17" s="401"/>
      <c r="D17" s="386">
        <f>SUM(D8:D15)</f>
        <v>0</v>
      </c>
    </row>
    <row r="18" spans="1:4" ht="12.75" customHeight="1" x14ac:dyDescent="0.25">
      <c r="A18" s="365"/>
      <c r="B18" s="375" t="s">
        <v>518</v>
      </c>
      <c r="C18" s="400"/>
      <c r="D18" s="386"/>
    </row>
    <row r="19" spans="1:4" ht="12.75" customHeight="1" x14ac:dyDescent="0.25">
      <c r="A19" s="355">
        <v>1</v>
      </c>
      <c r="B19" s="376" t="s">
        <v>540</v>
      </c>
      <c r="C19" s="353">
        <v>0</v>
      </c>
      <c r="D19" s="386">
        <f t="shared" ref="D19:D24" si="1">C19*A19</f>
        <v>0</v>
      </c>
    </row>
    <row r="20" spans="1:4" ht="12.75" customHeight="1" x14ac:dyDescent="0.25">
      <c r="A20" s="355">
        <v>1</v>
      </c>
      <c r="B20" s="376" t="s">
        <v>541</v>
      </c>
      <c r="C20" s="353">
        <v>0</v>
      </c>
      <c r="D20" s="386">
        <f t="shared" si="1"/>
        <v>0</v>
      </c>
    </row>
    <row r="21" spans="1:4" ht="12.75" customHeight="1" x14ac:dyDescent="0.25">
      <c r="A21" s="355">
        <v>1</v>
      </c>
      <c r="B21" s="376" t="s">
        <v>542</v>
      </c>
      <c r="C21" s="353">
        <v>0</v>
      </c>
      <c r="D21" s="386">
        <f t="shared" si="1"/>
        <v>0</v>
      </c>
    </row>
    <row r="22" spans="1:4" ht="12.75" customHeight="1" x14ac:dyDescent="0.25">
      <c r="A22" s="355">
        <v>1</v>
      </c>
      <c r="B22" s="376" t="s">
        <v>543</v>
      </c>
      <c r="C22" s="353">
        <v>0</v>
      </c>
      <c r="D22" s="386">
        <f t="shared" si="1"/>
        <v>0</v>
      </c>
    </row>
    <row r="23" spans="1:4" ht="12.75" customHeight="1" x14ac:dyDescent="0.25">
      <c r="A23" s="355">
        <v>1</v>
      </c>
      <c r="B23" s="376" t="s">
        <v>650</v>
      </c>
      <c r="C23" s="353">
        <v>0</v>
      </c>
      <c r="D23" s="386">
        <f t="shared" si="1"/>
        <v>0</v>
      </c>
    </row>
    <row r="24" spans="1:4" ht="12.75" customHeight="1" x14ac:dyDescent="0.25">
      <c r="A24" s="355">
        <v>1</v>
      </c>
      <c r="B24" s="376" t="s">
        <v>667</v>
      </c>
      <c r="C24" s="353">
        <v>0</v>
      </c>
      <c r="D24" s="386">
        <f t="shared" si="1"/>
        <v>0</v>
      </c>
    </row>
    <row r="25" spans="1:4" ht="12.75" customHeight="1" x14ac:dyDescent="0.25">
      <c r="A25" s="355"/>
      <c r="B25" s="376"/>
      <c r="C25" s="353"/>
      <c r="D25" s="386"/>
    </row>
    <row r="26" spans="1:4" ht="12.75" customHeight="1" thickBot="1" x14ac:dyDescent="0.3">
      <c r="A26" s="366"/>
      <c r="B26" s="378" t="s">
        <v>519</v>
      </c>
      <c r="C26" s="401"/>
      <c r="D26" s="386">
        <f>SUM(D19:D25)</f>
        <v>0</v>
      </c>
    </row>
    <row r="27" spans="1:4" ht="12.75" customHeight="1" thickBot="1" x14ac:dyDescent="0.3">
      <c r="A27" s="364"/>
      <c r="B27" s="379" t="s">
        <v>520</v>
      </c>
      <c r="C27" s="399"/>
      <c r="D27" s="387">
        <f>D17+D26</f>
        <v>0</v>
      </c>
    </row>
    <row r="28" spans="1:4" ht="12.75" customHeight="1" x14ac:dyDescent="0.25">
      <c r="A28" s="367"/>
      <c r="B28" s="367"/>
      <c r="C28" s="402"/>
      <c r="D28" s="388"/>
    </row>
    <row r="29" spans="1:4" ht="12.75" customHeight="1" thickBot="1" x14ac:dyDescent="0.3">
      <c r="A29" s="360" t="s">
        <v>521</v>
      </c>
      <c r="B29" s="360"/>
      <c r="C29" s="359"/>
      <c r="D29" s="360"/>
    </row>
    <row r="30" spans="1:4" ht="12.75" customHeight="1" thickBot="1" x14ac:dyDescent="0.3">
      <c r="A30" s="364" t="s">
        <v>511</v>
      </c>
      <c r="B30" s="361" t="s">
        <v>512</v>
      </c>
      <c r="C30" s="399" t="s">
        <v>513</v>
      </c>
      <c r="D30" s="389" t="s">
        <v>514</v>
      </c>
    </row>
    <row r="31" spans="1:4" ht="12.75" customHeight="1" x14ac:dyDescent="0.25">
      <c r="A31" s="365"/>
      <c r="B31" s="375" t="s">
        <v>515</v>
      </c>
      <c r="C31" s="400"/>
      <c r="D31" s="390"/>
    </row>
    <row r="32" spans="1:4" ht="12.75" customHeight="1" x14ac:dyDescent="0.25">
      <c r="A32" s="355">
        <v>8</v>
      </c>
      <c r="B32" s="376" t="s">
        <v>516</v>
      </c>
      <c r="C32" s="353">
        <v>0</v>
      </c>
      <c r="D32" s="386">
        <f t="shared" ref="D32:D59" si="2">C32*A32</f>
        <v>0</v>
      </c>
    </row>
    <row r="33" spans="1:4" ht="12.75" customHeight="1" x14ac:dyDescent="0.25">
      <c r="A33" s="355">
        <v>1</v>
      </c>
      <c r="B33" s="376" t="s">
        <v>537</v>
      </c>
      <c r="C33" s="353">
        <v>0</v>
      </c>
      <c r="D33" s="386">
        <f t="shared" si="2"/>
        <v>0</v>
      </c>
    </row>
    <row r="34" spans="1:4" ht="12.75" customHeight="1" x14ac:dyDescent="0.25">
      <c r="A34" s="355">
        <v>1</v>
      </c>
      <c r="B34" s="376" t="s">
        <v>538</v>
      </c>
      <c r="C34" s="353">
        <v>0</v>
      </c>
      <c r="D34" s="386">
        <f t="shared" si="2"/>
        <v>0</v>
      </c>
    </row>
    <row r="35" spans="1:4" ht="12.75" customHeight="1" x14ac:dyDescent="0.25">
      <c r="A35" s="355">
        <v>1</v>
      </c>
      <c r="B35" s="377" t="s">
        <v>539</v>
      </c>
      <c r="C35" s="353">
        <v>0</v>
      </c>
      <c r="D35" s="386">
        <f t="shared" si="2"/>
        <v>0</v>
      </c>
    </row>
    <row r="36" spans="1:4" ht="12.75" customHeight="1" x14ac:dyDescent="0.25">
      <c r="A36" s="355">
        <v>1</v>
      </c>
      <c r="B36" s="376" t="s">
        <v>609</v>
      </c>
      <c r="C36" s="353">
        <v>0</v>
      </c>
      <c r="D36" s="386">
        <f t="shared" si="2"/>
        <v>0</v>
      </c>
    </row>
    <row r="37" spans="1:4" ht="12.75" customHeight="1" x14ac:dyDescent="0.25">
      <c r="A37" s="355">
        <v>1</v>
      </c>
      <c r="B37" s="376" t="s">
        <v>610</v>
      </c>
      <c r="C37" s="353">
        <v>0</v>
      </c>
      <c r="D37" s="386">
        <f t="shared" si="2"/>
        <v>0</v>
      </c>
    </row>
    <row r="38" spans="1:4" ht="12.75" customHeight="1" x14ac:dyDescent="0.25">
      <c r="A38" s="355">
        <v>2</v>
      </c>
      <c r="B38" s="376" t="s">
        <v>546</v>
      </c>
      <c r="C38" s="353">
        <v>0</v>
      </c>
      <c r="D38" s="386">
        <f t="shared" si="2"/>
        <v>0</v>
      </c>
    </row>
    <row r="39" spans="1:4" ht="12.75" customHeight="1" x14ac:dyDescent="0.25">
      <c r="A39" s="355">
        <v>2</v>
      </c>
      <c r="B39" s="376" t="s">
        <v>651</v>
      </c>
      <c r="C39" s="353">
        <v>0</v>
      </c>
      <c r="D39" s="386">
        <f t="shared" si="2"/>
        <v>0</v>
      </c>
    </row>
    <row r="40" spans="1:4" ht="12.75" customHeight="1" x14ac:dyDescent="0.25">
      <c r="A40" s="355">
        <v>1</v>
      </c>
      <c r="B40" s="376" t="s">
        <v>547</v>
      </c>
      <c r="C40" s="353">
        <v>0</v>
      </c>
      <c r="D40" s="386">
        <f t="shared" si="2"/>
        <v>0</v>
      </c>
    </row>
    <row r="41" spans="1:4" ht="12.75" customHeight="1" x14ac:dyDescent="0.25">
      <c r="A41" s="355">
        <v>1</v>
      </c>
      <c r="B41" s="376" t="s">
        <v>614</v>
      </c>
      <c r="C41" s="353">
        <v>0</v>
      </c>
      <c r="D41" s="386">
        <f t="shared" si="2"/>
        <v>0</v>
      </c>
    </row>
    <row r="42" spans="1:4" ht="12.75" customHeight="1" x14ac:dyDescent="0.25">
      <c r="A42" s="355">
        <v>1</v>
      </c>
      <c r="B42" s="376" t="s">
        <v>549</v>
      </c>
      <c r="C42" s="353">
        <v>0</v>
      </c>
      <c r="D42" s="386">
        <f t="shared" si="2"/>
        <v>0</v>
      </c>
    </row>
    <row r="43" spans="1:4" ht="12.75" customHeight="1" x14ac:dyDescent="0.25">
      <c r="A43" s="355">
        <v>1</v>
      </c>
      <c r="B43" s="376" t="s">
        <v>550</v>
      </c>
      <c r="C43" s="353">
        <v>0</v>
      </c>
      <c r="D43" s="386">
        <f t="shared" si="2"/>
        <v>0</v>
      </c>
    </row>
    <row r="44" spans="1:4" ht="12.75" customHeight="1" x14ac:dyDescent="0.25">
      <c r="A44" s="355">
        <v>1</v>
      </c>
      <c r="B44" s="376" t="s">
        <v>561</v>
      </c>
      <c r="C44" s="353">
        <v>0</v>
      </c>
      <c r="D44" s="386">
        <f t="shared" si="2"/>
        <v>0</v>
      </c>
    </row>
    <row r="45" spans="1:4" ht="12.75" customHeight="1" x14ac:dyDescent="0.25">
      <c r="A45" s="355"/>
      <c r="B45" s="376"/>
      <c r="C45" s="353"/>
      <c r="D45" s="386"/>
    </row>
    <row r="46" spans="1:4" ht="12.75" customHeight="1" x14ac:dyDescent="0.25">
      <c r="A46" s="366"/>
      <c r="B46" s="378" t="s">
        <v>517</v>
      </c>
      <c r="C46" s="401"/>
      <c r="D46" s="386">
        <f>SUM(D32:D44)</f>
        <v>0</v>
      </c>
    </row>
    <row r="47" spans="1:4" ht="12.75" customHeight="1" x14ac:dyDescent="0.25">
      <c r="A47" s="365"/>
      <c r="B47" s="375" t="s">
        <v>518</v>
      </c>
      <c r="C47" s="400"/>
      <c r="D47" s="386"/>
    </row>
    <row r="48" spans="1:4" ht="12.75" customHeight="1" x14ac:dyDescent="0.25">
      <c r="A48" s="355">
        <v>1</v>
      </c>
      <c r="B48" s="376" t="s">
        <v>540</v>
      </c>
      <c r="C48" s="353">
        <v>0</v>
      </c>
      <c r="D48" s="386">
        <f t="shared" si="2"/>
        <v>0</v>
      </c>
    </row>
    <row r="49" spans="1:4" ht="12.75" customHeight="1" x14ac:dyDescent="0.25">
      <c r="A49" s="355">
        <v>1</v>
      </c>
      <c r="B49" s="376" t="s">
        <v>541</v>
      </c>
      <c r="C49" s="353">
        <v>0</v>
      </c>
      <c r="D49" s="386">
        <f t="shared" si="2"/>
        <v>0</v>
      </c>
    </row>
    <row r="50" spans="1:4" ht="12.75" customHeight="1" x14ac:dyDescent="0.25">
      <c r="A50" s="355">
        <v>1</v>
      </c>
      <c r="B50" s="376" t="s">
        <v>542</v>
      </c>
      <c r="C50" s="353">
        <v>0</v>
      </c>
      <c r="D50" s="386">
        <f t="shared" si="2"/>
        <v>0</v>
      </c>
    </row>
    <row r="51" spans="1:4" ht="12.75" customHeight="1" x14ac:dyDescent="0.25">
      <c r="A51" s="355">
        <v>1</v>
      </c>
      <c r="B51" s="376" t="s">
        <v>551</v>
      </c>
      <c r="C51" s="353">
        <v>0</v>
      </c>
      <c r="D51" s="386">
        <f t="shared" si="2"/>
        <v>0</v>
      </c>
    </row>
    <row r="52" spans="1:4" ht="12.75" customHeight="1" x14ac:dyDescent="0.25">
      <c r="A52" s="355">
        <v>1</v>
      </c>
      <c r="B52" s="376" t="s">
        <v>552</v>
      </c>
      <c r="C52" s="353">
        <v>0</v>
      </c>
      <c r="D52" s="386">
        <f t="shared" si="2"/>
        <v>0</v>
      </c>
    </row>
    <row r="53" spans="1:4" ht="12.75" customHeight="1" x14ac:dyDescent="0.25">
      <c r="A53" s="355">
        <v>1</v>
      </c>
      <c r="B53" s="376" t="s">
        <v>553</v>
      </c>
      <c r="C53" s="353">
        <v>0</v>
      </c>
      <c r="D53" s="386">
        <f t="shared" si="2"/>
        <v>0</v>
      </c>
    </row>
    <row r="54" spans="1:4" ht="12.75" customHeight="1" x14ac:dyDescent="0.25">
      <c r="A54" s="355">
        <v>1</v>
      </c>
      <c r="B54" s="376" t="s">
        <v>554</v>
      </c>
      <c r="C54" s="353">
        <v>0</v>
      </c>
      <c r="D54" s="386">
        <f t="shared" si="2"/>
        <v>0</v>
      </c>
    </row>
    <row r="55" spans="1:4" ht="12.75" customHeight="1" x14ac:dyDescent="0.25">
      <c r="A55" s="355">
        <v>1</v>
      </c>
      <c r="B55" s="376" t="s">
        <v>555</v>
      </c>
      <c r="C55" s="353">
        <v>0</v>
      </c>
      <c r="D55" s="386">
        <f t="shared" si="2"/>
        <v>0</v>
      </c>
    </row>
    <row r="56" spans="1:4" ht="12.75" customHeight="1" x14ac:dyDescent="0.25">
      <c r="A56" s="355">
        <v>1</v>
      </c>
      <c r="B56" s="376" t="s">
        <v>560</v>
      </c>
      <c r="C56" s="353">
        <v>0</v>
      </c>
      <c r="D56" s="386">
        <f t="shared" si="2"/>
        <v>0</v>
      </c>
    </row>
    <row r="57" spans="1:4" ht="12.75" customHeight="1" x14ac:dyDescent="0.25">
      <c r="A57" s="355">
        <v>1</v>
      </c>
      <c r="B57" s="376" t="s">
        <v>556</v>
      </c>
      <c r="C57" s="353">
        <v>0</v>
      </c>
      <c r="D57" s="386">
        <f t="shared" si="2"/>
        <v>0</v>
      </c>
    </row>
    <row r="58" spans="1:4" ht="12.75" customHeight="1" x14ac:dyDescent="0.25">
      <c r="A58" s="355">
        <v>1</v>
      </c>
      <c r="B58" s="376" t="s">
        <v>615</v>
      </c>
      <c r="C58" s="353">
        <v>0</v>
      </c>
      <c r="D58" s="386">
        <f t="shared" si="2"/>
        <v>0</v>
      </c>
    </row>
    <row r="59" spans="1:4" ht="12.75" customHeight="1" x14ac:dyDescent="0.25">
      <c r="A59" s="355">
        <v>1</v>
      </c>
      <c r="B59" s="376" t="s">
        <v>616</v>
      </c>
      <c r="C59" s="353">
        <v>0</v>
      </c>
      <c r="D59" s="386">
        <f t="shared" si="2"/>
        <v>0</v>
      </c>
    </row>
    <row r="60" spans="1:4" ht="12.75" customHeight="1" x14ac:dyDescent="0.25">
      <c r="A60" s="355"/>
      <c r="B60" s="376"/>
      <c r="C60" s="353"/>
      <c r="D60" s="386"/>
    </row>
    <row r="61" spans="1:4" ht="12.75" customHeight="1" thickBot="1" x14ac:dyDescent="0.3">
      <c r="A61" s="366"/>
      <c r="B61" s="378" t="s">
        <v>519</v>
      </c>
      <c r="C61" s="401"/>
      <c r="D61" s="386">
        <f>SUM(D48:D60)</f>
        <v>0</v>
      </c>
    </row>
    <row r="62" spans="1:4" ht="12.75" customHeight="1" thickBot="1" x14ac:dyDescent="0.3">
      <c r="A62" s="364"/>
      <c r="B62" s="379" t="s">
        <v>520</v>
      </c>
      <c r="C62" s="399"/>
      <c r="D62" s="391">
        <f>D61+D46</f>
        <v>0</v>
      </c>
    </row>
    <row r="63" spans="1:4" ht="12.75" customHeight="1" x14ac:dyDescent="0.25">
      <c r="A63" s="363"/>
      <c r="B63" s="378"/>
      <c r="C63" s="403"/>
      <c r="D63" s="392"/>
    </row>
    <row r="64" spans="1:4" ht="12.75" customHeight="1" thickBot="1" x14ac:dyDescent="0.3">
      <c r="A64" s="368" t="s">
        <v>524</v>
      </c>
      <c r="B64" s="368"/>
      <c r="C64" s="404"/>
      <c r="D64" s="368"/>
    </row>
    <row r="65" spans="1:4" ht="12.75" customHeight="1" thickBot="1" x14ac:dyDescent="0.3">
      <c r="A65" s="364" t="s">
        <v>511</v>
      </c>
      <c r="B65" s="361" t="s">
        <v>512</v>
      </c>
      <c r="C65" s="399" t="s">
        <v>513</v>
      </c>
      <c r="D65" s="389" t="s">
        <v>514</v>
      </c>
    </row>
    <row r="66" spans="1:4" ht="12.75" customHeight="1" x14ac:dyDescent="0.25">
      <c r="A66" s="365"/>
      <c r="B66" s="375" t="s">
        <v>515</v>
      </c>
      <c r="C66" s="400"/>
      <c r="D66" s="393"/>
    </row>
    <row r="67" spans="1:4" ht="12.75" customHeight="1" x14ac:dyDescent="0.25">
      <c r="A67" s="355">
        <v>8</v>
      </c>
      <c r="B67" s="376" t="s">
        <v>516</v>
      </c>
      <c r="C67" s="353">
        <v>0</v>
      </c>
      <c r="D67" s="386">
        <f t="shared" ref="D67:D84" si="3">C67*A67</f>
        <v>0</v>
      </c>
    </row>
    <row r="68" spans="1:4" ht="12.75" customHeight="1" x14ac:dyDescent="0.25">
      <c r="A68" s="355">
        <v>1</v>
      </c>
      <c r="B68" s="376" t="s">
        <v>537</v>
      </c>
      <c r="C68" s="353">
        <v>0</v>
      </c>
      <c r="D68" s="386">
        <f t="shared" si="3"/>
        <v>0</v>
      </c>
    </row>
    <row r="69" spans="1:4" ht="12.75" customHeight="1" x14ac:dyDescent="0.25">
      <c r="A69" s="355">
        <v>1</v>
      </c>
      <c r="B69" s="376" t="s">
        <v>538</v>
      </c>
      <c r="C69" s="353">
        <v>0</v>
      </c>
      <c r="D69" s="386">
        <f t="shared" si="3"/>
        <v>0</v>
      </c>
    </row>
    <row r="70" spans="1:4" ht="12.75" customHeight="1" x14ac:dyDescent="0.25">
      <c r="A70" s="355">
        <v>1</v>
      </c>
      <c r="B70" s="377" t="s">
        <v>539</v>
      </c>
      <c r="C70" s="353">
        <v>0</v>
      </c>
      <c r="D70" s="386">
        <f t="shared" si="3"/>
        <v>0</v>
      </c>
    </row>
    <row r="71" spans="1:4" ht="12.75" customHeight="1" x14ac:dyDescent="0.25">
      <c r="A71" s="355">
        <v>1</v>
      </c>
      <c r="B71" s="376" t="s">
        <v>609</v>
      </c>
      <c r="C71" s="353">
        <v>0</v>
      </c>
      <c r="D71" s="386">
        <f t="shared" si="3"/>
        <v>0</v>
      </c>
    </row>
    <row r="72" spans="1:4" ht="12.75" customHeight="1" x14ac:dyDescent="0.25">
      <c r="A72" s="355">
        <v>1</v>
      </c>
      <c r="B72" s="376" t="s">
        <v>610</v>
      </c>
      <c r="C72" s="353">
        <v>0</v>
      </c>
      <c r="D72" s="386">
        <f t="shared" si="3"/>
        <v>0</v>
      </c>
    </row>
    <row r="73" spans="1:4" ht="12.75" customHeight="1" x14ac:dyDescent="0.25">
      <c r="A73" s="355">
        <v>2</v>
      </c>
      <c r="B73" s="376" t="s">
        <v>651</v>
      </c>
      <c r="C73" s="353">
        <v>0</v>
      </c>
      <c r="D73" s="386">
        <f t="shared" si="3"/>
        <v>0</v>
      </c>
    </row>
    <row r="74" spans="1:4" ht="12.75" customHeight="1" x14ac:dyDescent="0.25">
      <c r="A74" s="355">
        <v>1</v>
      </c>
      <c r="B74" s="376" t="s">
        <v>606</v>
      </c>
      <c r="C74" s="353">
        <v>0</v>
      </c>
      <c r="D74" s="386">
        <f t="shared" si="3"/>
        <v>0</v>
      </c>
    </row>
    <row r="75" spans="1:4" ht="12.75" customHeight="1" x14ac:dyDescent="0.25">
      <c r="A75" s="355">
        <v>1</v>
      </c>
      <c r="B75" s="376" t="s">
        <v>607</v>
      </c>
      <c r="C75" s="353">
        <v>0</v>
      </c>
      <c r="D75" s="386">
        <f t="shared" si="3"/>
        <v>0</v>
      </c>
    </row>
    <row r="76" spans="1:4" ht="12.75" customHeight="1" x14ac:dyDescent="0.25">
      <c r="A76" s="355"/>
      <c r="B76" s="380"/>
      <c r="C76" s="353"/>
      <c r="D76" s="386"/>
    </row>
    <row r="77" spans="1:4" ht="12.75" customHeight="1" x14ac:dyDescent="0.25">
      <c r="A77" s="366"/>
      <c r="B77" s="378" t="s">
        <v>517</v>
      </c>
      <c r="C77" s="405"/>
      <c r="D77" s="386">
        <f>SUM(D67:D76)</f>
        <v>0</v>
      </c>
    </row>
    <row r="78" spans="1:4" ht="12.75" customHeight="1" x14ac:dyDescent="0.25">
      <c r="A78" s="365"/>
      <c r="B78" s="375" t="s">
        <v>518</v>
      </c>
      <c r="C78" s="400"/>
      <c r="D78" s="386"/>
    </row>
    <row r="79" spans="1:4" ht="12.75" customHeight="1" x14ac:dyDescent="0.25">
      <c r="A79" s="355">
        <v>1</v>
      </c>
      <c r="B79" s="376" t="s">
        <v>540</v>
      </c>
      <c r="C79" s="353">
        <v>0</v>
      </c>
      <c r="D79" s="386">
        <f t="shared" si="3"/>
        <v>0</v>
      </c>
    </row>
    <row r="80" spans="1:4" ht="12.75" customHeight="1" x14ac:dyDescent="0.25">
      <c r="A80" s="355">
        <v>1</v>
      </c>
      <c r="B80" s="376" t="s">
        <v>541</v>
      </c>
      <c r="C80" s="353">
        <v>0</v>
      </c>
      <c r="D80" s="386">
        <f t="shared" si="3"/>
        <v>0</v>
      </c>
    </row>
    <row r="81" spans="1:4" ht="12.75" customHeight="1" x14ac:dyDescent="0.25">
      <c r="A81" s="355">
        <v>1</v>
      </c>
      <c r="B81" s="376" t="s">
        <v>542</v>
      </c>
      <c r="C81" s="353">
        <v>0</v>
      </c>
      <c r="D81" s="386">
        <f t="shared" si="3"/>
        <v>0</v>
      </c>
    </row>
    <row r="82" spans="1:4" ht="12.75" customHeight="1" x14ac:dyDescent="0.25">
      <c r="A82" s="355">
        <v>1</v>
      </c>
      <c r="B82" s="376" t="s">
        <v>608</v>
      </c>
      <c r="C82" s="353">
        <v>0</v>
      </c>
      <c r="D82" s="386">
        <f t="shared" si="3"/>
        <v>0</v>
      </c>
    </row>
    <row r="83" spans="1:4" ht="12.75" customHeight="1" x14ac:dyDescent="0.25">
      <c r="A83" s="355">
        <v>1</v>
      </c>
      <c r="B83" s="376" t="s">
        <v>618</v>
      </c>
      <c r="C83" s="353">
        <v>0</v>
      </c>
      <c r="D83" s="386">
        <f t="shared" si="3"/>
        <v>0</v>
      </c>
    </row>
    <row r="84" spans="1:4" ht="12.75" customHeight="1" x14ac:dyDescent="0.25">
      <c r="A84" s="355">
        <v>1</v>
      </c>
      <c r="B84" s="376" t="s">
        <v>616</v>
      </c>
      <c r="C84" s="353">
        <v>0</v>
      </c>
      <c r="D84" s="386">
        <f t="shared" si="3"/>
        <v>0</v>
      </c>
    </row>
    <row r="85" spans="1:4" ht="12.75" customHeight="1" x14ac:dyDescent="0.25">
      <c r="A85" s="355"/>
      <c r="B85" s="376"/>
      <c r="C85" s="353"/>
      <c r="D85" s="386"/>
    </row>
    <row r="86" spans="1:4" ht="12.75" customHeight="1" thickBot="1" x14ac:dyDescent="0.3">
      <c r="A86" s="366"/>
      <c r="B86" s="378" t="s">
        <v>519</v>
      </c>
      <c r="C86" s="401"/>
      <c r="D86" s="386">
        <f>SUM(D79:D85)</f>
        <v>0</v>
      </c>
    </row>
    <row r="87" spans="1:4" ht="12.75" customHeight="1" thickBot="1" x14ac:dyDescent="0.3">
      <c r="A87" s="364"/>
      <c r="B87" s="379" t="s">
        <v>520</v>
      </c>
      <c r="C87" s="399"/>
      <c r="D87" s="387">
        <f>D86+D77</f>
        <v>0</v>
      </c>
    </row>
    <row r="88" spans="1:4" ht="12.75" customHeight="1" x14ac:dyDescent="0.25">
      <c r="A88" s="367"/>
      <c r="B88" s="367"/>
      <c r="C88" s="402"/>
      <c r="D88" s="388"/>
    </row>
    <row r="89" spans="1:4" ht="12.75" customHeight="1" thickBot="1" x14ac:dyDescent="0.3">
      <c r="A89" s="369" t="s">
        <v>526</v>
      </c>
      <c r="B89" s="369"/>
      <c r="C89" s="406"/>
      <c r="D89" s="369"/>
    </row>
    <row r="90" spans="1:4" ht="12.75" customHeight="1" thickBot="1" x14ac:dyDescent="0.3">
      <c r="A90" s="364" t="s">
        <v>511</v>
      </c>
      <c r="B90" s="361" t="s">
        <v>512</v>
      </c>
      <c r="C90" s="399" t="s">
        <v>513</v>
      </c>
      <c r="D90" s="389" t="s">
        <v>514</v>
      </c>
    </row>
    <row r="91" spans="1:4" ht="12.75" customHeight="1" x14ac:dyDescent="0.25">
      <c r="A91" s="365"/>
      <c r="B91" s="375" t="s">
        <v>515</v>
      </c>
      <c r="C91" s="400"/>
      <c r="D91" s="390"/>
    </row>
    <row r="92" spans="1:4" ht="12.75" customHeight="1" x14ac:dyDescent="0.25">
      <c r="A92" s="355">
        <v>8</v>
      </c>
      <c r="B92" s="376" t="s">
        <v>516</v>
      </c>
      <c r="C92" s="353">
        <v>0</v>
      </c>
      <c r="D92" s="386">
        <f t="shared" ref="D92:D123" si="4">C92*A92</f>
        <v>0</v>
      </c>
    </row>
    <row r="93" spans="1:4" ht="12.75" customHeight="1" x14ac:dyDescent="0.25">
      <c r="A93" s="355">
        <v>1</v>
      </c>
      <c r="B93" s="376" t="s">
        <v>537</v>
      </c>
      <c r="C93" s="353">
        <v>0</v>
      </c>
      <c r="D93" s="386">
        <f t="shared" si="4"/>
        <v>0</v>
      </c>
    </row>
    <row r="94" spans="1:4" ht="12.75" customHeight="1" x14ac:dyDescent="0.25">
      <c r="A94" s="355">
        <v>1</v>
      </c>
      <c r="B94" s="376" t="s">
        <v>538</v>
      </c>
      <c r="C94" s="353">
        <v>0</v>
      </c>
      <c r="D94" s="386">
        <f t="shared" si="4"/>
        <v>0</v>
      </c>
    </row>
    <row r="95" spans="1:4" ht="12.75" customHeight="1" x14ac:dyDescent="0.25">
      <c r="A95" s="355">
        <v>1</v>
      </c>
      <c r="B95" s="377" t="s">
        <v>539</v>
      </c>
      <c r="C95" s="353">
        <v>0</v>
      </c>
      <c r="D95" s="386">
        <f t="shared" si="4"/>
        <v>0</v>
      </c>
    </row>
    <row r="96" spans="1:4" ht="12.75" customHeight="1" x14ac:dyDescent="0.25">
      <c r="A96" s="355">
        <v>1</v>
      </c>
      <c r="B96" s="376" t="s">
        <v>609</v>
      </c>
      <c r="C96" s="353">
        <v>0</v>
      </c>
      <c r="D96" s="386">
        <f t="shared" si="4"/>
        <v>0</v>
      </c>
    </row>
    <row r="97" spans="1:4" ht="12.75" customHeight="1" x14ac:dyDescent="0.25">
      <c r="A97" s="355">
        <v>1</v>
      </c>
      <c r="B97" s="376" t="s">
        <v>610</v>
      </c>
      <c r="C97" s="353">
        <v>0</v>
      </c>
      <c r="D97" s="386">
        <f t="shared" si="4"/>
        <v>0</v>
      </c>
    </row>
    <row r="98" spans="1:4" ht="12.75" customHeight="1" x14ac:dyDescent="0.25">
      <c r="A98" s="355">
        <v>2</v>
      </c>
      <c r="B98" s="376" t="s">
        <v>546</v>
      </c>
      <c r="C98" s="353">
        <v>0</v>
      </c>
      <c r="D98" s="386">
        <f t="shared" si="4"/>
        <v>0</v>
      </c>
    </row>
    <row r="99" spans="1:4" ht="12.75" customHeight="1" x14ac:dyDescent="0.25">
      <c r="A99" s="355">
        <v>2</v>
      </c>
      <c r="B99" s="376" t="s">
        <v>651</v>
      </c>
      <c r="C99" s="353">
        <v>0</v>
      </c>
      <c r="D99" s="386">
        <f t="shared" si="4"/>
        <v>0</v>
      </c>
    </row>
    <row r="100" spans="1:4" ht="12.75" customHeight="1" x14ac:dyDescent="0.25">
      <c r="A100" s="355">
        <v>1</v>
      </c>
      <c r="B100" s="376" t="s">
        <v>547</v>
      </c>
      <c r="C100" s="353">
        <v>0</v>
      </c>
      <c r="D100" s="386">
        <f t="shared" si="4"/>
        <v>0</v>
      </c>
    </row>
    <row r="101" spans="1:4" ht="12.75" customHeight="1" x14ac:dyDescent="0.25">
      <c r="A101" s="355">
        <v>1</v>
      </c>
      <c r="B101" s="376" t="s">
        <v>614</v>
      </c>
      <c r="C101" s="353">
        <v>0</v>
      </c>
      <c r="D101" s="386">
        <f t="shared" si="4"/>
        <v>0</v>
      </c>
    </row>
    <row r="102" spans="1:4" ht="12.75" customHeight="1" x14ac:dyDescent="0.25">
      <c r="A102" s="355">
        <v>1</v>
      </c>
      <c r="B102" s="376" t="s">
        <v>549</v>
      </c>
      <c r="C102" s="353">
        <v>0</v>
      </c>
      <c r="D102" s="386">
        <f t="shared" si="4"/>
        <v>0</v>
      </c>
    </row>
    <row r="103" spans="1:4" ht="12.75" customHeight="1" x14ac:dyDescent="0.25">
      <c r="A103" s="355">
        <v>1</v>
      </c>
      <c r="B103" s="376" t="s">
        <v>550</v>
      </c>
      <c r="C103" s="353">
        <v>0</v>
      </c>
      <c r="D103" s="386">
        <f t="shared" si="4"/>
        <v>0</v>
      </c>
    </row>
    <row r="104" spans="1:4" ht="12.75" customHeight="1" x14ac:dyDescent="0.25">
      <c r="A104" s="355">
        <v>1</v>
      </c>
      <c r="B104" s="376" t="s">
        <v>561</v>
      </c>
      <c r="C104" s="353">
        <v>0</v>
      </c>
      <c r="D104" s="386">
        <f t="shared" si="4"/>
        <v>0</v>
      </c>
    </row>
    <row r="105" spans="1:4" ht="12.75" customHeight="1" x14ac:dyDescent="0.25">
      <c r="A105" s="355">
        <v>2</v>
      </c>
      <c r="B105" s="376" t="s">
        <v>557</v>
      </c>
      <c r="C105" s="353">
        <v>0</v>
      </c>
      <c r="D105" s="386">
        <f t="shared" si="4"/>
        <v>0</v>
      </c>
    </row>
    <row r="106" spans="1:4" ht="12.75" customHeight="1" x14ac:dyDescent="0.25">
      <c r="A106" s="355">
        <v>1</v>
      </c>
      <c r="B106" s="376" t="s">
        <v>533</v>
      </c>
      <c r="C106" s="353">
        <v>0</v>
      </c>
      <c r="D106" s="386">
        <f t="shared" si="4"/>
        <v>0</v>
      </c>
    </row>
    <row r="107" spans="1:4" ht="12.75" customHeight="1" x14ac:dyDescent="0.25">
      <c r="A107" s="355">
        <v>1</v>
      </c>
      <c r="B107" s="376" t="s">
        <v>558</v>
      </c>
      <c r="C107" s="353">
        <v>0</v>
      </c>
      <c r="D107" s="386">
        <f t="shared" si="4"/>
        <v>0</v>
      </c>
    </row>
    <row r="108" spans="1:4" ht="12.75" customHeight="1" x14ac:dyDescent="0.25">
      <c r="A108" s="355"/>
      <c r="B108" s="376"/>
      <c r="C108" s="353"/>
      <c r="D108" s="386"/>
    </row>
    <row r="109" spans="1:4" ht="12.75" customHeight="1" x14ac:dyDescent="0.25">
      <c r="A109" s="366"/>
      <c r="B109" s="378" t="s">
        <v>517</v>
      </c>
      <c r="C109" s="353"/>
      <c r="D109" s="386">
        <f>SUM(D92:D108)</f>
        <v>0</v>
      </c>
    </row>
    <row r="110" spans="1:4" ht="12.75" customHeight="1" x14ac:dyDescent="0.25">
      <c r="A110" s="365"/>
      <c r="B110" s="375" t="s">
        <v>518</v>
      </c>
      <c r="C110" s="353"/>
      <c r="D110" s="386"/>
    </row>
    <row r="111" spans="1:4" ht="12.75" customHeight="1" x14ac:dyDescent="0.25">
      <c r="A111" s="355">
        <v>1</v>
      </c>
      <c r="B111" s="376" t="s">
        <v>540</v>
      </c>
      <c r="C111" s="353">
        <v>0</v>
      </c>
      <c r="D111" s="386">
        <f t="shared" si="4"/>
        <v>0</v>
      </c>
    </row>
    <row r="112" spans="1:4" ht="12.75" customHeight="1" x14ac:dyDescent="0.25">
      <c r="A112" s="355">
        <v>1</v>
      </c>
      <c r="B112" s="376" t="s">
        <v>541</v>
      </c>
      <c r="C112" s="353">
        <v>0</v>
      </c>
      <c r="D112" s="386">
        <f t="shared" si="4"/>
        <v>0</v>
      </c>
    </row>
    <row r="113" spans="1:4" ht="12.75" customHeight="1" x14ac:dyDescent="0.25">
      <c r="A113" s="355">
        <v>1</v>
      </c>
      <c r="B113" s="376" t="s">
        <v>542</v>
      </c>
      <c r="C113" s="353">
        <v>0</v>
      </c>
      <c r="D113" s="386">
        <f t="shared" si="4"/>
        <v>0</v>
      </c>
    </row>
    <row r="114" spans="1:4" ht="12.75" customHeight="1" x14ac:dyDescent="0.25">
      <c r="A114" s="355">
        <v>1</v>
      </c>
      <c r="B114" s="376" t="s">
        <v>552</v>
      </c>
      <c r="C114" s="353">
        <v>0</v>
      </c>
      <c r="D114" s="386">
        <f t="shared" si="4"/>
        <v>0</v>
      </c>
    </row>
    <row r="115" spans="1:4" ht="12.75" customHeight="1" x14ac:dyDescent="0.25">
      <c r="A115" s="355">
        <v>1</v>
      </c>
      <c r="B115" s="376" t="s">
        <v>553</v>
      </c>
      <c r="C115" s="353">
        <v>0</v>
      </c>
      <c r="D115" s="386">
        <f t="shared" si="4"/>
        <v>0</v>
      </c>
    </row>
    <row r="116" spans="1:4" ht="12.75" customHeight="1" x14ac:dyDescent="0.25">
      <c r="A116" s="355">
        <v>1</v>
      </c>
      <c r="B116" s="376" t="s">
        <v>554</v>
      </c>
      <c r="C116" s="353">
        <v>0</v>
      </c>
      <c r="D116" s="386">
        <f t="shared" si="4"/>
        <v>0</v>
      </c>
    </row>
    <row r="117" spans="1:4" ht="12.75" customHeight="1" x14ac:dyDescent="0.25">
      <c r="A117" s="355">
        <v>1</v>
      </c>
      <c r="B117" s="376" t="s">
        <v>555</v>
      </c>
      <c r="C117" s="353">
        <v>0</v>
      </c>
      <c r="D117" s="386">
        <f t="shared" si="4"/>
        <v>0</v>
      </c>
    </row>
    <row r="118" spans="1:4" ht="12.75" customHeight="1" x14ac:dyDescent="0.25">
      <c r="A118" s="355">
        <v>1</v>
      </c>
      <c r="B118" s="376" t="s">
        <v>560</v>
      </c>
      <c r="C118" s="353">
        <v>0</v>
      </c>
      <c r="D118" s="386">
        <f t="shared" si="4"/>
        <v>0</v>
      </c>
    </row>
    <row r="119" spans="1:4" ht="12.75" customHeight="1" x14ac:dyDescent="0.25">
      <c r="A119" s="355">
        <v>1</v>
      </c>
      <c r="B119" s="376" t="s">
        <v>556</v>
      </c>
      <c r="C119" s="353">
        <v>0</v>
      </c>
      <c r="D119" s="386">
        <f t="shared" si="4"/>
        <v>0</v>
      </c>
    </row>
    <row r="120" spans="1:4" ht="12.75" customHeight="1" x14ac:dyDescent="0.25">
      <c r="A120" s="355">
        <v>1</v>
      </c>
      <c r="B120" s="376" t="s">
        <v>562</v>
      </c>
      <c r="C120" s="353">
        <v>0</v>
      </c>
      <c r="D120" s="386">
        <f t="shared" si="4"/>
        <v>0</v>
      </c>
    </row>
    <row r="121" spans="1:4" ht="12.75" customHeight="1" x14ac:dyDescent="0.25">
      <c r="A121" s="355">
        <v>1</v>
      </c>
      <c r="B121" s="376" t="s">
        <v>563</v>
      </c>
      <c r="C121" s="353">
        <v>0</v>
      </c>
      <c r="D121" s="386">
        <f t="shared" si="4"/>
        <v>0</v>
      </c>
    </row>
    <row r="122" spans="1:4" ht="12.75" customHeight="1" x14ac:dyDescent="0.25">
      <c r="A122" s="355">
        <v>1</v>
      </c>
      <c r="B122" s="376" t="s">
        <v>616</v>
      </c>
      <c r="C122" s="353">
        <v>0</v>
      </c>
      <c r="D122" s="386">
        <f t="shared" si="4"/>
        <v>0</v>
      </c>
    </row>
    <row r="123" spans="1:4" ht="12.75" customHeight="1" x14ac:dyDescent="0.25">
      <c r="A123" s="355">
        <v>1</v>
      </c>
      <c r="B123" s="376" t="s">
        <v>666</v>
      </c>
      <c r="C123" s="353">
        <v>0</v>
      </c>
      <c r="D123" s="386">
        <f t="shared" si="4"/>
        <v>0</v>
      </c>
    </row>
    <row r="124" spans="1:4" ht="12.75" customHeight="1" x14ac:dyDescent="0.25">
      <c r="A124" s="355"/>
      <c r="B124" s="376"/>
      <c r="C124" s="353"/>
      <c r="D124" s="386"/>
    </row>
    <row r="125" spans="1:4" ht="12.75" customHeight="1" thickBot="1" x14ac:dyDescent="0.3">
      <c r="A125" s="366"/>
      <c r="B125" s="378" t="s">
        <v>519</v>
      </c>
      <c r="C125" s="401"/>
      <c r="D125" s="386">
        <f>SUM(D111:D124)</f>
        <v>0</v>
      </c>
    </row>
    <row r="126" spans="1:4" ht="12.75" customHeight="1" thickBot="1" x14ac:dyDescent="0.3">
      <c r="A126" s="364"/>
      <c r="B126" s="379" t="s">
        <v>520</v>
      </c>
      <c r="C126" s="399"/>
      <c r="D126" s="391">
        <f>D125+D109</f>
        <v>0</v>
      </c>
    </row>
    <row r="127" spans="1:4" ht="12.75" customHeight="1" x14ac:dyDescent="0.25">
      <c r="A127" s="363"/>
      <c r="B127" s="378"/>
      <c r="C127" s="403"/>
      <c r="D127" s="392"/>
    </row>
    <row r="128" spans="1:4" ht="12.75" customHeight="1" thickBot="1" x14ac:dyDescent="0.3">
      <c r="A128" s="369" t="s">
        <v>527</v>
      </c>
      <c r="B128" s="369"/>
      <c r="C128" s="406"/>
      <c r="D128" s="369"/>
    </row>
    <row r="129" spans="1:4" ht="12.75" customHeight="1" thickBot="1" x14ac:dyDescent="0.3">
      <c r="A129" s="364" t="s">
        <v>511</v>
      </c>
      <c r="B129" s="361" t="s">
        <v>512</v>
      </c>
      <c r="C129" s="399" t="s">
        <v>513</v>
      </c>
      <c r="D129" s="384" t="s">
        <v>514</v>
      </c>
    </row>
    <row r="130" spans="1:4" ht="12.75" customHeight="1" x14ac:dyDescent="0.25">
      <c r="A130" s="365"/>
      <c r="B130" s="375" t="s">
        <v>515</v>
      </c>
      <c r="C130" s="400"/>
      <c r="D130" s="385"/>
    </row>
    <row r="131" spans="1:4" ht="12.75" customHeight="1" x14ac:dyDescent="0.25">
      <c r="A131" s="355">
        <v>8</v>
      </c>
      <c r="B131" s="376" t="s">
        <v>516</v>
      </c>
      <c r="C131" s="353">
        <v>0</v>
      </c>
      <c r="D131" s="386">
        <f>(C131*A131)</f>
        <v>0</v>
      </c>
    </row>
    <row r="132" spans="1:4" ht="12.75" customHeight="1" x14ac:dyDescent="0.25">
      <c r="A132" s="355">
        <v>1</v>
      </c>
      <c r="B132" s="376" t="s">
        <v>537</v>
      </c>
      <c r="C132" s="353">
        <v>0</v>
      </c>
      <c r="D132" s="386">
        <f t="shared" ref="D132:D139" si="5">(C132*A132)</f>
        <v>0</v>
      </c>
    </row>
    <row r="133" spans="1:4" ht="12.75" customHeight="1" x14ac:dyDescent="0.25">
      <c r="A133" s="355">
        <v>1</v>
      </c>
      <c r="B133" s="376" t="s">
        <v>538</v>
      </c>
      <c r="C133" s="353">
        <v>0</v>
      </c>
      <c r="D133" s="386">
        <f t="shared" si="5"/>
        <v>0</v>
      </c>
    </row>
    <row r="134" spans="1:4" ht="12.75" customHeight="1" x14ac:dyDescent="0.25">
      <c r="A134" s="355">
        <v>1</v>
      </c>
      <c r="B134" s="377" t="s">
        <v>539</v>
      </c>
      <c r="C134" s="353">
        <v>0</v>
      </c>
      <c r="D134" s="386">
        <f t="shared" si="5"/>
        <v>0</v>
      </c>
    </row>
    <row r="135" spans="1:4" ht="12.75" customHeight="1" x14ac:dyDescent="0.25">
      <c r="A135" s="355">
        <v>1</v>
      </c>
      <c r="B135" s="376" t="s">
        <v>609</v>
      </c>
      <c r="C135" s="353">
        <v>0</v>
      </c>
      <c r="D135" s="386">
        <f t="shared" si="5"/>
        <v>0</v>
      </c>
    </row>
    <row r="136" spans="1:4" ht="12.75" customHeight="1" x14ac:dyDescent="0.25">
      <c r="A136" s="355">
        <v>1</v>
      </c>
      <c r="B136" s="376" t="s">
        <v>610</v>
      </c>
      <c r="C136" s="353">
        <v>0</v>
      </c>
      <c r="D136" s="386">
        <f t="shared" si="5"/>
        <v>0</v>
      </c>
    </row>
    <row r="137" spans="1:4" ht="12.75" customHeight="1" x14ac:dyDescent="0.25">
      <c r="A137" s="355">
        <v>2</v>
      </c>
      <c r="B137" s="376" t="s">
        <v>651</v>
      </c>
      <c r="C137" s="353">
        <v>0</v>
      </c>
      <c r="D137" s="386">
        <f t="shared" si="5"/>
        <v>0</v>
      </c>
    </row>
    <row r="138" spans="1:4" ht="12.75" customHeight="1" x14ac:dyDescent="0.25">
      <c r="A138" s="355">
        <v>3</v>
      </c>
      <c r="B138" s="376" t="s">
        <v>564</v>
      </c>
      <c r="C138" s="353">
        <v>0</v>
      </c>
      <c r="D138" s="386">
        <f t="shared" si="5"/>
        <v>0</v>
      </c>
    </row>
    <row r="139" spans="1:4" ht="12.75" customHeight="1" x14ac:dyDescent="0.25">
      <c r="A139" s="355">
        <v>3</v>
      </c>
      <c r="B139" s="376" t="s">
        <v>567</v>
      </c>
      <c r="C139" s="353">
        <v>0</v>
      </c>
      <c r="D139" s="386">
        <f t="shared" si="5"/>
        <v>0</v>
      </c>
    </row>
    <row r="140" spans="1:4" ht="12.75" customHeight="1" x14ac:dyDescent="0.25">
      <c r="A140" s="355"/>
      <c r="B140" s="376"/>
      <c r="C140" s="353"/>
      <c r="D140" s="386"/>
    </row>
    <row r="141" spans="1:4" ht="12.75" customHeight="1" x14ac:dyDescent="0.25">
      <c r="A141" s="366"/>
      <c r="B141" s="378" t="s">
        <v>517</v>
      </c>
      <c r="C141" s="401"/>
      <c r="D141" s="386">
        <f>SUM(D131:D140)</f>
        <v>0</v>
      </c>
    </row>
    <row r="142" spans="1:4" ht="12.75" customHeight="1" x14ac:dyDescent="0.25">
      <c r="A142" s="365"/>
      <c r="B142" s="375" t="s">
        <v>518</v>
      </c>
      <c r="C142" s="400"/>
      <c r="D142" s="386"/>
    </row>
    <row r="143" spans="1:4" ht="12.75" customHeight="1" x14ac:dyDescent="0.25">
      <c r="A143" s="355">
        <v>1</v>
      </c>
      <c r="B143" s="376" t="s">
        <v>540</v>
      </c>
      <c r="C143" s="353">
        <v>0</v>
      </c>
      <c r="D143" s="386">
        <f t="shared" ref="D143:D148" si="6">C143*A143</f>
        <v>0</v>
      </c>
    </row>
    <row r="144" spans="1:4" ht="12.75" customHeight="1" x14ac:dyDescent="0.25">
      <c r="A144" s="355">
        <v>1</v>
      </c>
      <c r="B144" s="376" t="s">
        <v>541</v>
      </c>
      <c r="C144" s="353">
        <v>0</v>
      </c>
      <c r="D144" s="386">
        <f t="shared" si="6"/>
        <v>0</v>
      </c>
    </row>
    <row r="145" spans="1:4" ht="12.75" customHeight="1" x14ac:dyDescent="0.25">
      <c r="A145" s="355">
        <v>1</v>
      </c>
      <c r="B145" s="376" t="s">
        <v>542</v>
      </c>
      <c r="C145" s="353">
        <v>0</v>
      </c>
      <c r="D145" s="386">
        <f t="shared" si="6"/>
        <v>0</v>
      </c>
    </row>
    <row r="146" spans="1:4" ht="12.75" customHeight="1" x14ac:dyDescent="0.25">
      <c r="A146" s="355">
        <v>1</v>
      </c>
      <c r="B146" s="376" t="s">
        <v>568</v>
      </c>
      <c r="C146" s="353">
        <v>0</v>
      </c>
      <c r="D146" s="386">
        <f t="shared" si="6"/>
        <v>0</v>
      </c>
    </row>
    <row r="147" spans="1:4" ht="12.75" customHeight="1" x14ac:dyDescent="0.25">
      <c r="A147" s="355">
        <v>1</v>
      </c>
      <c r="B147" s="376" t="s">
        <v>571</v>
      </c>
      <c r="C147" s="353">
        <v>0</v>
      </c>
      <c r="D147" s="386">
        <f t="shared" si="6"/>
        <v>0</v>
      </c>
    </row>
    <row r="148" spans="1:4" ht="12.75" customHeight="1" x14ac:dyDescent="0.25">
      <c r="A148" s="355">
        <v>1</v>
      </c>
      <c r="B148" s="376" t="s">
        <v>616</v>
      </c>
      <c r="C148" s="353">
        <v>0</v>
      </c>
      <c r="D148" s="386">
        <f t="shared" si="6"/>
        <v>0</v>
      </c>
    </row>
    <row r="149" spans="1:4" ht="12.75" customHeight="1" x14ac:dyDescent="0.25">
      <c r="A149" s="355"/>
      <c r="B149" s="376"/>
      <c r="C149" s="353"/>
      <c r="D149" s="386"/>
    </row>
    <row r="150" spans="1:4" ht="12.75" customHeight="1" thickBot="1" x14ac:dyDescent="0.3">
      <c r="A150" s="366"/>
      <c r="B150" s="378" t="s">
        <v>519</v>
      </c>
      <c r="C150" s="401"/>
      <c r="D150" s="386">
        <f>SUM(D143:D149)</f>
        <v>0</v>
      </c>
    </row>
    <row r="151" spans="1:4" ht="12.75" customHeight="1" thickBot="1" x14ac:dyDescent="0.3">
      <c r="A151" s="364"/>
      <c r="B151" s="379" t="s">
        <v>520</v>
      </c>
      <c r="C151" s="399"/>
      <c r="D151" s="387">
        <f>D150+D141</f>
        <v>0</v>
      </c>
    </row>
    <row r="152" spans="1:4" ht="12.75" customHeight="1" x14ac:dyDescent="0.25">
      <c r="A152" s="367"/>
      <c r="B152" s="367"/>
      <c r="C152" s="402"/>
      <c r="D152" s="388"/>
    </row>
    <row r="153" spans="1:4" ht="12.75" customHeight="1" thickBot="1" x14ac:dyDescent="0.3">
      <c r="A153" s="360" t="s">
        <v>528</v>
      </c>
      <c r="B153" s="360"/>
      <c r="C153" s="359"/>
      <c r="D153" s="360"/>
    </row>
    <row r="154" spans="1:4" ht="12.75" customHeight="1" thickBot="1" x14ac:dyDescent="0.3">
      <c r="A154" s="370" t="s">
        <v>511</v>
      </c>
      <c r="B154" s="361" t="s">
        <v>512</v>
      </c>
      <c r="C154" s="399" t="s">
        <v>513</v>
      </c>
      <c r="D154" s="389" t="s">
        <v>514</v>
      </c>
    </row>
    <row r="155" spans="1:4" ht="12.75" customHeight="1" x14ac:dyDescent="0.25">
      <c r="A155" s="371"/>
      <c r="B155" s="375" t="s">
        <v>515</v>
      </c>
      <c r="C155" s="400" t="s">
        <v>531</v>
      </c>
      <c r="D155" s="393"/>
    </row>
    <row r="156" spans="1:4" ht="12.75" customHeight="1" x14ac:dyDescent="0.25">
      <c r="A156" s="355">
        <v>8</v>
      </c>
      <c r="B156" s="376" t="s">
        <v>516</v>
      </c>
      <c r="C156" s="353">
        <v>0</v>
      </c>
      <c r="D156" s="386">
        <f t="shared" ref="D156:D187" si="7">C156*A156</f>
        <v>0</v>
      </c>
    </row>
    <row r="157" spans="1:4" ht="12.75" customHeight="1" x14ac:dyDescent="0.25">
      <c r="A157" s="355">
        <v>1</v>
      </c>
      <c r="B157" s="376" t="s">
        <v>537</v>
      </c>
      <c r="C157" s="353">
        <v>0</v>
      </c>
      <c r="D157" s="386">
        <f t="shared" si="7"/>
        <v>0</v>
      </c>
    </row>
    <row r="158" spans="1:4" ht="12.75" customHeight="1" x14ac:dyDescent="0.25">
      <c r="A158" s="355">
        <v>1</v>
      </c>
      <c r="B158" s="376" t="s">
        <v>538</v>
      </c>
      <c r="C158" s="353">
        <v>0</v>
      </c>
      <c r="D158" s="386">
        <f t="shared" si="7"/>
        <v>0</v>
      </c>
    </row>
    <row r="159" spans="1:4" ht="12.75" customHeight="1" x14ac:dyDescent="0.25">
      <c r="A159" s="355">
        <v>1</v>
      </c>
      <c r="B159" s="377" t="s">
        <v>539</v>
      </c>
      <c r="C159" s="353">
        <v>0</v>
      </c>
      <c r="D159" s="386">
        <f t="shared" si="7"/>
        <v>0</v>
      </c>
    </row>
    <row r="160" spans="1:4" ht="12.75" customHeight="1" x14ac:dyDescent="0.25">
      <c r="A160" s="355">
        <v>1</v>
      </c>
      <c r="B160" s="376" t="s">
        <v>609</v>
      </c>
      <c r="C160" s="353">
        <v>0</v>
      </c>
      <c r="D160" s="386">
        <f t="shared" si="7"/>
        <v>0</v>
      </c>
    </row>
    <row r="161" spans="1:4" ht="12.75" customHeight="1" x14ac:dyDescent="0.25">
      <c r="A161" s="355">
        <v>1</v>
      </c>
      <c r="B161" s="376" t="s">
        <v>610</v>
      </c>
      <c r="C161" s="353">
        <v>0</v>
      </c>
      <c r="D161" s="386">
        <f t="shared" si="7"/>
        <v>0</v>
      </c>
    </row>
    <row r="162" spans="1:4" ht="12.75" customHeight="1" x14ac:dyDescent="0.25">
      <c r="A162" s="355">
        <v>2</v>
      </c>
      <c r="B162" s="376" t="s">
        <v>546</v>
      </c>
      <c r="C162" s="353">
        <v>0</v>
      </c>
      <c r="D162" s="386">
        <f t="shared" si="7"/>
        <v>0</v>
      </c>
    </row>
    <row r="163" spans="1:4" ht="12.75" customHeight="1" x14ac:dyDescent="0.25">
      <c r="A163" s="355">
        <v>2</v>
      </c>
      <c r="B163" s="376" t="s">
        <v>651</v>
      </c>
      <c r="C163" s="353">
        <v>0</v>
      </c>
      <c r="D163" s="386">
        <f t="shared" si="7"/>
        <v>0</v>
      </c>
    </row>
    <row r="164" spans="1:4" ht="12.75" customHeight="1" x14ac:dyDescent="0.25">
      <c r="A164" s="355">
        <v>1</v>
      </c>
      <c r="B164" s="376" t="s">
        <v>547</v>
      </c>
      <c r="C164" s="353">
        <v>0</v>
      </c>
      <c r="D164" s="386">
        <f t="shared" si="7"/>
        <v>0</v>
      </c>
    </row>
    <row r="165" spans="1:4" ht="12.75" customHeight="1" x14ac:dyDescent="0.25">
      <c r="A165" s="355">
        <v>1</v>
      </c>
      <c r="B165" s="376" t="s">
        <v>548</v>
      </c>
      <c r="C165" s="353">
        <v>0</v>
      </c>
      <c r="D165" s="386">
        <f t="shared" si="7"/>
        <v>0</v>
      </c>
    </row>
    <row r="166" spans="1:4" ht="12.75" customHeight="1" x14ac:dyDescent="0.25">
      <c r="A166" s="355">
        <v>1</v>
      </c>
      <c r="B166" s="376" t="s">
        <v>549</v>
      </c>
      <c r="C166" s="353">
        <v>0</v>
      </c>
      <c r="D166" s="386">
        <f t="shared" si="7"/>
        <v>0</v>
      </c>
    </row>
    <row r="167" spans="1:4" ht="12.75" customHeight="1" x14ac:dyDescent="0.25">
      <c r="A167" s="355">
        <v>1</v>
      </c>
      <c r="B167" s="376" t="s">
        <v>550</v>
      </c>
      <c r="C167" s="353">
        <v>0</v>
      </c>
      <c r="D167" s="386">
        <f t="shared" si="7"/>
        <v>0</v>
      </c>
    </row>
    <row r="168" spans="1:4" ht="12.75" customHeight="1" x14ac:dyDescent="0.25">
      <c r="A168" s="355">
        <v>1</v>
      </c>
      <c r="B168" s="376" t="s">
        <v>561</v>
      </c>
      <c r="C168" s="353">
        <v>0</v>
      </c>
      <c r="D168" s="386">
        <f t="shared" si="7"/>
        <v>0</v>
      </c>
    </row>
    <row r="169" spans="1:4" ht="12.75" customHeight="1" x14ac:dyDescent="0.25">
      <c r="A169" s="355">
        <v>1</v>
      </c>
      <c r="B169" s="376" t="s">
        <v>577</v>
      </c>
      <c r="C169" s="353">
        <v>0</v>
      </c>
      <c r="D169" s="386">
        <f t="shared" si="7"/>
        <v>0</v>
      </c>
    </row>
    <row r="170" spans="1:4" ht="12.75" customHeight="1" x14ac:dyDescent="0.25">
      <c r="A170" s="355">
        <v>1</v>
      </c>
      <c r="B170" s="376" t="s">
        <v>522</v>
      </c>
      <c r="C170" s="353">
        <v>0</v>
      </c>
      <c r="D170" s="386">
        <f t="shared" si="7"/>
        <v>0</v>
      </c>
    </row>
    <row r="171" spans="1:4" ht="12.75" customHeight="1" x14ac:dyDescent="0.25">
      <c r="A171" s="355">
        <v>1</v>
      </c>
      <c r="B171" s="376" t="s">
        <v>523</v>
      </c>
      <c r="C171" s="353">
        <v>0</v>
      </c>
      <c r="D171" s="386">
        <f t="shared" si="7"/>
        <v>0</v>
      </c>
    </row>
    <row r="172" spans="1:4" ht="12.75" customHeight="1" x14ac:dyDescent="0.25">
      <c r="A172" s="355"/>
      <c r="B172" s="376"/>
      <c r="C172" s="407"/>
      <c r="D172" s="386"/>
    </row>
    <row r="173" spans="1:4" ht="12.75" customHeight="1" x14ac:dyDescent="0.25">
      <c r="A173" s="366"/>
      <c r="B173" s="378" t="s">
        <v>517</v>
      </c>
      <c r="C173" s="401"/>
      <c r="D173" s="386">
        <f>SUM(D156:D171)</f>
        <v>0</v>
      </c>
    </row>
    <row r="174" spans="1:4" ht="12.75" customHeight="1" x14ac:dyDescent="0.25">
      <c r="A174" s="365"/>
      <c r="B174" s="375" t="s">
        <v>518</v>
      </c>
      <c r="C174" s="400"/>
      <c r="D174" s="386"/>
    </row>
    <row r="175" spans="1:4" ht="12.75" customHeight="1" x14ac:dyDescent="0.25">
      <c r="A175" s="355">
        <v>1</v>
      </c>
      <c r="B175" s="376" t="s">
        <v>540</v>
      </c>
      <c r="C175" s="353">
        <v>0</v>
      </c>
      <c r="D175" s="386">
        <f t="shared" si="7"/>
        <v>0</v>
      </c>
    </row>
    <row r="176" spans="1:4" ht="12.75" customHeight="1" x14ac:dyDescent="0.25">
      <c r="A176" s="355">
        <v>1</v>
      </c>
      <c r="B176" s="376" t="s">
        <v>541</v>
      </c>
      <c r="C176" s="353">
        <v>0</v>
      </c>
      <c r="D176" s="386">
        <f t="shared" si="7"/>
        <v>0</v>
      </c>
    </row>
    <row r="177" spans="1:4" ht="12.75" customHeight="1" x14ac:dyDescent="0.25">
      <c r="A177" s="355">
        <v>1</v>
      </c>
      <c r="B177" s="376" t="s">
        <v>542</v>
      </c>
      <c r="C177" s="353">
        <v>0</v>
      </c>
      <c r="D177" s="386">
        <f t="shared" si="7"/>
        <v>0</v>
      </c>
    </row>
    <row r="178" spans="1:4" ht="12.75" customHeight="1" x14ac:dyDescent="0.25">
      <c r="A178" s="355">
        <v>1</v>
      </c>
      <c r="B178" s="376" t="s">
        <v>551</v>
      </c>
      <c r="C178" s="353">
        <v>0</v>
      </c>
      <c r="D178" s="386">
        <f t="shared" si="7"/>
        <v>0</v>
      </c>
    </row>
    <row r="179" spans="1:4" ht="12.75" customHeight="1" x14ac:dyDescent="0.25">
      <c r="A179" s="355">
        <v>1</v>
      </c>
      <c r="B179" s="376" t="s">
        <v>552</v>
      </c>
      <c r="C179" s="353">
        <v>0</v>
      </c>
      <c r="D179" s="386">
        <f t="shared" si="7"/>
        <v>0</v>
      </c>
    </row>
    <row r="180" spans="1:4" ht="12.75" customHeight="1" x14ac:dyDescent="0.25">
      <c r="A180" s="355">
        <v>1</v>
      </c>
      <c r="B180" s="376" t="s">
        <v>553</v>
      </c>
      <c r="C180" s="353">
        <v>0</v>
      </c>
      <c r="D180" s="386">
        <f t="shared" si="7"/>
        <v>0</v>
      </c>
    </row>
    <row r="181" spans="1:4" ht="12.75" customHeight="1" x14ac:dyDescent="0.25">
      <c r="A181" s="355">
        <v>1</v>
      </c>
      <c r="B181" s="376" t="s">
        <v>554</v>
      </c>
      <c r="C181" s="353">
        <v>0</v>
      </c>
      <c r="D181" s="386">
        <f t="shared" si="7"/>
        <v>0</v>
      </c>
    </row>
    <row r="182" spans="1:4" ht="12.75" customHeight="1" x14ac:dyDescent="0.25">
      <c r="A182" s="355">
        <v>1</v>
      </c>
      <c r="B182" s="376" t="s">
        <v>555</v>
      </c>
      <c r="C182" s="353">
        <v>0</v>
      </c>
      <c r="D182" s="386">
        <f t="shared" si="7"/>
        <v>0</v>
      </c>
    </row>
    <row r="183" spans="1:4" ht="12.75" customHeight="1" x14ac:dyDescent="0.25">
      <c r="A183" s="355">
        <v>1</v>
      </c>
      <c r="B183" s="376" t="s">
        <v>560</v>
      </c>
      <c r="C183" s="353">
        <v>0</v>
      </c>
      <c r="D183" s="386">
        <f t="shared" si="7"/>
        <v>0</v>
      </c>
    </row>
    <row r="184" spans="1:4" ht="12.75" customHeight="1" x14ac:dyDescent="0.25">
      <c r="A184" s="355">
        <v>1</v>
      </c>
      <c r="B184" s="376" t="s">
        <v>556</v>
      </c>
      <c r="C184" s="353">
        <v>0</v>
      </c>
      <c r="D184" s="386">
        <f t="shared" si="7"/>
        <v>0</v>
      </c>
    </row>
    <row r="185" spans="1:4" ht="12.75" customHeight="1" x14ac:dyDescent="0.25">
      <c r="A185" s="355">
        <v>1</v>
      </c>
      <c r="B185" s="376" t="s">
        <v>589</v>
      </c>
      <c r="C185" s="353">
        <v>0</v>
      </c>
      <c r="D185" s="386">
        <f t="shared" si="7"/>
        <v>0</v>
      </c>
    </row>
    <row r="186" spans="1:4" ht="12.75" customHeight="1" x14ac:dyDescent="0.25">
      <c r="A186" s="355">
        <v>1</v>
      </c>
      <c r="B186" s="376" t="s">
        <v>618</v>
      </c>
      <c r="C186" s="353">
        <v>0</v>
      </c>
      <c r="D186" s="386">
        <f t="shared" si="7"/>
        <v>0</v>
      </c>
    </row>
    <row r="187" spans="1:4" ht="12.75" customHeight="1" x14ac:dyDescent="0.25">
      <c r="A187" s="355">
        <v>1</v>
      </c>
      <c r="B187" s="376" t="s">
        <v>616</v>
      </c>
      <c r="C187" s="353">
        <v>0</v>
      </c>
      <c r="D187" s="386">
        <f t="shared" si="7"/>
        <v>0</v>
      </c>
    </row>
    <row r="188" spans="1:4" ht="12.75" customHeight="1" x14ac:dyDescent="0.25">
      <c r="A188" s="355"/>
      <c r="B188" s="376"/>
      <c r="C188" s="353"/>
      <c r="D188" s="386"/>
    </row>
    <row r="189" spans="1:4" ht="12.75" customHeight="1" thickBot="1" x14ac:dyDescent="0.3">
      <c r="A189" s="372"/>
      <c r="B189" s="378" t="s">
        <v>519</v>
      </c>
      <c r="C189" s="408"/>
      <c r="D189" s="386"/>
    </row>
    <row r="190" spans="1:4" ht="12.75" customHeight="1" thickBot="1" x14ac:dyDescent="0.3">
      <c r="A190" s="370"/>
      <c r="B190" s="381" t="s">
        <v>520</v>
      </c>
      <c r="C190" s="409"/>
      <c r="D190" s="394">
        <f>D189+D173</f>
        <v>0</v>
      </c>
    </row>
    <row r="191" spans="1:4" ht="12.75" customHeight="1" x14ac:dyDescent="0.25">
      <c r="A191" s="367"/>
      <c r="B191" s="367"/>
      <c r="C191" s="402"/>
      <c r="D191" s="388"/>
    </row>
    <row r="192" spans="1:4" ht="12.75" customHeight="1" thickBot="1" x14ac:dyDescent="0.3">
      <c r="A192" s="369" t="s">
        <v>529</v>
      </c>
      <c r="B192" s="369"/>
      <c r="C192" s="406"/>
      <c r="D192" s="369"/>
    </row>
    <row r="193" spans="1:4" ht="12.75" customHeight="1" thickBot="1" x14ac:dyDescent="0.3">
      <c r="A193" s="364" t="s">
        <v>511</v>
      </c>
      <c r="B193" s="361" t="s">
        <v>512</v>
      </c>
      <c r="C193" s="399" t="s">
        <v>513</v>
      </c>
      <c r="D193" s="384" t="s">
        <v>514</v>
      </c>
    </row>
    <row r="194" spans="1:4" ht="12.75" customHeight="1" x14ac:dyDescent="0.25">
      <c r="A194" s="365"/>
      <c r="B194" s="375" t="s">
        <v>515</v>
      </c>
      <c r="C194" s="400" t="s">
        <v>531</v>
      </c>
      <c r="D194" s="385"/>
    </row>
    <row r="195" spans="1:4" ht="12.75" customHeight="1" x14ac:dyDescent="0.25">
      <c r="A195" s="355">
        <v>8</v>
      </c>
      <c r="B195" s="376" t="s">
        <v>516</v>
      </c>
      <c r="C195" s="353">
        <v>0</v>
      </c>
      <c r="D195" s="386">
        <f t="shared" ref="D195:D212" si="8">C195*A195</f>
        <v>0</v>
      </c>
    </row>
    <row r="196" spans="1:4" ht="12.75" customHeight="1" x14ac:dyDescent="0.25">
      <c r="A196" s="355">
        <v>1</v>
      </c>
      <c r="B196" s="376" t="s">
        <v>537</v>
      </c>
      <c r="C196" s="353">
        <v>0</v>
      </c>
      <c r="D196" s="386">
        <f t="shared" si="8"/>
        <v>0</v>
      </c>
    </row>
    <row r="197" spans="1:4" ht="12.75" customHeight="1" x14ac:dyDescent="0.25">
      <c r="A197" s="355">
        <v>1</v>
      </c>
      <c r="B197" s="376" t="s">
        <v>538</v>
      </c>
      <c r="C197" s="353">
        <v>0</v>
      </c>
      <c r="D197" s="386">
        <f t="shared" si="8"/>
        <v>0</v>
      </c>
    </row>
    <row r="198" spans="1:4" ht="12.75" customHeight="1" x14ac:dyDescent="0.25">
      <c r="A198" s="355">
        <v>1</v>
      </c>
      <c r="B198" s="377" t="s">
        <v>539</v>
      </c>
      <c r="C198" s="353">
        <v>0</v>
      </c>
      <c r="D198" s="386">
        <f t="shared" si="8"/>
        <v>0</v>
      </c>
    </row>
    <row r="199" spans="1:4" ht="12.75" customHeight="1" x14ac:dyDescent="0.25">
      <c r="A199" s="355">
        <v>1</v>
      </c>
      <c r="B199" s="376" t="s">
        <v>609</v>
      </c>
      <c r="C199" s="353">
        <v>0</v>
      </c>
      <c r="D199" s="386">
        <f t="shared" si="8"/>
        <v>0</v>
      </c>
    </row>
    <row r="200" spans="1:4" ht="12.75" customHeight="1" x14ac:dyDescent="0.25">
      <c r="A200" s="355">
        <v>1</v>
      </c>
      <c r="B200" s="376" t="s">
        <v>610</v>
      </c>
      <c r="C200" s="353">
        <v>0</v>
      </c>
      <c r="D200" s="386">
        <f t="shared" si="8"/>
        <v>0</v>
      </c>
    </row>
    <row r="201" spans="1:4" ht="12.75" customHeight="1" x14ac:dyDescent="0.25">
      <c r="A201" s="355">
        <v>2</v>
      </c>
      <c r="B201" s="376" t="s">
        <v>651</v>
      </c>
      <c r="C201" s="353">
        <v>0</v>
      </c>
      <c r="D201" s="386">
        <f t="shared" si="8"/>
        <v>0</v>
      </c>
    </row>
    <row r="202" spans="1:4" ht="12.75" customHeight="1" x14ac:dyDescent="0.25">
      <c r="A202" s="355">
        <v>1</v>
      </c>
      <c r="B202" s="376" t="s">
        <v>62</v>
      </c>
      <c r="C202" s="353">
        <v>0</v>
      </c>
      <c r="D202" s="386">
        <f t="shared" si="8"/>
        <v>0</v>
      </c>
    </row>
    <row r="203" spans="1:4" ht="12.75" customHeight="1" x14ac:dyDescent="0.25">
      <c r="A203" s="355"/>
      <c r="B203" s="376"/>
      <c r="C203" s="353"/>
      <c r="D203" s="386"/>
    </row>
    <row r="204" spans="1:4" ht="12.75" customHeight="1" x14ac:dyDescent="0.25">
      <c r="A204" s="366"/>
      <c r="B204" s="378" t="s">
        <v>517</v>
      </c>
      <c r="C204" s="401"/>
      <c r="D204" s="386">
        <f>SUM(D195:D203)</f>
        <v>0</v>
      </c>
    </row>
    <row r="205" spans="1:4" ht="12.75" customHeight="1" x14ac:dyDescent="0.25">
      <c r="A205" s="365"/>
      <c r="B205" s="375" t="s">
        <v>518</v>
      </c>
      <c r="C205" s="400"/>
      <c r="D205" s="386"/>
    </row>
    <row r="206" spans="1:4" ht="12.75" customHeight="1" x14ac:dyDescent="0.25">
      <c r="A206" s="355">
        <v>1</v>
      </c>
      <c r="B206" s="376" t="s">
        <v>540</v>
      </c>
      <c r="C206" s="353">
        <v>0</v>
      </c>
      <c r="D206" s="386">
        <f t="shared" si="8"/>
        <v>0</v>
      </c>
    </row>
    <row r="207" spans="1:4" ht="12.75" customHeight="1" x14ac:dyDescent="0.25">
      <c r="A207" s="355">
        <v>1</v>
      </c>
      <c r="B207" s="376" t="s">
        <v>541</v>
      </c>
      <c r="C207" s="353">
        <v>0</v>
      </c>
      <c r="D207" s="386">
        <f t="shared" si="8"/>
        <v>0</v>
      </c>
    </row>
    <row r="208" spans="1:4" ht="12.75" customHeight="1" x14ac:dyDescent="0.25">
      <c r="A208" s="355">
        <v>1</v>
      </c>
      <c r="B208" s="376" t="s">
        <v>542</v>
      </c>
      <c r="C208" s="353">
        <v>0</v>
      </c>
      <c r="D208" s="386">
        <f t="shared" si="8"/>
        <v>0</v>
      </c>
    </row>
    <row r="209" spans="1:4" ht="12.75" customHeight="1" x14ac:dyDescent="0.25">
      <c r="A209" s="355">
        <v>1</v>
      </c>
      <c r="B209" s="376" t="s">
        <v>619</v>
      </c>
      <c r="C209" s="353">
        <v>0</v>
      </c>
      <c r="D209" s="386">
        <f t="shared" si="8"/>
        <v>0</v>
      </c>
    </row>
    <row r="210" spans="1:4" ht="12.75" customHeight="1" x14ac:dyDescent="0.25">
      <c r="A210" s="355">
        <v>1</v>
      </c>
      <c r="B210" s="376" t="s">
        <v>616</v>
      </c>
      <c r="C210" s="353">
        <v>0</v>
      </c>
      <c r="D210" s="386">
        <f t="shared" si="8"/>
        <v>0</v>
      </c>
    </row>
    <row r="211" spans="1:4" ht="12.75" customHeight="1" x14ac:dyDescent="0.25">
      <c r="A211" s="355">
        <v>1</v>
      </c>
      <c r="B211" s="376" t="s">
        <v>658</v>
      </c>
      <c r="C211" s="353">
        <v>0</v>
      </c>
      <c r="D211" s="386">
        <f t="shared" si="8"/>
        <v>0</v>
      </c>
    </row>
    <row r="212" spans="1:4" ht="12.75" customHeight="1" x14ac:dyDescent="0.25">
      <c r="A212" s="355">
        <v>1</v>
      </c>
      <c r="B212" s="376" t="s">
        <v>659</v>
      </c>
      <c r="C212" s="353">
        <v>0</v>
      </c>
      <c r="D212" s="386">
        <f t="shared" si="8"/>
        <v>0</v>
      </c>
    </row>
    <row r="213" spans="1:4" ht="12.75" customHeight="1" x14ac:dyDescent="0.25">
      <c r="A213" s="355"/>
      <c r="B213" s="376"/>
      <c r="C213" s="353"/>
      <c r="D213" s="386"/>
    </row>
    <row r="214" spans="1:4" ht="12.75" customHeight="1" thickBot="1" x14ac:dyDescent="0.3">
      <c r="A214" s="366"/>
      <c r="B214" s="378" t="s">
        <v>519</v>
      </c>
      <c r="C214" s="401"/>
      <c r="D214" s="386">
        <f>SUM(D206:D213)</f>
        <v>0</v>
      </c>
    </row>
    <row r="215" spans="1:4" ht="12.75" customHeight="1" thickBot="1" x14ac:dyDescent="0.3">
      <c r="A215" s="364"/>
      <c r="B215" s="379" t="s">
        <v>520</v>
      </c>
      <c r="C215" s="399"/>
      <c r="D215" s="391">
        <f>D214+D204</f>
        <v>0</v>
      </c>
    </row>
    <row r="216" spans="1:4" ht="12.75" customHeight="1" x14ac:dyDescent="0.25">
      <c r="A216" s="363"/>
      <c r="B216" s="378"/>
      <c r="C216" s="403"/>
      <c r="D216" s="392"/>
    </row>
    <row r="217" spans="1:4" ht="12.75" customHeight="1" x14ac:dyDescent="0.25">
      <c r="A217" s="363"/>
      <c r="B217" s="378"/>
      <c r="C217" s="403"/>
      <c r="D217" s="392"/>
    </row>
    <row r="218" spans="1:4" ht="12.75" customHeight="1" x14ac:dyDescent="0.25">
      <c r="A218" s="363"/>
      <c r="B218" s="378"/>
      <c r="C218" s="403"/>
      <c r="D218" s="392"/>
    </row>
    <row r="219" spans="1:4" ht="12.75" customHeight="1" x14ac:dyDescent="0.25">
      <c r="A219" s="373"/>
      <c r="B219" s="373"/>
      <c r="C219" s="410"/>
      <c r="D219" s="395"/>
    </row>
    <row r="220" spans="1:4" ht="12.75" customHeight="1" thickBot="1" x14ac:dyDescent="0.3">
      <c r="A220" s="369" t="s">
        <v>530</v>
      </c>
      <c r="B220" s="369"/>
      <c r="C220" s="406"/>
      <c r="D220" s="369"/>
    </row>
    <row r="221" spans="1:4" ht="12.75" customHeight="1" thickBot="1" x14ac:dyDescent="0.3">
      <c r="A221" s="364" t="s">
        <v>511</v>
      </c>
      <c r="B221" s="361" t="s">
        <v>512</v>
      </c>
      <c r="C221" s="399" t="s">
        <v>513</v>
      </c>
      <c r="D221" s="389" t="s">
        <v>514</v>
      </c>
    </row>
    <row r="222" spans="1:4" ht="12.75" customHeight="1" x14ac:dyDescent="0.25">
      <c r="A222" s="365"/>
      <c r="B222" s="375" t="s">
        <v>515</v>
      </c>
      <c r="C222" s="400" t="s">
        <v>531</v>
      </c>
      <c r="D222" s="390"/>
    </row>
    <row r="223" spans="1:4" ht="12.75" customHeight="1" x14ac:dyDescent="0.25">
      <c r="A223" s="355">
        <v>8</v>
      </c>
      <c r="B223" s="376" t="s">
        <v>516</v>
      </c>
      <c r="C223" s="353">
        <v>0</v>
      </c>
      <c r="D223" s="386">
        <f t="shared" ref="D223:D257" si="9">C223*A223</f>
        <v>0</v>
      </c>
    </row>
    <row r="224" spans="1:4" ht="12.75" customHeight="1" x14ac:dyDescent="0.25">
      <c r="A224" s="355">
        <v>1</v>
      </c>
      <c r="B224" s="376" t="s">
        <v>537</v>
      </c>
      <c r="C224" s="353">
        <v>0</v>
      </c>
      <c r="D224" s="386">
        <f t="shared" si="9"/>
        <v>0</v>
      </c>
    </row>
    <row r="225" spans="1:4" ht="12.75" customHeight="1" x14ac:dyDescent="0.25">
      <c r="A225" s="355">
        <v>1</v>
      </c>
      <c r="B225" s="376" t="s">
        <v>538</v>
      </c>
      <c r="C225" s="353">
        <v>0</v>
      </c>
      <c r="D225" s="386">
        <f t="shared" si="9"/>
        <v>0</v>
      </c>
    </row>
    <row r="226" spans="1:4" ht="12.75" customHeight="1" x14ac:dyDescent="0.25">
      <c r="A226" s="355">
        <v>1</v>
      </c>
      <c r="B226" s="377" t="s">
        <v>539</v>
      </c>
      <c r="C226" s="353">
        <v>0</v>
      </c>
      <c r="D226" s="386">
        <f t="shared" si="9"/>
        <v>0</v>
      </c>
    </row>
    <row r="227" spans="1:4" ht="12.75" customHeight="1" x14ac:dyDescent="0.25">
      <c r="A227" s="355">
        <v>1</v>
      </c>
      <c r="B227" s="376" t="s">
        <v>609</v>
      </c>
      <c r="C227" s="353">
        <v>0</v>
      </c>
      <c r="D227" s="386">
        <f t="shared" si="9"/>
        <v>0</v>
      </c>
    </row>
    <row r="228" spans="1:4" ht="12.75" customHeight="1" x14ac:dyDescent="0.25">
      <c r="A228" s="355">
        <v>1</v>
      </c>
      <c r="B228" s="376" t="s">
        <v>610</v>
      </c>
      <c r="C228" s="353">
        <v>0</v>
      </c>
      <c r="D228" s="386">
        <f t="shared" si="9"/>
        <v>0</v>
      </c>
    </row>
    <row r="229" spans="1:4" ht="12.75" customHeight="1" x14ac:dyDescent="0.25">
      <c r="A229" s="355">
        <v>2</v>
      </c>
      <c r="B229" s="376" t="s">
        <v>546</v>
      </c>
      <c r="C229" s="353">
        <v>0</v>
      </c>
      <c r="D229" s="386">
        <f t="shared" si="9"/>
        <v>0</v>
      </c>
    </row>
    <row r="230" spans="1:4" ht="12.75" customHeight="1" x14ac:dyDescent="0.25">
      <c r="A230" s="355">
        <v>2</v>
      </c>
      <c r="B230" s="376" t="s">
        <v>651</v>
      </c>
      <c r="C230" s="353">
        <v>0</v>
      </c>
      <c r="D230" s="386">
        <f t="shared" si="9"/>
        <v>0</v>
      </c>
    </row>
    <row r="231" spans="1:4" ht="12.75" customHeight="1" x14ac:dyDescent="0.25">
      <c r="A231" s="355">
        <v>1</v>
      </c>
      <c r="B231" s="376" t="s">
        <v>547</v>
      </c>
      <c r="C231" s="353">
        <v>0</v>
      </c>
      <c r="D231" s="386">
        <f t="shared" si="9"/>
        <v>0</v>
      </c>
    </row>
    <row r="232" spans="1:4" ht="12.75" customHeight="1" x14ac:dyDescent="0.25">
      <c r="A232" s="355">
        <v>1</v>
      </c>
      <c r="B232" s="376" t="s">
        <v>548</v>
      </c>
      <c r="C232" s="353">
        <v>0</v>
      </c>
      <c r="D232" s="386">
        <f t="shared" si="9"/>
        <v>0</v>
      </c>
    </row>
    <row r="233" spans="1:4" ht="12.75" customHeight="1" x14ac:dyDescent="0.25">
      <c r="A233" s="355">
        <v>1</v>
      </c>
      <c r="B233" s="376" t="s">
        <v>549</v>
      </c>
      <c r="C233" s="353">
        <v>0</v>
      </c>
      <c r="D233" s="386">
        <f t="shared" si="9"/>
        <v>0</v>
      </c>
    </row>
    <row r="234" spans="1:4" ht="12.75" customHeight="1" x14ac:dyDescent="0.25">
      <c r="A234" s="355">
        <v>1</v>
      </c>
      <c r="B234" s="376" t="s">
        <v>550</v>
      </c>
      <c r="C234" s="353">
        <v>0</v>
      </c>
      <c r="D234" s="386">
        <f t="shared" si="9"/>
        <v>0</v>
      </c>
    </row>
    <row r="235" spans="1:4" ht="12.75" customHeight="1" x14ac:dyDescent="0.25">
      <c r="A235" s="355">
        <v>1</v>
      </c>
      <c r="B235" s="376" t="s">
        <v>561</v>
      </c>
      <c r="C235" s="353">
        <v>0</v>
      </c>
      <c r="D235" s="386">
        <f t="shared" si="9"/>
        <v>0</v>
      </c>
    </row>
    <row r="236" spans="1:4" ht="12.75" customHeight="1" x14ac:dyDescent="0.25">
      <c r="A236" s="355">
        <v>2</v>
      </c>
      <c r="B236" s="376" t="s">
        <v>557</v>
      </c>
      <c r="C236" s="353">
        <v>0</v>
      </c>
      <c r="D236" s="386">
        <f t="shared" si="9"/>
        <v>0</v>
      </c>
    </row>
    <row r="237" spans="1:4" ht="12.75" customHeight="1" x14ac:dyDescent="0.25">
      <c r="A237" s="355">
        <v>1</v>
      </c>
      <c r="B237" s="376" t="s">
        <v>533</v>
      </c>
      <c r="C237" s="353">
        <v>0</v>
      </c>
      <c r="D237" s="386">
        <f t="shared" si="9"/>
        <v>0</v>
      </c>
    </row>
    <row r="238" spans="1:4" ht="12.75" customHeight="1" x14ac:dyDescent="0.25">
      <c r="A238" s="355">
        <v>1</v>
      </c>
      <c r="B238" s="376" t="s">
        <v>558</v>
      </c>
      <c r="C238" s="353">
        <v>0</v>
      </c>
      <c r="D238" s="386">
        <f t="shared" si="9"/>
        <v>0</v>
      </c>
    </row>
    <row r="239" spans="1:4" ht="12.75" customHeight="1" x14ac:dyDescent="0.25">
      <c r="A239" s="355"/>
      <c r="B239" s="376"/>
      <c r="C239" s="353"/>
      <c r="D239" s="386"/>
    </row>
    <row r="240" spans="1:4" ht="12.75" customHeight="1" x14ac:dyDescent="0.25">
      <c r="A240" s="366"/>
      <c r="B240" s="378" t="s">
        <v>517</v>
      </c>
      <c r="C240" s="400"/>
      <c r="D240" s="386">
        <f>SUM(D223:D239)</f>
        <v>0</v>
      </c>
    </row>
    <row r="241" spans="1:4" ht="12.75" customHeight="1" x14ac:dyDescent="0.25">
      <c r="A241" s="365"/>
      <c r="B241" s="375" t="s">
        <v>518</v>
      </c>
      <c r="C241" s="405"/>
      <c r="D241" s="386"/>
    </row>
    <row r="242" spans="1:4" ht="12.75" customHeight="1" x14ac:dyDescent="0.25">
      <c r="A242" s="355">
        <v>1</v>
      </c>
      <c r="B242" s="376" t="s">
        <v>540</v>
      </c>
      <c r="C242" s="353">
        <v>0</v>
      </c>
      <c r="D242" s="386">
        <f t="shared" si="9"/>
        <v>0</v>
      </c>
    </row>
    <row r="243" spans="1:4" ht="12.75" customHeight="1" x14ac:dyDescent="0.25">
      <c r="A243" s="355">
        <v>1</v>
      </c>
      <c r="B243" s="376" t="s">
        <v>541</v>
      </c>
      <c r="C243" s="353">
        <v>0</v>
      </c>
      <c r="D243" s="386">
        <f t="shared" si="9"/>
        <v>0</v>
      </c>
    </row>
    <row r="244" spans="1:4" ht="12.75" customHeight="1" x14ac:dyDescent="0.25">
      <c r="A244" s="355">
        <v>1</v>
      </c>
      <c r="B244" s="376" t="s">
        <v>542</v>
      </c>
      <c r="C244" s="353">
        <v>0</v>
      </c>
      <c r="D244" s="386">
        <f t="shared" si="9"/>
        <v>0</v>
      </c>
    </row>
    <row r="245" spans="1:4" ht="12.75" customHeight="1" x14ac:dyDescent="0.25">
      <c r="A245" s="355">
        <v>1</v>
      </c>
      <c r="B245" s="376" t="s">
        <v>551</v>
      </c>
      <c r="C245" s="353">
        <v>0</v>
      </c>
      <c r="D245" s="386">
        <f t="shared" si="9"/>
        <v>0</v>
      </c>
    </row>
    <row r="246" spans="1:4" ht="12.75" customHeight="1" x14ac:dyDescent="0.25">
      <c r="A246" s="355">
        <v>1</v>
      </c>
      <c r="B246" s="376" t="s">
        <v>552</v>
      </c>
      <c r="C246" s="353">
        <v>0</v>
      </c>
      <c r="D246" s="386">
        <f t="shared" si="9"/>
        <v>0</v>
      </c>
    </row>
    <row r="247" spans="1:4" ht="12.75" customHeight="1" x14ac:dyDescent="0.25">
      <c r="A247" s="355">
        <v>1</v>
      </c>
      <c r="B247" s="376" t="s">
        <v>553</v>
      </c>
      <c r="C247" s="353">
        <v>0</v>
      </c>
      <c r="D247" s="386">
        <f t="shared" si="9"/>
        <v>0</v>
      </c>
    </row>
    <row r="248" spans="1:4" ht="12.75" customHeight="1" x14ac:dyDescent="0.25">
      <c r="A248" s="355">
        <v>1</v>
      </c>
      <c r="B248" s="376" t="s">
        <v>554</v>
      </c>
      <c r="C248" s="353">
        <v>0</v>
      </c>
      <c r="D248" s="386">
        <f t="shared" si="9"/>
        <v>0</v>
      </c>
    </row>
    <row r="249" spans="1:4" ht="12.75" customHeight="1" x14ac:dyDescent="0.25">
      <c r="A249" s="355">
        <v>1</v>
      </c>
      <c r="B249" s="376" t="s">
        <v>555</v>
      </c>
      <c r="C249" s="353">
        <v>0</v>
      </c>
      <c r="D249" s="386">
        <f t="shared" si="9"/>
        <v>0</v>
      </c>
    </row>
    <row r="250" spans="1:4" ht="12.75" customHeight="1" x14ac:dyDescent="0.25">
      <c r="A250" s="355">
        <v>1</v>
      </c>
      <c r="B250" s="376" t="s">
        <v>560</v>
      </c>
      <c r="C250" s="353">
        <v>0</v>
      </c>
      <c r="D250" s="386">
        <f t="shared" si="9"/>
        <v>0</v>
      </c>
    </row>
    <row r="251" spans="1:4" ht="12.75" customHeight="1" x14ac:dyDescent="0.25">
      <c r="A251" s="355">
        <v>1</v>
      </c>
      <c r="B251" s="376" t="s">
        <v>556</v>
      </c>
      <c r="C251" s="353">
        <v>0</v>
      </c>
      <c r="D251" s="386">
        <f t="shared" si="9"/>
        <v>0</v>
      </c>
    </row>
    <row r="252" spans="1:4" ht="12.75" customHeight="1" x14ac:dyDescent="0.25">
      <c r="A252" s="355">
        <v>1</v>
      </c>
      <c r="B252" s="376" t="s">
        <v>562</v>
      </c>
      <c r="C252" s="353">
        <v>0</v>
      </c>
      <c r="D252" s="386">
        <f t="shared" si="9"/>
        <v>0</v>
      </c>
    </row>
    <row r="253" spans="1:4" ht="12.75" customHeight="1" x14ac:dyDescent="0.25">
      <c r="A253" s="355">
        <v>1</v>
      </c>
      <c r="B253" s="376" t="s">
        <v>563</v>
      </c>
      <c r="C253" s="353">
        <v>0</v>
      </c>
      <c r="D253" s="386">
        <f t="shared" si="9"/>
        <v>0</v>
      </c>
    </row>
    <row r="254" spans="1:4" ht="12.75" customHeight="1" x14ac:dyDescent="0.25">
      <c r="A254" s="355">
        <v>1</v>
      </c>
      <c r="B254" s="376" t="s">
        <v>598</v>
      </c>
      <c r="C254" s="353">
        <v>0</v>
      </c>
      <c r="D254" s="386">
        <f t="shared" si="9"/>
        <v>0</v>
      </c>
    </row>
    <row r="255" spans="1:4" ht="12.75" customHeight="1" x14ac:dyDescent="0.25">
      <c r="A255" s="355">
        <v>1</v>
      </c>
      <c r="B255" s="376" t="s">
        <v>616</v>
      </c>
      <c r="C255" s="353">
        <v>0</v>
      </c>
      <c r="D255" s="386">
        <f t="shared" si="9"/>
        <v>0</v>
      </c>
    </row>
    <row r="256" spans="1:4" ht="12.75" customHeight="1" x14ac:dyDescent="0.25">
      <c r="A256" s="355">
        <v>1</v>
      </c>
      <c r="B256" s="376" t="s">
        <v>666</v>
      </c>
      <c r="C256" s="353">
        <v>0</v>
      </c>
      <c r="D256" s="386">
        <f t="shared" si="9"/>
        <v>0</v>
      </c>
    </row>
    <row r="257" spans="1:4" ht="12.75" customHeight="1" x14ac:dyDescent="0.25">
      <c r="A257" s="355"/>
      <c r="B257" s="376"/>
      <c r="C257" s="353"/>
      <c r="D257" s="386">
        <f t="shared" si="9"/>
        <v>0</v>
      </c>
    </row>
    <row r="258" spans="1:4" ht="12.75" customHeight="1" thickBot="1" x14ac:dyDescent="0.3">
      <c r="A258" s="366"/>
      <c r="B258" s="378" t="s">
        <v>519</v>
      </c>
      <c r="C258" s="405"/>
      <c r="D258" s="386">
        <f>SUM(D242:D257)</f>
        <v>0</v>
      </c>
    </row>
    <row r="259" spans="1:4" ht="12.75" customHeight="1" thickBot="1" x14ac:dyDescent="0.3">
      <c r="A259" s="364"/>
      <c r="B259" s="379" t="s">
        <v>520</v>
      </c>
      <c r="C259" s="399"/>
      <c r="D259" s="391">
        <f>D258+D240</f>
        <v>0</v>
      </c>
    </row>
    <row r="260" spans="1:4" ht="12.75" customHeight="1" x14ac:dyDescent="0.25">
      <c r="A260" s="373"/>
      <c r="B260" s="373"/>
      <c r="C260" s="410"/>
      <c r="D260" s="395"/>
    </row>
    <row r="261" spans="1:4" ht="12.75" customHeight="1" thickBot="1" x14ac:dyDescent="0.3">
      <c r="A261" s="360" t="s">
        <v>532</v>
      </c>
      <c r="B261" s="360"/>
      <c r="C261" s="359"/>
      <c r="D261" s="360"/>
    </row>
    <row r="262" spans="1:4" ht="12.75" customHeight="1" thickBot="1" x14ac:dyDescent="0.3">
      <c r="A262" s="364" t="s">
        <v>511</v>
      </c>
      <c r="B262" s="361" t="s">
        <v>512</v>
      </c>
      <c r="C262" s="399" t="s">
        <v>513</v>
      </c>
      <c r="D262" s="389" t="s">
        <v>514</v>
      </c>
    </row>
    <row r="263" spans="1:4" ht="12.75" customHeight="1" x14ac:dyDescent="0.25">
      <c r="A263" s="365"/>
      <c r="B263" s="375" t="s">
        <v>515</v>
      </c>
      <c r="C263" s="400"/>
      <c r="D263" s="393"/>
    </row>
    <row r="264" spans="1:4" ht="12.75" customHeight="1" x14ac:dyDescent="0.25">
      <c r="A264" s="355">
        <v>8</v>
      </c>
      <c r="B264" s="376" t="s">
        <v>516</v>
      </c>
      <c r="C264" s="353">
        <v>0</v>
      </c>
      <c r="D264" s="386">
        <f t="shared" ref="D264:D278" si="10">C264*A264</f>
        <v>0</v>
      </c>
    </row>
    <row r="265" spans="1:4" ht="12.75" customHeight="1" x14ac:dyDescent="0.25">
      <c r="A265" s="355">
        <v>1</v>
      </c>
      <c r="B265" s="376" t="s">
        <v>537</v>
      </c>
      <c r="C265" s="353">
        <v>0</v>
      </c>
      <c r="D265" s="386">
        <f t="shared" si="10"/>
        <v>0</v>
      </c>
    </row>
    <row r="266" spans="1:4" ht="12.75" customHeight="1" x14ac:dyDescent="0.25">
      <c r="A266" s="355">
        <v>1</v>
      </c>
      <c r="B266" s="376" t="s">
        <v>538</v>
      </c>
      <c r="C266" s="353">
        <v>0</v>
      </c>
      <c r="D266" s="386">
        <f t="shared" si="10"/>
        <v>0</v>
      </c>
    </row>
    <row r="267" spans="1:4" ht="12.75" customHeight="1" x14ac:dyDescent="0.25">
      <c r="A267" s="355">
        <v>1</v>
      </c>
      <c r="B267" s="377" t="s">
        <v>539</v>
      </c>
      <c r="C267" s="353">
        <v>0</v>
      </c>
      <c r="D267" s="386">
        <f t="shared" si="10"/>
        <v>0</v>
      </c>
    </row>
    <row r="268" spans="1:4" ht="12.75" customHeight="1" x14ac:dyDescent="0.25">
      <c r="A268" s="355">
        <v>1</v>
      </c>
      <c r="B268" s="376" t="s">
        <v>609</v>
      </c>
      <c r="C268" s="353">
        <v>0</v>
      </c>
      <c r="D268" s="386">
        <f t="shared" si="10"/>
        <v>0</v>
      </c>
    </row>
    <row r="269" spans="1:4" ht="12.75" customHeight="1" x14ac:dyDescent="0.25">
      <c r="A269" s="355">
        <v>1</v>
      </c>
      <c r="B269" s="376" t="s">
        <v>610</v>
      </c>
      <c r="C269" s="353">
        <v>0</v>
      </c>
      <c r="D269" s="386">
        <f t="shared" si="10"/>
        <v>0</v>
      </c>
    </row>
    <row r="270" spans="1:4" ht="12.75" customHeight="1" x14ac:dyDescent="0.25">
      <c r="A270" s="355">
        <v>2</v>
      </c>
      <c r="B270" s="376" t="s">
        <v>651</v>
      </c>
      <c r="C270" s="353">
        <v>0</v>
      </c>
      <c r="D270" s="386">
        <f t="shared" si="10"/>
        <v>0</v>
      </c>
    </row>
    <row r="271" spans="1:4" ht="12.75" customHeight="1" x14ac:dyDescent="0.25">
      <c r="A271" s="355"/>
      <c r="B271" s="380"/>
      <c r="C271" s="353"/>
      <c r="D271" s="386"/>
    </row>
    <row r="272" spans="1:4" ht="12.75" customHeight="1" x14ac:dyDescent="0.25">
      <c r="A272" s="366"/>
      <c r="B272" s="378" t="s">
        <v>517</v>
      </c>
      <c r="C272" s="405"/>
      <c r="D272" s="386">
        <f>SUM(D264:D271)</f>
        <v>0</v>
      </c>
    </row>
    <row r="273" spans="1:4" ht="12.75" customHeight="1" x14ac:dyDescent="0.25">
      <c r="A273" s="365"/>
      <c r="B273" s="375" t="s">
        <v>518</v>
      </c>
      <c r="C273" s="400"/>
      <c r="D273" s="386"/>
    </row>
    <row r="274" spans="1:4" ht="12.75" customHeight="1" x14ac:dyDescent="0.25">
      <c r="A274" s="355">
        <v>1</v>
      </c>
      <c r="B274" s="376" t="s">
        <v>540</v>
      </c>
      <c r="C274" s="353">
        <v>0</v>
      </c>
      <c r="D274" s="386">
        <f t="shared" si="10"/>
        <v>0</v>
      </c>
    </row>
    <row r="275" spans="1:4" ht="12.75" customHeight="1" x14ac:dyDescent="0.25">
      <c r="A275" s="355">
        <v>1</v>
      </c>
      <c r="B275" s="376" t="s">
        <v>541</v>
      </c>
      <c r="C275" s="353">
        <v>0</v>
      </c>
      <c r="D275" s="386">
        <f t="shared" si="10"/>
        <v>0</v>
      </c>
    </row>
    <row r="276" spans="1:4" ht="12.75" customHeight="1" x14ac:dyDescent="0.25">
      <c r="A276" s="355">
        <v>1</v>
      </c>
      <c r="B276" s="376" t="s">
        <v>542</v>
      </c>
      <c r="C276" s="353">
        <v>0</v>
      </c>
      <c r="D276" s="386">
        <f t="shared" si="10"/>
        <v>0</v>
      </c>
    </row>
    <row r="277" spans="1:4" ht="12.75" customHeight="1" x14ac:dyDescent="0.25">
      <c r="A277" s="355">
        <v>1</v>
      </c>
      <c r="B277" s="376" t="s">
        <v>618</v>
      </c>
      <c r="C277" s="353">
        <v>0</v>
      </c>
      <c r="D277" s="386">
        <f t="shared" si="10"/>
        <v>0</v>
      </c>
    </row>
    <row r="278" spans="1:4" ht="12.75" customHeight="1" x14ac:dyDescent="0.25">
      <c r="A278" s="355">
        <v>1</v>
      </c>
      <c r="B278" s="376" t="s">
        <v>616</v>
      </c>
      <c r="C278" s="353">
        <v>0</v>
      </c>
      <c r="D278" s="386">
        <f t="shared" si="10"/>
        <v>0</v>
      </c>
    </row>
    <row r="279" spans="1:4" ht="12.75" customHeight="1" x14ac:dyDescent="0.25">
      <c r="A279" s="355"/>
      <c r="B279" s="376"/>
      <c r="C279" s="353"/>
      <c r="D279" s="386"/>
    </row>
    <row r="280" spans="1:4" ht="12.75" customHeight="1" thickBot="1" x14ac:dyDescent="0.3">
      <c r="A280" s="374"/>
      <c r="B280" s="382" t="s">
        <v>519</v>
      </c>
      <c r="C280" s="411"/>
      <c r="D280" s="386">
        <f>SUM(D274:D279)</f>
        <v>0</v>
      </c>
    </row>
    <row r="281" spans="1:4" ht="12.75" customHeight="1" thickBot="1" x14ac:dyDescent="0.3">
      <c r="A281" s="364"/>
      <c r="B281" s="379" t="s">
        <v>520</v>
      </c>
      <c r="C281" s="399"/>
      <c r="D281" s="391">
        <f>D280+D272</f>
        <v>0</v>
      </c>
    </row>
    <row r="282" spans="1:4" ht="12.75" customHeight="1" x14ac:dyDescent="0.25">
      <c r="A282" s="363"/>
      <c r="B282" s="378"/>
      <c r="C282" s="403"/>
      <c r="D282" s="392"/>
    </row>
    <row r="283" spans="1:4" ht="12.75" customHeight="1" thickBot="1" x14ac:dyDescent="0.3">
      <c r="A283" s="369" t="s">
        <v>535</v>
      </c>
      <c r="B283" s="369"/>
      <c r="C283" s="406"/>
      <c r="D283" s="369"/>
    </row>
    <row r="284" spans="1:4" ht="12.75" customHeight="1" thickBot="1" x14ac:dyDescent="0.3">
      <c r="A284" s="364" t="s">
        <v>511</v>
      </c>
      <c r="B284" s="361" t="s">
        <v>512</v>
      </c>
      <c r="C284" s="399" t="s">
        <v>513</v>
      </c>
      <c r="D284" s="389" t="s">
        <v>514</v>
      </c>
    </row>
    <row r="285" spans="1:4" ht="12.75" customHeight="1" x14ac:dyDescent="0.25">
      <c r="A285" s="365"/>
      <c r="B285" s="375" t="s">
        <v>515</v>
      </c>
      <c r="C285" s="412"/>
      <c r="D285" s="390"/>
    </row>
    <row r="286" spans="1:4" ht="12.75" customHeight="1" x14ac:dyDescent="0.25">
      <c r="A286" s="355">
        <v>8</v>
      </c>
      <c r="B286" s="376" t="s">
        <v>516</v>
      </c>
      <c r="C286" s="353">
        <v>0</v>
      </c>
      <c r="D286" s="386">
        <f t="shared" ref="D286:D323" si="11">C286*A286</f>
        <v>0</v>
      </c>
    </row>
    <row r="287" spans="1:4" ht="12.75" customHeight="1" x14ac:dyDescent="0.25">
      <c r="A287" s="355">
        <v>1</v>
      </c>
      <c r="B287" s="376" t="s">
        <v>537</v>
      </c>
      <c r="C287" s="353">
        <v>0</v>
      </c>
      <c r="D287" s="386">
        <f t="shared" si="11"/>
        <v>0</v>
      </c>
    </row>
    <row r="288" spans="1:4" ht="12.75" customHeight="1" x14ac:dyDescent="0.25">
      <c r="A288" s="355">
        <v>1</v>
      </c>
      <c r="B288" s="376" t="s">
        <v>538</v>
      </c>
      <c r="C288" s="353">
        <v>0</v>
      </c>
      <c r="D288" s="386">
        <f t="shared" si="11"/>
        <v>0</v>
      </c>
    </row>
    <row r="289" spans="1:4" ht="12.75" customHeight="1" x14ac:dyDescent="0.25">
      <c r="A289" s="355">
        <v>1</v>
      </c>
      <c r="B289" s="377" t="s">
        <v>539</v>
      </c>
      <c r="C289" s="353">
        <v>0</v>
      </c>
      <c r="D289" s="386">
        <f t="shared" si="11"/>
        <v>0</v>
      </c>
    </row>
    <row r="290" spans="1:4" ht="12.75" customHeight="1" x14ac:dyDescent="0.25">
      <c r="A290" s="355">
        <v>1</v>
      </c>
      <c r="B290" s="376" t="s">
        <v>609</v>
      </c>
      <c r="C290" s="353">
        <v>0</v>
      </c>
      <c r="D290" s="386">
        <f t="shared" si="11"/>
        <v>0</v>
      </c>
    </row>
    <row r="291" spans="1:4" ht="12.75" customHeight="1" x14ac:dyDescent="0.25">
      <c r="A291" s="355">
        <v>1</v>
      </c>
      <c r="B291" s="376" t="s">
        <v>610</v>
      </c>
      <c r="C291" s="353">
        <v>0</v>
      </c>
      <c r="D291" s="386">
        <f t="shared" si="11"/>
        <v>0</v>
      </c>
    </row>
    <row r="292" spans="1:4" ht="12.75" customHeight="1" x14ac:dyDescent="0.25">
      <c r="A292" s="355">
        <v>2</v>
      </c>
      <c r="B292" s="376" t="s">
        <v>546</v>
      </c>
      <c r="C292" s="353">
        <v>0</v>
      </c>
      <c r="D292" s="386">
        <f t="shared" si="11"/>
        <v>0</v>
      </c>
    </row>
    <row r="293" spans="1:4" ht="12.75" customHeight="1" x14ac:dyDescent="0.25">
      <c r="A293" s="355">
        <v>2</v>
      </c>
      <c r="B293" s="376" t="s">
        <v>651</v>
      </c>
      <c r="C293" s="353">
        <v>0</v>
      </c>
      <c r="D293" s="386">
        <f t="shared" si="11"/>
        <v>0</v>
      </c>
    </row>
    <row r="294" spans="1:4" ht="12.75" customHeight="1" x14ac:dyDescent="0.25">
      <c r="A294" s="355">
        <v>1</v>
      </c>
      <c r="B294" s="376" t="s">
        <v>547</v>
      </c>
      <c r="C294" s="353">
        <v>0</v>
      </c>
      <c r="D294" s="386">
        <f t="shared" si="11"/>
        <v>0</v>
      </c>
    </row>
    <row r="295" spans="1:4" ht="12.75" customHeight="1" x14ac:dyDescent="0.25">
      <c r="A295" s="355">
        <v>1</v>
      </c>
      <c r="B295" s="376" t="s">
        <v>614</v>
      </c>
      <c r="C295" s="353">
        <v>0</v>
      </c>
      <c r="D295" s="386">
        <f t="shared" si="11"/>
        <v>0</v>
      </c>
    </row>
    <row r="296" spans="1:4" ht="12.75" customHeight="1" x14ac:dyDescent="0.25">
      <c r="A296" s="355">
        <v>1</v>
      </c>
      <c r="B296" s="376" t="s">
        <v>549</v>
      </c>
      <c r="C296" s="353">
        <v>0</v>
      </c>
      <c r="D296" s="386">
        <f t="shared" si="11"/>
        <v>0</v>
      </c>
    </row>
    <row r="297" spans="1:4" ht="12.75" customHeight="1" x14ac:dyDescent="0.25">
      <c r="A297" s="355">
        <v>1</v>
      </c>
      <c r="B297" s="376" t="s">
        <v>550</v>
      </c>
      <c r="C297" s="353">
        <v>0</v>
      </c>
      <c r="D297" s="386">
        <f t="shared" si="11"/>
        <v>0</v>
      </c>
    </row>
    <row r="298" spans="1:4" ht="12.75" customHeight="1" x14ac:dyDescent="0.25">
      <c r="A298" s="355">
        <v>1</v>
      </c>
      <c r="B298" s="376" t="s">
        <v>561</v>
      </c>
      <c r="C298" s="353">
        <v>0</v>
      </c>
      <c r="D298" s="386">
        <f t="shared" si="11"/>
        <v>0</v>
      </c>
    </row>
    <row r="299" spans="1:4" ht="12.75" customHeight="1" x14ac:dyDescent="0.25">
      <c r="A299" s="355">
        <v>3</v>
      </c>
      <c r="B299" s="376" t="s">
        <v>564</v>
      </c>
      <c r="C299" s="353">
        <v>0</v>
      </c>
      <c r="D299" s="386">
        <f t="shared" si="11"/>
        <v>0</v>
      </c>
    </row>
    <row r="300" spans="1:4" ht="12.75" customHeight="1" x14ac:dyDescent="0.25">
      <c r="A300" s="355">
        <v>3</v>
      </c>
      <c r="B300" s="376" t="s">
        <v>567</v>
      </c>
      <c r="C300" s="353">
        <v>0</v>
      </c>
      <c r="D300" s="386">
        <f t="shared" si="11"/>
        <v>0</v>
      </c>
    </row>
    <row r="301" spans="1:4" ht="12.75" customHeight="1" x14ac:dyDescent="0.25">
      <c r="A301" s="355">
        <v>2</v>
      </c>
      <c r="B301" s="376" t="s">
        <v>600</v>
      </c>
      <c r="C301" s="353">
        <v>0</v>
      </c>
      <c r="D301" s="386">
        <f t="shared" si="11"/>
        <v>0</v>
      </c>
    </row>
    <row r="302" spans="1:4" ht="12.75" customHeight="1" x14ac:dyDescent="0.25">
      <c r="A302" s="355">
        <v>2</v>
      </c>
      <c r="B302" s="376" t="s">
        <v>601</v>
      </c>
      <c r="C302" s="353">
        <v>0</v>
      </c>
      <c r="D302" s="386">
        <f t="shared" si="11"/>
        <v>0</v>
      </c>
    </row>
    <row r="303" spans="1:4" ht="12.75" customHeight="1" x14ac:dyDescent="0.25">
      <c r="A303" s="355"/>
      <c r="B303" s="376"/>
      <c r="C303" s="353"/>
      <c r="D303" s="386"/>
    </row>
    <row r="304" spans="1:4" ht="12.75" customHeight="1" x14ac:dyDescent="0.25">
      <c r="A304" s="374"/>
      <c r="B304" s="382" t="s">
        <v>517</v>
      </c>
      <c r="C304" s="411"/>
      <c r="D304" s="386">
        <f>SUM(D286:D303)</f>
        <v>0</v>
      </c>
    </row>
    <row r="305" spans="1:4" ht="12.75" customHeight="1" x14ac:dyDescent="0.25">
      <c r="A305" s="365"/>
      <c r="B305" s="375" t="s">
        <v>518</v>
      </c>
      <c r="C305" s="400"/>
      <c r="D305" s="386"/>
    </row>
    <row r="306" spans="1:4" ht="12.75" customHeight="1" x14ac:dyDescent="0.25">
      <c r="A306" s="355">
        <v>1</v>
      </c>
      <c r="B306" s="376" t="s">
        <v>540</v>
      </c>
      <c r="C306" s="353">
        <v>0</v>
      </c>
      <c r="D306" s="386">
        <f t="shared" si="11"/>
        <v>0</v>
      </c>
    </row>
    <row r="307" spans="1:4" ht="12.75" customHeight="1" x14ac:dyDescent="0.25">
      <c r="A307" s="355">
        <v>1</v>
      </c>
      <c r="B307" s="376" t="s">
        <v>541</v>
      </c>
      <c r="C307" s="353">
        <v>0</v>
      </c>
      <c r="D307" s="386">
        <f t="shared" si="11"/>
        <v>0</v>
      </c>
    </row>
    <row r="308" spans="1:4" ht="12.75" customHeight="1" x14ac:dyDescent="0.25">
      <c r="A308" s="355">
        <v>1</v>
      </c>
      <c r="B308" s="376" t="s">
        <v>542</v>
      </c>
      <c r="C308" s="353">
        <v>0</v>
      </c>
      <c r="D308" s="386">
        <f t="shared" si="11"/>
        <v>0</v>
      </c>
    </row>
    <row r="309" spans="1:4" ht="12.75" customHeight="1" x14ac:dyDescent="0.25">
      <c r="A309" s="355">
        <v>1</v>
      </c>
      <c r="B309" s="376" t="s">
        <v>551</v>
      </c>
      <c r="C309" s="353">
        <v>0</v>
      </c>
      <c r="D309" s="386">
        <f t="shared" si="11"/>
        <v>0</v>
      </c>
    </row>
    <row r="310" spans="1:4" ht="12.75" customHeight="1" x14ac:dyDescent="0.25">
      <c r="A310" s="355">
        <v>1</v>
      </c>
      <c r="B310" s="376" t="s">
        <v>552</v>
      </c>
      <c r="C310" s="353">
        <v>0</v>
      </c>
      <c r="D310" s="386">
        <f t="shared" si="11"/>
        <v>0</v>
      </c>
    </row>
    <row r="311" spans="1:4" ht="12.75" customHeight="1" x14ac:dyDescent="0.25">
      <c r="A311" s="355">
        <v>1</v>
      </c>
      <c r="B311" s="376" t="s">
        <v>553</v>
      </c>
      <c r="C311" s="353">
        <v>0</v>
      </c>
      <c r="D311" s="386">
        <f t="shared" si="11"/>
        <v>0</v>
      </c>
    </row>
    <row r="312" spans="1:4" ht="12.75" customHeight="1" x14ac:dyDescent="0.25">
      <c r="A312" s="355">
        <v>1</v>
      </c>
      <c r="B312" s="376" t="s">
        <v>554</v>
      </c>
      <c r="C312" s="353">
        <v>0</v>
      </c>
      <c r="D312" s="386">
        <f t="shared" si="11"/>
        <v>0</v>
      </c>
    </row>
    <row r="313" spans="1:4" ht="12.75" customHeight="1" x14ac:dyDescent="0.25">
      <c r="A313" s="355">
        <v>1</v>
      </c>
      <c r="B313" s="376" t="s">
        <v>555</v>
      </c>
      <c r="C313" s="353">
        <v>0</v>
      </c>
      <c r="D313" s="386">
        <f t="shared" si="11"/>
        <v>0</v>
      </c>
    </row>
    <row r="314" spans="1:4" ht="12.75" customHeight="1" x14ac:dyDescent="0.25">
      <c r="A314" s="355">
        <v>1</v>
      </c>
      <c r="B314" s="376" t="s">
        <v>560</v>
      </c>
      <c r="C314" s="353">
        <v>0</v>
      </c>
      <c r="D314" s="386">
        <f t="shared" si="11"/>
        <v>0</v>
      </c>
    </row>
    <row r="315" spans="1:4" ht="12.75" customHeight="1" x14ac:dyDescent="0.25">
      <c r="A315" s="355">
        <v>1</v>
      </c>
      <c r="B315" s="376" t="s">
        <v>556</v>
      </c>
      <c r="C315" s="353">
        <v>0</v>
      </c>
      <c r="D315" s="386">
        <f t="shared" si="11"/>
        <v>0</v>
      </c>
    </row>
    <row r="316" spans="1:4" ht="12.75" customHeight="1" x14ac:dyDescent="0.25">
      <c r="A316" s="355">
        <v>1</v>
      </c>
      <c r="B316" s="376" t="s">
        <v>568</v>
      </c>
      <c r="C316" s="353">
        <v>0</v>
      </c>
      <c r="D316" s="386">
        <f t="shared" si="11"/>
        <v>0</v>
      </c>
    </row>
    <row r="317" spans="1:4" ht="12.75" customHeight="1" x14ac:dyDescent="0.25">
      <c r="A317" s="355">
        <v>1</v>
      </c>
      <c r="B317" s="376" t="s">
        <v>571</v>
      </c>
      <c r="C317" s="353">
        <v>0</v>
      </c>
      <c r="D317" s="386">
        <f t="shared" si="11"/>
        <v>0</v>
      </c>
    </row>
    <row r="318" spans="1:4" ht="12.75" customHeight="1" x14ac:dyDescent="0.25">
      <c r="A318" s="355">
        <v>1</v>
      </c>
      <c r="B318" s="376" t="s">
        <v>602</v>
      </c>
      <c r="C318" s="353">
        <v>0</v>
      </c>
      <c r="D318" s="386">
        <f t="shared" si="11"/>
        <v>0</v>
      </c>
    </row>
    <row r="319" spans="1:4" ht="12.75" customHeight="1" x14ac:dyDescent="0.25">
      <c r="A319" s="355">
        <v>1</v>
      </c>
      <c r="B319" s="376" t="s">
        <v>603</v>
      </c>
      <c r="C319" s="353">
        <v>0</v>
      </c>
      <c r="D319" s="386">
        <f t="shared" si="11"/>
        <v>0</v>
      </c>
    </row>
    <row r="320" spans="1:4" ht="12.75" customHeight="1" x14ac:dyDescent="0.25">
      <c r="A320" s="355">
        <v>1</v>
      </c>
      <c r="B320" s="376" t="s">
        <v>604</v>
      </c>
      <c r="C320" s="353">
        <v>0</v>
      </c>
      <c r="D320" s="386">
        <f t="shared" si="11"/>
        <v>0</v>
      </c>
    </row>
    <row r="321" spans="1:4" ht="12.75" customHeight="1" x14ac:dyDescent="0.25">
      <c r="A321" s="355">
        <v>1</v>
      </c>
      <c r="B321" s="376" t="s">
        <v>615</v>
      </c>
      <c r="C321" s="353">
        <v>0</v>
      </c>
      <c r="D321" s="386">
        <f t="shared" si="11"/>
        <v>0</v>
      </c>
    </row>
    <row r="322" spans="1:4" ht="12.75" customHeight="1" x14ac:dyDescent="0.25">
      <c r="A322" s="355">
        <v>1</v>
      </c>
      <c r="B322" s="376" t="s">
        <v>616</v>
      </c>
      <c r="C322" s="353">
        <v>0</v>
      </c>
      <c r="D322" s="386">
        <f t="shared" si="11"/>
        <v>0</v>
      </c>
    </row>
    <row r="323" spans="1:4" ht="12.75" customHeight="1" x14ac:dyDescent="0.25">
      <c r="A323" s="355">
        <v>1</v>
      </c>
      <c r="B323" s="376" t="s">
        <v>667</v>
      </c>
      <c r="C323" s="353">
        <v>0</v>
      </c>
      <c r="D323" s="386">
        <f t="shared" si="11"/>
        <v>0</v>
      </c>
    </row>
    <row r="324" spans="1:4" ht="12.75" customHeight="1" x14ac:dyDescent="0.25">
      <c r="A324" s="355"/>
      <c r="B324" s="376"/>
      <c r="C324" s="353"/>
      <c r="D324" s="386"/>
    </row>
    <row r="325" spans="1:4" ht="12.75" customHeight="1" thickBot="1" x14ac:dyDescent="0.3">
      <c r="A325" s="374"/>
      <c r="B325" s="382" t="s">
        <v>519</v>
      </c>
      <c r="C325" s="413"/>
      <c r="D325" s="386">
        <f>SUM(D306:D323)</f>
        <v>0</v>
      </c>
    </row>
    <row r="326" spans="1:4" ht="12.75" customHeight="1" thickBot="1" x14ac:dyDescent="0.3">
      <c r="A326" s="364"/>
      <c r="B326" s="379" t="s">
        <v>520</v>
      </c>
      <c r="C326" s="399"/>
      <c r="D326" s="391">
        <f>D325+D304</f>
        <v>0</v>
      </c>
    </row>
    <row r="327" spans="1:4" ht="12.75" customHeight="1" x14ac:dyDescent="0.25">
      <c r="A327" s="356"/>
      <c r="B327" s="356"/>
      <c r="C327" s="398"/>
      <c r="D327" s="383"/>
    </row>
    <row r="328" spans="1:4" ht="12.75" customHeight="1" thickBot="1" x14ac:dyDescent="0.3">
      <c r="A328" s="369" t="s">
        <v>544</v>
      </c>
      <c r="B328" s="369"/>
      <c r="C328" s="406"/>
      <c r="D328" s="369"/>
    </row>
    <row r="329" spans="1:4" ht="12.75" customHeight="1" thickBot="1" x14ac:dyDescent="0.3">
      <c r="A329" s="364" t="s">
        <v>511</v>
      </c>
      <c r="B329" s="361" t="s">
        <v>512</v>
      </c>
      <c r="C329" s="399" t="s">
        <v>513</v>
      </c>
      <c r="D329" s="389" t="s">
        <v>514</v>
      </c>
    </row>
    <row r="330" spans="1:4" ht="12.75" customHeight="1" x14ac:dyDescent="0.25">
      <c r="A330" s="365"/>
      <c r="B330" s="375" t="s">
        <v>515</v>
      </c>
      <c r="C330" s="412"/>
      <c r="D330" s="390"/>
    </row>
    <row r="331" spans="1:4" ht="12.75" customHeight="1" x14ac:dyDescent="0.25">
      <c r="A331" s="355">
        <v>8</v>
      </c>
      <c r="B331" s="376" t="s">
        <v>516</v>
      </c>
      <c r="C331" s="353">
        <v>0</v>
      </c>
      <c r="D331" s="386">
        <f t="shared" ref="D331:D337" si="12">C331*A331</f>
        <v>0</v>
      </c>
    </row>
    <row r="332" spans="1:4" ht="12.75" customHeight="1" x14ac:dyDescent="0.25">
      <c r="A332" s="355">
        <v>1</v>
      </c>
      <c r="B332" s="376" t="s">
        <v>537</v>
      </c>
      <c r="C332" s="353">
        <v>0</v>
      </c>
      <c r="D332" s="386">
        <f t="shared" si="12"/>
        <v>0</v>
      </c>
    </row>
    <row r="333" spans="1:4" ht="12.75" customHeight="1" x14ac:dyDescent="0.25">
      <c r="A333" s="355">
        <v>1</v>
      </c>
      <c r="B333" s="376" t="s">
        <v>538</v>
      </c>
      <c r="C333" s="353">
        <v>0</v>
      </c>
      <c r="D333" s="386">
        <f t="shared" si="12"/>
        <v>0</v>
      </c>
    </row>
    <row r="334" spans="1:4" ht="12.75" customHeight="1" x14ac:dyDescent="0.25">
      <c r="A334" s="355">
        <v>1</v>
      </c>
      <c r="B334" s="377" t="s">
        <v>539</v>
      </c>
      <c r="C334" s="353">
        <v>0</v>
      </c>
      <c r="D334" s="386">
        <f t="shared" si="12"/>
        <v>0</v>
      </c>
    </row>
    <row r="335" spans="1:4" ht="12.75" customHeight="1" x14ac:dyDescent="0.25">
      <c r="A335" s="355">
        <v>1</v>
      </c>
      <c r="B335" s="376" t="s">
        <v>609</v>
      </c>
      <c r="C335" s="353">
        <v>0</v>
      </c>
      <c r="D335" s="386">
        <f t="shared" si="12"/>
        <v>0</v>
      </c>
    </row>
    <row r="336" spans="1:4" ht="12.75" customHeight="1" x14ac:dyDescent="0.25">
      <c r="A336" s="355">
        <v>1</v>
      </c>
      <c r="B336" s="376" t="s">
        <v>610</v>
      </c>
      <c r="C336" s="353">
        <v>0</v>
      </c>
      <c r="D336" s="386">
        <f t="shared" si="12"/>
        <v>0</v>
      </c>
    </row>
    <row r="337" spans="1:4" ht="12.75" customHeight="1" x14ac:dyDescent="0.25">
      <c r="A337" s="355">
        <v>2</v>
      </c>
      <c r="B337" s="376" t="s">
        <v>651</v>
      </c>
      <c r="C337" s="353">
        <v>0</v>
      </c>
      <c r="D337" s="386">
        <f t="shared" si="12"/>
        <v>0</v>
      </c>
    </row>
    <row r="338" spans="1:4" ht="12.75" customHeight="1" x14ac:dyDescent="0.25">
      <c r="A338" s="355"/>
      <c r="B338" s="376"/>
      <c r="C338" s="353"/>
      <c r="D338" s="386"/>
    </row>
    <row r="339" spans="1:4" ht="12.75" customHeight="1" x14ac:dyDescent="0.25">
      <c r="A339" s="374"/>
      <c r="B339" s="382" t="s">
        <v>517</v>
      </c>
      <c r="C339" s="411"/>
      <c r="D339" s="386">
        <f>SUM(D331:D338)</f>
        <v>0</v>
      </c>
    </row>
    <row r="340" spans="1:4" ht="12.75" customHeight="1" x14ac:dyDescent="0.25">
      <c r="A340" s="365"/>
      <c r="B340" s="375" t="s">
        <v>518</v>
      </c>
      <c r="C340" s="400"/>
      <c r="D340" s="386"/>
    </row>
    <row r="341" spans="1:4" ht="12.75" customHeight="1" x14ac:dyDescent="0.25">
      <c r="A341" s="355">
        <v>1</v>
      </c>
      <c r="B341" s="376" t="s">
        <v>540</v>
      </c>
      <c r="C341" s="353">
        <v>0</v>
      </c>
      <c r="D341" s="386">
        <f t="shared" ref="D341:D344" si="13">C341*A341</f>
        <v>0</v>
      </c>
    </row>
    <row r="342" spans="1:4" ht="12.75" customHeight="1" x14ac:dyDescent="0.25">
      <c r="A342" s="355">
        <v>1</v>
      </c>
      <c r="B342" s="376" t="s">
        <v>541</v>
      </c>
      <c r="C342" s="353">
        <v>0</v>
      </c>
      <c r="D342" s="386">
        <f t="shared" si="13"/>
        <v>0</v>
      </c>
    </row>
    <row r="343" spans="1:4" ht="12.75" customHeight="1" x14ac:dyDescent="0.25">
      <c r="A343" s="355">
        <v>1</v>
      </c>
      <c r="B343" s="376" t="s">
        <v>542</v>
      </c>
      <c r="C343" s="353">
        <v>0</v>
      </c>
      <c r="D343" s="386">
        <f t="shared" si="13"/>
        <v>0</v>
      </c>
    </row>
    <row r="344" spans="1:4" ht="12.75" customHeight="1" x14ac:dyDescent="0.25">
      <c r="A344" s="355">
        <v>1</v>
      </c>
      <c r="B344" s="376" t="s">
        <v>616</v>
      </c>
      <c r="C344" s="353">
        <v>0</v>
      </c>
      <c r="D344" s="386">
        <f t="shared" si="13"/>
        <v>0</v>
      </c>
    </row>
    <row r="345" spans="1:4" ht="12.75" customHeight="1" x14ac:dyDescent="0.25">
      <c r="A345" s="355"/>
      <c r="B345" s="376"/>
      <c r="C345" s="353"/>
      <c r="D345" s="386"/>
    </row>
    <row r="346" spans="1:4" ht="12.75" customHeight="1" thickBot="1" x14ac:dyDescent="0.3">
      <c r="A346" s="374"/>
      <c r="B346" s="382" t="s">
        <v>519</v>
      </c>
      <c r="C346" s="413"/>
      <c r="D346" s="386">
        <f>SUM(D341:D345)</f>
        <v>0</v>
      </c>
    </row>
    <row r="347" spans="1:4" ht="12.75" customHeight="1" thickBot="1" x14ac:dyDescent="0.3">
      <c r="A347" s="364"/>
      <c r="B347" s="379" t="s">
        <v>520</v>
      </c>
      <c r="C347" s="399"/>
      <c r="D347" s="391">
        <f>D346+D339</f>
        <v>0</v>
      </c>
    </row>
    <row r="348" spans="1:4" ht="12.75" customHeight="1" x14ac:dyDescent="0.25">
      <c r="A348" s="356"/>
      <c r="B348" s="356"/>
      <c r="C348" s="398"/>
      <c r="D348" s="383"/>
    </row>
    <row r="349" spans="1:4" ht="12.75" customHeight="1" thickBot="1" x14ac:dyDescent="0.3">
      <c r="A349" s="369" t="s">
        <v>545</v>
      </c>
      <c r="B349" s="369"/>
      <c r="C349" s="406"/>
      <c r="D349" s="369"/>
    </row>
    <row r="350" spans="1:4" ht="12.75" customHeight="1" thickBot="1" x14ac:dyDescent="0.3">
      <c r="A350" s="364" t="s">
        <v>511</v>
      </c>
      <c r="B350" s="361" t="s">
        <v>512</v>
      </c>
      <c r="C350" s="399" t="s">
        <v>513</v>
      </c>
      <c r="D350" s="389" t="s">
        <v>514</v>
      </c>
    </row>
    <row r="351" spans="1:4" ht="12.75" customHeight="1" x14ac:dyDescent="0.25">
      <c r="A351" s="365"/>
      <c r="B351" s="375" t="s">
        <v>515</v>
      </c>
      <c r="C351" s="412"/>
      <c r="D351" s="390"/>
    </row>
    <row r="352" spans="1:4" ht="12.75" customHeight="1" x14ac:dyDescent="0.25">
      <c r="A352" s="355">
        <v>8</v>
      </c>
      <c r="B352" s="376" t="s">
        <v>516</v>
      </c>
      <c r="C352" s="353">
        <v>0</v>
      </c>
      <c r="D352" s="386">
        <f t="shared" ref="D352:D367" si="14">C352*A352</f>
        <v>0</v>
      </c>
    </row>
    <row r="353" spans="1:4" ht="12.75" customHeight="1" x14ac:dyDescent="0.25">
      <c r="A353" s="355">
        <v>1</v>
      </c>
      <c r="B353" s="376" t="s">
        <v>537</v>
      </c>
      <c r="C353" s="353">
        <v>0</v>
      </c>
      <c r="D353" s="386">
        <f t="shared" si="14"/>
        <v>0</v>
      </c>
    </row>
    <row r="354" spans="1:4" ht="12.75" customHeight="1" x14ac:dyDescent="0.25">
      <c r="A354" s="355">
        <v>1</v>
      </c>
      <c r="B354" s="376" t="s">
        <v>538</v>
      </c>
      <c r="C354" s="353">
        <v>0</v>
      </c>
      <c r="D354" s="386">
        <f t="shared" si="14"/>
        <v>0</v>
      </c>
    </row>
    <row r="355" spans="1:4" ht="12.75" customHeight="1" x14ac:dyDescent="0.25">
      <c r="A355" s="355">
        <v>1</v>
      </c>
      <c r="B355" s="377" t="s">
        <v>539</v>
      </c>
      <c r="C355" s="353">
        <v>0</v>
      </c>
      <c r="D355" s="386">
        <f t="shared" si="14"/>
        <v>0</v>
      </c>
    </row>
    <row r="356" spans="1:4" ht="12.75" customHeight="1" x14ac:dyDescent="0.25">
      <c r="A356" s="355">
        <v>1</v>
      </c>
      <c r="B356" s="376" t="s">
        <v>609</v>
      </c>
      <c r="C356" s="353">
        <v>0</v>
      </c>
      <c r="D356" s="386">
        <f t="shared" si="14"/>
        <v>0</v>
      </c>
    </row>
    <row r="357" spans="1:4" ht="12.75" customHeight="1" x14ac:dyDescent="0.25">
      <c r="A357" s="355">
        <v>1</v>
      </c>
      <c r="B357" s="376" t="s">
        <v>610</v>
      </c>
      <c r="C357" s="353">
        <v>0</v>
      </c>
      <c r="D357" s="386">
        <f t="shared" si="14"/>
        <v>0</v>
      </c>
    </row>
    <row r="358" spans="1:4" ht="12.75" customHeight="1" x14ac:dyDescent="0.25">
      <c r="A358" s="355">
        <v>2</v>
      </c>
      <c r="B358" s="376" t="s">
        <v>546</v>
      </c>
      <c r="C358" s="353">
        <v>0</v>
      </c>
      <c r="D358" s="386">
        <f t="shared" si="14"/>
        <v>0</v>
      </c>
    </row>
    <row r="359" spans="1:4" ht="12.75" customHeight="1" x14ac:dyDescent="0.25">
      <c r="A359" s="355">
        <v>2</v>
      </c>
      <c r="B359" s="376" t="s">
        <v>651</v>
      </c>
      <c r="C359" s="353">
        <v>0</v>
      </c>
      <c r="D359" s="386">
        <f t="shared" si="14"/>
        <v>0</v>
      </c>
    </row>
    <row r="360" spans="1:4" ht="12.75" customHeight="1" x14ac:dyDescent="0.25">
      <c r="A360" s="355">
        <v>1</v>
      </c>
      <c r="B360" s="376" t="s">
        <v>547</v>
      </c>
      <c r="C360" s="353">
        <v>0</v>
      </c>
      <c r="D360" s="386">
        <f t="shared" si="14"/>
        <v>0</v>
      </c>
    </row>
    <row r="361" spans="1:4" ht="12.75" customHeight="1" x14ac:dyDescent="0.25">
      <c r="A361" s="355">
        <v>1</v>
      </c>
      <c r="B361" s="376" t="s">
        <v>548</v>
      </c>
      <c r="C361" s="353">
        <v>0</v>
      </c>
      <c r="D361" s="386">
        <f t="shared" si="14"/>
        <v>0</v>
      </c>
    </row>
    <row r="362" spans="1:4" ht="12.75" customHeight="1" x14ac:dyDescent="0.25">
      <c r="A362" s="355">
        <v>1</v>
      </c>
      <c r="B362" s="376" t="s">
        <v>549</v>
      </c>
      <c r="C362" s="353">
        <v>0</v>
      </c>
      <c r="D362" s="386">
        <f t="shared" si="14"/>
        <v>0</v>
      </c>
    </row>
    <row r="363" spans="1:4" ht="12.75" customHeight="1" x14ac:dyDescent="0.25">
      <c r="A363" s="355">
        <v>1</v>
      </c>
      <c r="B363" s="376" t="s">
        <v>550</v>
      </c>
      <c r="C363" s="353">
        <v>0</v>
      </c>
      <c r="D363" s="386">
        <f t="shared" si="14"/>
        <v>0</v>
      </c>
    </row>
    <row r="364" spans="1:4" ht="12.75" customHeight="1" x14ac:dyDescent="0.25">
      <c r="A364" s="355">
        <v>1</v>
      </c>
      <c r="B364" s="376" t="s">
        <v>561</v>
      </c>
      <c r="C364" s="353">
        <v>0</v>
      </c>
      <c r="D364" s="386">
        <f t="shared" si="14"/>
        <v>0</v>
      </c>
    </row>
    <row r="365" spans="1:4" ht="12.75" customHeight="1" x14ac:dyDescent="0.25">
      <c r="A365" s="355">
        <v>2</v>
      </c>
      <c r="B365" s="376" t="s">
        <v>557</v>
      </c>
      <c r="C365" s="353">
        <v>0</v>
      </c>
      <c r="D365" s="386">
        <f t="shared" si="14"/>
        <v>0</v>
      </c>
    </row>
    <row r="366" spans="1:4" ht="12.75" customHeight="1" x14ac:dyDescent="0.25">
      <c r="A366" s="355">
        <v>1</v>
      </c>
      <c r="B366" s="376" t="s">
        <v>533</v>
      </c>
      <c r="C366" s="353">
        <v>0</v>
      </c>
      <c r="D366" s="386">
        <f t="shared" si="14"/>
        <v>0</v>
      </c>
    </row>
    <row r="367" spans="1:4" ht="12.75" customHeight="1" x14ac:dyDescent="0.25">
      <c r="A367" s="355">
        <v>1</v>
      </c>
      <c r="B367" s="376" t="s">
        <v>558</v>
      </c>
      <c r="C367" s="353">
        <v>0</v>
      </c>
      <c r="D367" s="386">
        <f t="shared" si="14"/>
        <v>0</v>
      </c>
    </row>
    <row r="368" spans="1:4" ht="12.75" customHeight="1" x14ac:dyDescent="0.25">
      <c r="A368" s="355"/>
      <c r="B368" s="376"/>
      <c r="C368" s="353"/>
      <c r="D368" s="386"/>
    </row>
    <row r="369" spans="1:4" ht="12.75" customHeight="1" x14ac:dyDescent="0.25">
      <c r="A369" s="374"/>
      <c r="B369" s="382" t="s">
        <v>517</v>
      </c>
      <c r="C369" s="411"/>
      <c r="D369" s="386">
        <f>SUM(D352:D368)</f>
        <v>0</v>
      </c>
    </row>
    <row r="370" spans="1:4" ht="12.75" customHeight="1" x14ac:dyDescent="0.25">
      <c r="A370" s="365"/>
      <c r="B370" s="375" t="s">
        <v>518</v>
      </c>
      <c r="C370" s="400"/>
      <c r="D370" s="386"/>
    </row>
    <row r="371" spans="1:4" ht="12.75" customHeight="1" x14ac:dyDescent="0.25">
      <c r="A371" s="355">
        <v>1</v>
      </c>
      <c r="B371" s="376" t="s">
        <v>540</v>
      </c>
      <c r="C371" s="353">
        <v>0</v>
      </c>
      <c r="D371" s="386">
        <f t="shared" ref="D371:D385" si="15">C371*A371</f>
        <v>0</v>
      </c>
    </row>
    <row r="372" spans="1:4" ht="12.75" customHeight="1" x14ac:dyDescent="0.25">
      <c r="A372" s="355">
        <v>1</v>
      </c>
      <c r="B372" s="376" t="s">
        <v>541</v>
      </c>
      <c r="C372" s="353">
        <v>0</v>
      </c>
      <c r="D372" s="386">
        <f t="shared" si="15"/>
        <v>0</v>
      </c>
    </row>
    <row r="373" spans="1:4" ht="12.75" customHeight="1" x14ac:dyDescent="0.25">
      <c r="A373" s="355">
        <v>1</v>
      </c>
      <c r="B373" s="376" t="s">
        <v>542</v>
      </c>
      <c r="C373" s="353">
        <v>0</v>
      </c>
      <c r="D373" s="386">
        <f t="shared" si="15"/>
        <v>0</v>
      </c>
    </row>
    <row r="374" spans="1:4" ht="12.75" customHeight="1" x14ac:dyDescent="0.25">
      <c r="A374" s="355">
        <v>1</v>
      </c>
      <c r="B374" s="376" t="s">
        <v>551</v>
      </c>
      <c r="C374" s="353">
        <v>0</v>
      </c>
      <c r="D374" s="386">
        <f t="shared" si="15"/>
        <v>0</v>
      </c>
    </row>
    <row r="375" spans="1:4" ht="12.75" customHeight="1" x14ac:dyDescent="0.25">
      <c r="A375" s="355">
        <v>1</v>
      </c>
      <c r="B375" s="376" t="s">
        <v>552</v>
      </c>
      <c r="C375" s="353">
        <v>0</v>
      </c>
      <c r="D375" s="386">
        <f t="shared" si="15"/>
        <v>0</v>
      </c>
    </row>
    <row r="376" spans="1:4" ht="12.75" customHeight="1" x14ac:dyDescent="0.25">
      <c r="A376" s="355">
        <v>1</v>
      </c>
      <c r="B376" s="376" t="s">
        <v>553</v>
      </c>
      <c r="C376" s="353">
        <v>0</v>
      </c>
      <c r="D376" s="386">
        <f t="shared" si="15"/>
        <v>0</v>
      </c>
    </row>
    <row r="377" spans="1:4" ht="12.75" customHeight="1" x14ac:dyDescent="0.25">
      <c r="A377" s="355">
        <v>1</v>
      </c>
      <c r="B377" s="376" t="s">
        <v>554</v>
      </c>
      <c r="C377" s="353">
        <v>0</v>
      </c>
      <c r="D377" s="386">
        <f t="shared" si="15"/>
        <v>0</v>
      </c>
    </row>
    <row r="378" spans="1:4" ht="12.75" customHeight="1" x14ac:dyDescent="0.25">
      <c r="A378" s="355">
        <v>1</v>
      </c>
      <c r="B378" s="376" t="s">
        <v>555</v>
      </c>
      <c r="C378" s="353">
        <v>0</v>
      </c>
      <c r="D378" s="386">
        <f t="shared" si="15"/>
        <v>0</v>
      </c>
    </row>
    <row r="379" spans="1:4" ht="12.75" customHeight="1" x14ac:dyDescent="0.25">
      <c r="A379" s="355">
        <v>1</v>
      </c>
      <c r="B379" s="376" t="s">
        <v>560</v>
      </c>
      <c r="C379" s="353">
        <v>0</v>
      </c>
      <c r="D379" s="386">
        <f t="shared" si="15"/>
        <v>0</v>
      </c>
    </row>
    <row r="380" spans="1:4" ht="12.75" customHeight="1" x14ac:dyDescent="0.25">
      <c r="A380" s="355">
        <v>1</v>
      </c>
      <c r="B380" s="376" t="s">
        <v>556</v>
      </c>
      <c r="C380" s="353">
        <v>0</v>
      </c>
      <c r="D380" s="386">
        <f t="shared" si="15"/>
        <v>0</v>
      </c>
    </row>
    <row r="381" spans="1:4" ht="12.75" customHeight="1" x14ac:dyDescent="0.25">
      <c r="A381" s="355">
        <v>1</v>
      </c>
      <c r="B381" s="376" t="s">
        <v>562</v>
      </c>
      <c r="C381" s="353">
        <v>0</v>
      </c>
      <c r="D381" s="386">
        <f t="shared" si="15"/>
        <v>0</v>
      </c>
    </row>
    <row r="382" spans="1:4" ht="12.75" customHeight="1" x14ac:dyDescent="0.25">
      <c r="A382" s="355">
        <v>1</v>
      </c>
      <c r="B382" s="376" t="s">
        <v>563</v>
      </c>
      <c r="C382" s="353">
        <v>0</v>
      </c>
      <c r="D382" s="386">
        <f t="shared" si="15"/>
        <v>0</v>
      </c>
    </row>
    <row r="383" spans="1:4" ht="12.75" customHeight="1" x14ac:dyDescent="0.25">
      <c r="A383" s="355">
        <v>1</v>
      </c>
      <c r="B383" s="376" t="s">
        <v>618</v>
      </c>
      <c r="C383" s="353">
        <v>0</v>
      </c>
      <c r="D383" s="386">
        <f t="shared" si="15"/>
        <v>0</v>
      </c>
    </row>
    <row r="384" spans="1:4" ht="12.75" customHeight="1" x14ac:dyDescent="0.25">
      <c r="A384" s="355">
        <v>1</v>
      </c>
      <c r="B384" s="376" t="s">
        <v>616</v>
      </c>
      <c r="C384" s="353">
        <v>0</v>
      </c>
      <c r="D384" s="386">
        <f t="shared" si="15"/>
        <v>0</v>
      </c>
    </row>
    <row r="385" spans="1:4" ht="12.75" customHeight="1" x14ac:dyDescent="0.25">
      <c r="A385" s="355">
        <v>1</v>
      </c>
      <c r="B385" s="376" t="s">
        <v>666</v>
      </c>
      <c r="C385" s="353">
        <v>0</v>
      </c>
      <c r="D385" s="386">
        <f t="shared" si="15"/>
        <v>0</v>
      </c>
    </row>
    <row r="386" spans="1:4" ht="12.75" customHeight="1" x14ac:dyDescent="0.25">
      <c r="A386" s="355"/>
      <c r="B386" s="376"/>
      <c r="C386" s="353"/>
      <c r="D386" s="386"/>
    </row>
    <row r="387" spans="1:4" ht="12.75" customHeight="1" thickBot="1" x14ac:dyDescent="0.3">
      <c r="A387" s="374"/>
      <c r="B387" s="382" t="s">
        <v>519</v>
      </c>
      <c r="C387" s="413"/>
      <c r="D387" s="386">
        <f>SUM(D371:D386)</f>
        <v>0</v>
      </c>
    </row>
    <row r="388" spans="1:4" ht="12.75" customHeight="1" thickBot="1" x14ac:dyDescent="0.3">
      <c r="A388" s="364"/>
      <c r="B388" s="379" t="s">
        <v>520</v>
      </c>
      <c r="C388" s="399"/>
      <c r="D388" s="391">
        <f>D387+D369</f>
        <v>0</v>
      </c>
    </row>
    <row r="389" spans="1:4" ht="12.75" customHeight="1" x14ac:dyDescent="0.25">
      <c r="A389" s="356"/>
      <c r="B389" s="356"/>
      <c r="C389" s="398"/>
      <c r="D389" s="383"/>
    </row>
    <row r="390" spans="1:4" ht="12.75" customHeight="1" x14ac:dyDescent="0.25">
      <c r="D390" s="358"/>
    </row>
    <row r="391" spans="1:4" ht="12.75" customHeight="1" x14ac:dyDescent="0.25">
      <c r="A391" s="356" t="s">
        <v>802</v>
      </c>
      <c r="B391" s="356"/>
      <c r="C391" s="354"/>
      <c r="D391" s="351">
        <f>D388+D347+D326+D281+D259+D215+D190+D151+D126+D87+D62+D27</f>
        <v>0</v>
      </c>
    </row>
    <row r="395" spans="1:4" ht="12.75" customHeight="1" x14ac:dyDescent="0.25">
      <c r="C395" s="414"/>
    </row>
  </sheetData>
  <mergeCells count="1">
    <mergeCell ref="E1:F5"/>
  </mergeCells>
  <printOptions horizontalCentered="1"/>
  <pageMargins left="0.62992125984251968" right="0.23622047244094491" top="0.55118110236220474"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15</vt:i4>
      </vt:variant>
    </vt:vector>
  </HeadingPairs>
  <TitlesOfParts>
    <vt:vector size="34" baseType="lpstr">
      <vt:lpstr>PLAN ACTUAL REVISADO BASE</vt:lpstr>
      <vt:lpstr>Precios Cartelera</vt:lpstr>
      <vt:lpstr>Sheet1</vt:lpstr>
      <vt:lpstr>REP REVISION JOSE</vt:lpstr>
      <vt:lpstr>Precios Repuestos</vt:lpstr>
      <vt:lpstr>Detalle de vehículos</vt:lpstr>
      <vt:lpstr>PlanMantenimientoVehicular 2021</vt:lpstr>
      <vt:lpstr>CAMION FC</vt:lpstr>
      <vt:lpstr>CAMION NHR 1</vt:lpstr>
      <vt:lpstr>DMAX 3.0</vt:lpstr>
      <vt:lpstr>GREAT WALL</vt:lpstr>
      <vt:lpstr>FORD EXPLORER XLT</vt:lpstr>
      <vt:lpstr>TOYOTA NEW FORTUNER</vt:lpstr>
      <vt:lpstr>LUV CS 3.5</vt:lpstr>
      <vt:lpstr>LUV CD 3.2</vt:lpstr>
      <vt:lpstr>DODGE RAM</vt:lpstr>
      <vt:lpstr>SUZUKI SZ</vt:lpstr>
      <vt:lpstr>Grand Vitara 5P</vt:lpstr>
      <vt:lpstr>Motocicleta</vt:lpstr>
      <vt:lpstr>'CAMION FC'!Área_de_impresión</vt:lpstr>
      <vt:lpstr>'CAMION NHR 1'!Área_de_impresión</vt:lpstr>
      <vt:lpstr>'Detalle de vehículos'!Área_de_impresión</vt:lpstr>
      <vt:lpstr>'DMAX 3.0'!Área_de_impresión</vt:lpstr>
      <vt:lpstr>'DODGE RAM'!Área_de_impresión</vt:lpstr>
      <vt:lpstr>'FORD EXPLORER XLT'!Área_de_impresión</vt:lpstr>
      <vt:lpstr>'Grand Vitara 5P'!Área_de_impresión</vt:lpstr>
      <vt:lpstr>'GREAT WALL'!Área_de_impresión</vt:lpstr>
      <vt:lpstr>'LUV CD 3.2'!Área_de_impresión</vt:lpstr>
      <vt:lpstr>'LUV CS 3.5'!Área_de_impresión</vt:lpstr>
      <vt:lpstr>'PlanMantenimientoVehicular 2021'!Área_de_impresión</vt:lpstr>
      <vt:lpstr>'SUZUKI SZ'!Área_de_impresión</vt:lpstr>
      <vt:lpstr>'TOYOTA NEW FORTUNER'!Área_de_impresión</vt:lpstr>
      <vt:lpstr>'Detalle de vehículos'!Títulos_a_imprimir</vt:lpstr>
      <vt:lpstr>'PlanMantenimientoVehicular 2021'!Títulos_a_imprimir</vt:lpstr>
    </vt:vector>
  </TitlesOfParts>
  <Company>GM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NELSON BAQUE</cp:lastModifiedBy>
  <cp:lastPrinted>2020-11-09T17:07:14Z</cp:lastPrinted>
  <dcterms:created xsi:type="dcterms:W3CDTF">2011-12-12T23:15:04Z</dcterms:created>
  <dcterms:modified xsi:type="dcterms:W3CDTF">2020-11-09T17:11:21Z</dcterms:modified>
</cp:coreProperties>
</file>