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anila.villacis\Desktop\Danila - SGR\Planificación\2024\Solicitud-Comité-Información\PND 2021-2025\"/>
    </mc:Choice>
  </mc:AlternateContent>
  <xr:revisionPtr revIDLastSave="0" documentId="8_{04A577DF-8EDD-4037-90F0-A47CE20B60B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Hoja2" sheetId="2" r:id="rId1"/>
    <sheet name="Base20102022" sheetId="1" r:id="rId2"/>
  </sheets>
  <definedNames>
    <definedName name="_xlnm._FilterDatabase" localSheetId="1" hidden="1">Base20102022!$A$1:$J$934</definedName>
  </definedName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34" i="1" l="1"/>
  <c r="A932" i="1"/>
  <c r="A930" i="1"/>
  <c r="A928" i="1"/>
  <c r="A926" i="1"/>
  <c r="A924" i="1"/>
  <c r="A922" i="1"/>
  <c r="A920" i="1"/>
  <c r="A918" i="1"/>
  <c r="A916" i="1"/>
  <c r="A914" i="1"/>
  <c r="A912" i="1"/>
  <c r="A910" i="1"/>
  <c r="A908" i="1"/>
  <c r="A906" i="1"/>
  <c r="A904" i="1"/>
  <c r="A902" i="1"/>
  <c r="A900" i="1"/>
  <c r="A898" i="1"/>
  <c r="A896" i="1"/>
  <c r="A894" i="1"/>
  <c r="A892" i="1"/>
  <c r="A890" i="1"/>
  <c r="A888" i="1"/>
  <c r="A886" i="1"/>
  <c r="A884" i="1"/>
  <c r="A882" i="1"/>
  <c r="A880" i="1"/>
  <c r="A878" i="1"/>
  <c r="A876" i="1"/>
  <c r="A874" i="1"/>
  <c r="A872" i="1"/>
  <c r="A870" i="1"/>
  <c r="A868" i="1"/>
  <c r="A866" i="1"/>
  <c r="A864" i="1"/>
  <c r="A862" i="1"/>
  <c r="A860" i="1"/>
  <c r="A858" i="1"/>
  <c r="A856" i="1"/>
  <c r="A854" i="1"/>
  <c r="A852" i="1"/>
  <c r="A850" i="1"/>
  <c r="A848" i="1"/>
  <c r="A846" i="1"/>
  <c r="A844" i="1"/>
  <c r="A842" i="1"/>
  <c r="A840" i="1"/>
  <c r="A838" i="1"/>
  <c r="A836" i="1"/>
  <c r="A834" i="1"/>
  <c r="A832" i="1"/>
  <c r="A830" i="1"/>
  <c r="A828" i="1"/>
  <c r="A826" i="1"/>
  <c r="A824" i="1"/>
  <c r="A822" i="1"/>
  <c r="A820" i="1"/>
  <c r="A818" i="1"/>
  <c r="A816" i="1"/>
  <c r="A814" i="1"/>
  <c r="A812" i="1"/>
  <c r="A810" i="1"/>
  <c r="A808" i="1"/>
  <c r="A806" i="1"/>
  <c r="A804" i="1"/>
  <c r="A802" i="1"/>
  <c r="A800" i="1"/>
  <c r="A798" i="1"/>
  <c r="A796" i="1"/>
  <c r="A794" i="1"/>
  <c r="A792" i="1"/>
  <c r="A790" i="1"/>
  <c r="A788" i="1"/>
  <c r="A786" i="1"/>
  <c r="A784" i="1"/>
  <c r="A782" i="1"/>
  <c r="A780" i="1"/>
  <c r="A778" i="1"/>
  <c r="A776" i="1"/>
  <c r="A774" i="1"/>
  <c r="A772" i="1"/>
  <c r="A770" i="1"/>
  <c r="A768" i="1"/>
  <c r="A766" i="1"/>
  <c r="A764" i="1"/>
  <c r="A762" i="1"/>
  <c r="A760" i="1"/>
  <c r="A758" i="1"/>
  <c r="A756" i="1"/>
  <c r="A754" i="1"/>
  <c r="A752" i="1"/>
  <c r="A750" i="1"/>
  <c r="A748" i="1"/>
  <c r="A746" i="1"/>
  <c r="A744" i="1"/>
  <c r="A742" i="1"/>
  <c r="A740" i="1"/>
  <c r="A738" i="1"/>
  <c r="A736" i="1"/>
  <c r="A734" i="1"/>
  <c r="A732" i="1"/>
  <c r="A730" i="1"/>
  <c r="A728" i="1"/>
  <c r="A726" i="1"/>
  <c r="A724" i="1"/>
  <c r="A722" i="1"/>
  <c r="A720" i="1"/>
  <c r="A718" i="1"/>
  <c r="A716" i="1"/>
  <c r="A714" i="1"/>
  <c r="A712" i="1"/>
  <c r="A710" i="1"/>
  <c r="A708" i="1"/>
  <c r="A706" i="1"/>
  <c r="A704" i="1"/>
  <c r="A702" i="1"/>
  <c r="A700" i="1"/>
  <c r="A698" i="1"/>
  <c r="A696" i="1"/>
  <c r="A694" i="1"/>
  <c r="A692" i="1"/>
  <c r="A690" i="1"/>
  <c r="A688" i="1"/>
  <c r="A686" i="1"/>
  <c r="A684" i="1"/>
  <c r="A682" i="1"/>
  <c r="A933" i="1"/>
  <c r="A925" i="1"/>
  <c r="A917" i="1"/>
  <c r="A909" i="1"/>
  <c r="A901" i="1"/>
  <c r="A893" i="1"/>
  <c r="A885" i="1"/>
  <c r="A877" i="1"/>
  <c r="A869" i="1"/>
  <c r="A861" i="1"/>
  <c r="A853" i="1"/>
  <c r="A845" i="1"/>
  <c r="A837" i="1"/>
  <c r="A829" i="1"/>
  <c r="A821" i="1"/>
  <c r="A813" i="1"/>
  <c r="A805" i="1"/>
  <c r="A797" i="1"/>
  <c r="A789" i="1"/>
  <c r="A781" i="1"/>
  <c r="A773" i="1"/>
  <c r="A765" i="1"/>
  <c r="A757" i="1"/>
  <c r="A749" i="1"/>
  <c r="A741" i="1"/>
  <c r="A733" i="1"/>
  <c r="A725" i="1"/>
  <c r="A717" i="1"/>
  <c r="A709" i="1"/>
  <c r="A701" i="1"/>
  <c r="A693" i="1"/>
  <c r="A685" i="1"/>
  <c r="A680" i="1"/>
  <c r="A678" i="1"/>
  <c r="A676" i="1"/>
  <c r="A674" i="1"/>
  <c r="A672" i="1"/>
  <c r="A670" i="1"/>
  <c r="A668" i="1"/>
  <c r="A666" i="1"/>
  <c r="A664" i="1"/>
  <c r="A662" i="1"/>
  <c r="A660" i="1"/>
  <c r="A658" i="1"/>
  <c r="A656" i="1"/>
  <c r="A654" i="1"/>
  <c r="A652" i="1"/>
  <c r="A650" i="1"/>
  <c r="A648" i="1"/>
  <c r="A646" i="1"/>
  <c r="A644" i="1"/>
  <c r="A642" i="1"/>
  <c r="A640" i="1"/>
  <c r="A638" i="1"/>
  <c r="A636" i="1"/>
  <c r="A634" i="1"/>
  <c r="A632" i="1"/>
  <c r="A630" i="1"/>
  <c r="A628" i="1"/>
  <c r="A626" i="1"/>
  <c r="A624" i="1"/>
  <c r="A622" i="1"/>
  <c r="A620" i="1"/>
  <c r="A618" i="1"/>
  <c r="A616" i="1"/>
  <c r="A614" i="1"/>
  <c r="A612" i="1"/>
  <c r="A610" i="1"/>
  <c r="A608" i="1"/>
  <c r="A606" i="1"/>
  <c r="A604" i="1"/>
  <c r="A602" i="1"/>
  <c r="A600" i="1"/>
  <c r="A598" i="1"/>
  <c r="A596" i="1"/>
  <c r="A594" i="1"/>
  <c r="A592" i="1"/>
  <c r="A590" i="1"/>
  <c r="A588" i="1"/>
  <c r="A586" i="1"/>
  <c r="A584" i="1"/>
  <c r="A582" i="1"/>
  <c r="A580" i="1"/>
  <c r="A578" i="1"/>
  <c r="A576" i="1"/>
  <c r="A574" i="1"/>
  <c r="A572" i="1"/>
  <c r="A570" i="1"/>
  <c r="A568" i="1"/>
  <c r="A566" i="1"/>
  <c r="A564" i="1"/>
  <c r="A562" i="1"/>
  <c r="A560" i="1"/>
  <c r="A558" i="1"/>
  <c r="A556" i="1"/>
  <c r="A554" i="1"/>
  <c r="A552" i="1"/>
  <c r="A550" i="1"/>
  <c r="A548" i="1"/>
  <c r="A546" i="1"/>
  <c r="A544" i="1"/>
  <c r="A542" i="1"/>
  <c r="A540" i="1"/>
  <c r="A538" i="1"/>
  <c r="A536" i="1"/>
  <c r="A534" i="1"/>
  <c r="A532" i="1"/>
  <c r="A530" i="1"/>
  <c r="A528" i="1"/>
  <c r="A526" i="1"/>
  <c r="A524" i="1"/>
  <c r="A522" i="1"/>
  <c r="A520" i="1"/>
  <c r="A518" i="1"/>
  <c r="A516" i="1"/>
  <c r="A514" i="1"/>
  <c r="A512" i="1"/>
  <c r="A510" i="1"/>
  <c r="A508" i="1"/>
  <c r="A506" i="1"/>
  <c r="A504" i="1"/>
  <c r="A502" i="1"/>
  <c r="A500" i="1"/>
  <c r="A498" i="1"/>
  <c r="A496" i="1"/>
  <c r="A494" i="1"/>
  <c r="A492" i="1"/>
  <c r="A927" i="1"/>
  <c r="A919" i="1"/>
  <c r="A911" i="1"/>
  <c r="A903" i="1"/>
  <c r="A895" i="1"/>
  <c r="A887" i="1"/>
  <c r="A879" i="1"/>
  <c r="A871" i="1"/>
  <c r="A863" i="1"/>
  <c r="A855" i="1"/>
  <c r="A847" i="1"/>
  <c r="A839" i="1"/>
  <c r="A831" i="1"/>
  <c r="A823" i="1"/>
  <c r="A815" i="1"/>
  <c r="A807" i="1"/>
  <c r="A799" i="1"/>
  <c r="A791" i="1"/>
  <c r="A783" i="1"/>
  <c r="A775" i="1"/>
  <c r="A767" i="1"/>
  <c r="A759" i="1"/>
  <c r="A751" i="1"/>
  <c r="A743" i="1"/>
  <c r="A735" i="1"/>
  <c r="A727" i="1"/>
  <c r="A719" i="1"/>
  <c r="A711" i="1"/>
  <c r="A703" i="1"/>
  <c r="A695" i="1"/>
  <c r="A687" i="1"/>
  <c r="A929" i="1"/>
  <c r="A921" i="1"/>
  <c r="A913" i="1"/>
  <c r="A905" i="1"/>
  <c r="A897" i="1"/>
  <c r="A889" i="1"/>
  <c r="A881" i="1"/>
  <c r="A873" i="1"/>
  <c r="A865" i="1"/>
  <c r="A857" i="1"/>
  <c r="A849" i="1"/>
  <c r="A931" i="1"/>
  <c r="A899" i="1"/>
  <c r="A867" i="1"/>
  <c r="A833" i="1"/>
  <c r="A817" i="1"/>
  <c r="A801" i="1"/>
  <c r="A785" i="1"/>
  <c r="A769" i="1"/>
  <c r="A753" i="1"/>
  <c r="A737" i="1"/>
  <c r="A721" i="1"/>
  <c r="A705" i="1"/>
  <c r="A689" i="1"/>
  <c r="A677" i="1"/>
  <c r="A669" i="1"/>
  <c r="A661" i="1"/>
  <c r="A653" i="1"/>
  <c r="A645" i="1"/>
  <c r="A637" i="1"/>
  <c r="A629" i="1"/>
  <c r="A621" i="1"/>
  <c r="A613" i="1"/>
  <c r="A605" i="1"/>
  <c r="A597" i="1"/>
  <c r="A589" i="1"/>
  <c r="A581" i="1"/>
  <c r="A573" i="1"/>
  <c r="A565" i="1"/>
  <c r="A557" i="1"/>
  <c r="A549" i="1"/>
  <c r="A541" i="1"/>
  <c r="A533" i="1"/>
  <c r="A525" i="1"/>
  <c r="A517" i="1"/>
  <c r="A509" i="1"/>
  <c r="A501" i="1"/>
  <c r="A493" i="1"/>
  <c r="A407" i="1"/>
  <c r="A403" i="1"/>
  <c r="A399" i="1"/>
  <c r="A395" i="1"/>
  <c r="A391" i="1"/>
  <c r="A387" i="1"/>
  <c r="A383" i="1"/>
  <c r="A379" i="1"/>
  <c r="A375" i="1"/>
  <c r="A371" i="1"/>
  <c r="A367" i="1"/>
  <c r="A363" i="1"/>
  <c r="A359" i="1"/>
  <c r="A355" i="1"/>
  <c r="A351" i="1"/>
  <c r="A347" i="1"/>
  <c r="A343" i="1"/>
  <c r="A339" i="1"/>
  <c r="A335" i="1"/>
  <c r="A331" i="1"/>
  <c r="A327" i="1"/>
  <c r="A323" i="1"/>
  <c r="A319" i="1"/>
  <c r="A315" i="1"/>
  <c r="A311" i="1"/>
  <c r="A923" i="1"/>
  <c r="A891" i="1"/>
  <c r="A859" i="1"/>
  <c r="A835" i="1"/>
  <c r="A819" i="1"/>
  <c r="A803" i="1"/>
  <c r="A787" i="1"/>
  <c r="A771" i="1"/>
  <c r="A755" i="1"/>
  <c r="A739" i="1"/>
  <c r="A723" i="1"/>
  <c r="A707" i="1"/>
  <c r="A691" i="1"/>
  <c r="A679" i="1"/>
  <c r="A671" i="1"/>
  <c r="A663" i="1"/>
  <c r="A655" i="1"/>
  <c r="A647" i="1"/>
  <c r="A639" i="1"/>
  <c r="A631" i="1"/>
  <c r="A623" i="1"/>
  <c r="A615" i="1"/>
  <c r="A607" i="1"/>
  <c r="A599" i="1"/>
  <c r="A591" i="1"/>
  <c r="A583" i="1"/>
  <c r="A575" i="1"/>
  <c r="A567" i="1"/>
  <c r="A559" i="1"/>
  <c r="A551" i="1"/>
  <c r="A543" i="1"/>
  <c r="A535" i="1"/>
  <c r="A527" i="1"/>
  <c r="A519" i="1"/>
  <c r="A511" i="1"/>
  <c r="A503" i="1"/>
  <c r="A495" i="1"/>
  <c r="A490" i="1"/>
  <c r="A488" i="1"/>
  <c r="A486" i="1"/>
  <c r="A484" i="1"/>
  <c r="A482" i="1"/>
  <c r="A480" i="1"/>
  <c r="A478" i="1"/>
  <c r="A476" i="1"/>
  <c r="A474" i="1"/>
  <c r="A472" i="1"/>
  <c r="A470" i="1"/>
  <c r="A468" i="1"/>
  <c r="A466" i="1"/>
  <c r="A464" i="1"/>
  <c r="A462" i="1"/>
  <c r="A460" i="1"/>
  <c r="A458" i="1"/>
  <c r="A456" i="1"/>
  <c r="A454" i="1"/>
  <c r="A452" i="1"/>
  <c r="A450" i="1"/>
  <c r="A448" i="1"/>
  <c r="A446" i="1"/>
  <c r="A444" i="1"/>
  <c r="A442" i="1"/>
  <c r="A440" i="1"/>
  <c r="A438" i="1"/>
  <c r="A436" i="1"/>
  <c r="A434" i="1"/>
  <c r="A432" i="1"/>
  <c r="A430" i="1"/>
  <c r="A428" i="1"/>
  <c r="A426" i="1"/>
  <c r="A424" i="1"/>
  <c r="A422" i="1"/>
  <c r="A420" i="1"/>
  <c r="A418" i="1"/>
  <c r="A416" i="1"/>
  <c r="A414" i="1"/>
  <c r="A412" i="1"/>
  <c r="A410" i="1"/>
  <c r="A408" i="1"/>
  <c r="A404" i="1"/>
  <c r="A400" i="1"/>
  <c r="A396" i="1"/>
  <c r="A392" i="1"/>
  <c r="A388" i="1"/>
  <c r="A384" i="1"/>
  <c r="A380" i="1"/>
  <c r="A376" i="1"/>
  <c r="A372" i="1"/>
  <c r="A368" i="1"/>
  <c r="A364" i="1"/>
  <c r="A360" i="1"/>
  <c r="A356" i="1"/>
  <c r="A352" i="1"/>
  <c r="A348" i="1"/>
  <c r="A344" i="1"/>
  <c r="A340" i="1"/>
  <c r="A336" i="1"/>
  <c r="A332" i="1"/>
  <c r="A328" i="1"/>
  <c r="A324" i="1"/>
  <c r="A320" i="1"/>
  <c r="A316" i="1"/>
  <c r="A312" i="1"/>
  <c r="A308" i="1"/>
  <c r="A304" i="1"/>
  <c r="A915" i="1"/>
  <c r="A883" i="1"/>
  <c r="A851" i="1"/>
  <c r="A841" i="1"/>
  <c r="A825" i="1"/>
  <c r="A809" i="1"/>
  <c r="A793" i="1"/>
  <c r="A777" i="1"/>
  <c r="A761" i="1"/>
  <c r="A745" i="1"/>
  <c r="A729" i="1"/>
  <c r="A713" i="1"/>
  <c r="A697" i="1"/>
  <c r="A681" i="1"/>
  <c r="A673" i="1"/>
  <c r="A665" i="1"/>
  <c r="A657" i="1"/>
  <c r="A649" i="1"/>
  <c r="A641" i="1"/>
  <c r="A633" i="1"/>
  <c r="A625" i="1"/>
  <c r="A617" i="1"/>
  <c r="A609" i="1"/>
  <c r="A601" i="1"/>
  <c r="A593" i="1"/>
  <c r="A585" i="1"/>
  <c r="A577" i="1"/>
  <c r="A569" i="1"/>
  <c r="A561" i="1"/>
  <c r="A553" i="1"/>
  <c r="A545" i="1"/>
  <c r="A537" i="1"/>
  <c r="A529" i="1"/>
  <c r="A521" i="1"/>
  <c r="A513" i="1"/>
  <c r="A505" i="1"/>
  <c r="A497" i="1"/>
  <c r="A405" i="1"/>
  <c r="A401" i="1"/>
  <c r="A397" i="1"/>
  <c r="A393" i="1"/>
  <c r="A389" i="1"/>
  <c r="A385" i="1"/>
  <c r="A381" i="1"/>
  <c r="A377" i="1"/>
  <c r="A373" i="1"/>
  <c r="A369" i="1"/>
  <c r="A365" i="1"/>
  <c r="A361" i="1"/>
  <c r="A357" i="1"/>
  <c r="A353" i="1"/>
  <c r="A349" i="1"/>
  <c r="A345" i="1"/>
  <c r="A341" i="1"/>
  <c r="A337" i="1"/>
  <c r="A333" i="1"/>
  <c r="A329" i="1"/>
  <c r="A325" i="1"/>
  <c r="A321" i="1"/>
  <c r="A317" i="1"/>
  <c r="A313" i="1"/>
  <c r="A907" i="1"/>
  <c r="A875" i="1"/>
  <c r="A843" i="1"/>
  <c r="A827" i="1"/>
  <c r="A811" i="1"/>
  <c r="A795" i="1"/>
  <c r="A779" i="1"/>
  <c r="A763" i="1"/>
  <c r="A747" i="1"/>
  <c r="A731" i="1"/>
  <c r="A715" i="1"/>
  <c r="A699" i="1"/>
  <c r="A683" i="1"/>
  <c r="A675" i="1"/>
  <c r="A667" i="1"/>
  <c r="A659" i="1"/>
  <c r="A651" i="1"/>
  <c r="A643" i="1"/>
  <c r="A635" i="1"/>
  <c r="A627" i="1"/>
  <c r="A619" i="1"/>
  <c r="A611" i="1"/>
  <c r="A603" i="1"/>
  <c r="A595" i="1"/>
  <c r="A587" i="1"/>
  <c r="A579" i="1"/>
  <c r="A571" i="1"/>
  <c r="A563" i="1"/>
  <c r="A555" i="1"/>
  <c r="A547" i="1"/>
  <c r="A539" i="1"/>
  <c r="A531" i="1"/>
  <c r="A523" i="1"/>
  <c r="A515" i="1"/>
  <c r="A507" i="1"/>
  <c r="A499" i="1"/>
  <c r="A491" i="1"/>
  <c r="A489" i="1"/>
  <c r="A487" i="1"/>
  <c r="A485" i="1"/>
  <c r="A483" i="1"/>
  <c r="A481" i="1"/>
  <c r="A479" i="1"/>
  <c r="A477" i="1"/>
  <c r="A475" i="1"/>
  <c r="A473" i="1"/>
  <c r="A471" i="1"/>
  <c r="A469" i="1"/>
  <c r="A467" i="1"/>
  <c r="A465" i="1"/>
  <c r="A463" i="1"/>
  <c r="A461" i="1"/>
  <c r="A459" i="1"/>
  <c r="A457" i="1"/>
  <c r="A455" i="1"/>
  <c r="A453" i="1"/>
  <c r="A451" i="1"/>
  <c r="A449" i="1"/>
  <c r="A447" i="1"/>
  <c r="A445" i="1"/>
  <c r="A443" i="1"/>
  <c r="A441" i="1"/>
  <c r="A439" i="1"/>
  <c r="A437" i="1"/>
  <c r="A435" i="1"/>
  <c r="A433" i="1"/>
  <c r="A431" i="1"/>
  <c r="A429" i="1"/>
  <c r="A427" i="1"/>
  <c r="A425" i="1"/>
  <c r="A423" i="1"/>
  <c r="A421" i="1"/>
  <c r="A419" i="1"/>
  <c r="A417" i="1"/>
  <c r="A415" i="1"/>
  <c r="A413" i="1"/>
  <c r="A411" i="1"/>
  <c r="A409" i="1"/>
  <c r="A406" i="1"/>
  <c r="A402" i="1"/>
  <c r="A398" i="1"/>
  <c r="A394" i="1"/>
  <c r="A390" i="1"/>
  <c r="A386" i="1"/>
  <c r="A382" i="1"/>
  <c r="A378" i="1"/>
  <c r="A374" i="1"/>
  <c r="A370" i="1"/>
  <c r="A366" i="1"/>
  <c r="A362" i="1"/>
  <c r="A358" i="1"/>
  <c r="A354" i="1"/>
  <c r="A350" i="1"/>
  <c r="A346" i="1"/>
  <c r="A342" i="1"/>
  <c r="A338" i="1"/>
  <c r="A334" i="1"/>
  <c r="A330" i="1"/>
  <c r="A307" i="1"/>
  <c r="A302" i="1"/>
  <c r="A326" i="1"/>
  <c r="A318" i="1"/>
  <c r="A310" i="1"/>
  <c r="A305" i="1"/>
  <c r="A306" i="1"/>
  <c r="A303" i="1"/>
  <c r="A322" i="1"/>
  <c r="A314" i="1"/>
  <c r="A309" i="1"/>
  <c r="A301" i="1"/>
  <c r="J300" i="1"/>
  <c r="I300" i="1"/>
  <c r="E300" i="1"/>
  <c r="B300" i="1"/>
  <c r="G299" i="1"/>
  <c r="D299" i="1"/>
  <c r="H300" i="1"/>
  <c r="A300" i="1"/>
  <c r="F299" i="1"/>
  <c r="C299" i="1"/>
  <c r="G300" i="1"/>
  <c r="D300" i="1"/>
  <c r="I299" i="1"/>
  <c r="E299" i="1"/>
  <c r="B299" i="1"/>
  <c r="F300" i="1"/>
  <c r="C300" i="1"/>
  <c r="J299" i="1"/>
  <c r="H299" i="1"/>
  <c r="A299" i="1"/>
  <c r="F298" i="1"/>
  <c r="C298" i="1"/>
  <c r="F297" i="1"/>
  <c r="C297" i="1"/>
  <c r="I298" i="1"/>
  <c r="E298" i="1"/>
  <c r="B298" i="1"/>
  <c r="J297" i="1"/>
  <c r="I297" i="1"/>
  <c r="E297" i="1"/>
  <c r="B297" i="1"/>
  <c r="J298" i="1"/>
  <c r="H298" i="1"/>
  <c r="A298" i="1"/>
  <c r="H297" i="1"/>
  <c r="A297" i="1"/>
  <c r="G298" i="1"/>
  <c r="D298" i="1"/>
  <c r="G297" i="1"/>
  <c r="D297" i="1"/>
  <c r="G296" i="1"/>
  <c r="D296" i="1"/>
  <c r="F295" i="1"/>
  <c r="C295" i="1"/>
  <c r="G294" i="1"/>
  <c r="D294" i="1"/>
  <c r="F296" i="1"/>
  <c r="C296" i="1"/>
  <c r="J295" i="1"/>
  <c r="I295" i="1"/>
  <c r="E295" i="1"/>
  <c r="B295" i="1"/>
  <c r="F294" i="1"/>
  <c r="C294" i="1"/>
  <c r="J296" i="1"/>
  <c r="I296" i="1"/>
  <c r="E296" i="1"/>
  <c r="B296" i="1"/>
  <c r="H296" i="1"/>
  <c r="A296" i="1"/>
  <c r="G295" i="1"/>
  <c r="D295" i="1"/>
  <c r="J294" i="1"/>
  <c r="H294" i="1"/>
  <c r="A294" i="1"/>
  <c r="E294" i="1"/>
  <c r="I293" i="1"/>
  <c r="E293" i="1"/>
  <c r="B293" i="1"/>
  <c r="J293" i="1"/>
  <c r="H293" i="1"/>
  <c r="A293" i="1"/>
  <c r="A295" i="1"/>
  <c r="I294" i="1"/>
  <c r="B294" i="1"/>
  <c r="G293" i="1"/>
  <c r="D293" i="1"/>
  <c r="H295" i="1"/>
  <c r="F293" i="1"/>
  <c r="C293" i="1"/>
  <c r="G292" i="1"/>
  <c r="D292" i="1"/>
  <c r="F292" i="1"/>
  <c r="C292" i="1"/>
  <c r="J292" i="1"/>
  <c r="I292" i="1"/>
  <c r="E292" i="1"/>
  <c r="B292" i="1"/>
  <c r="H292" i="1"/>
  <c r="A292" i="1"/>
  <c r="J291" i="1"/>
  <c r="I291" i="1"/>
  <c r="E291" i="1"/>
  <c r="B291" i="1"/>
  <c r="H290" i="1"/>
  <c r="A290" i="1"/>
  <c r="H291" i="1"/>
  <c r="A291" i="1"/>
  <c r="G290" i="1"/>
  <c r="D290" i="1"/>
  <c r="G291" i="1"/>
  <c r="D291" i="1"/>
  <c r="I290" i="1"/>
  <c r="F290" i="1"/>
  <c r="C290" i="1"/>
  <c r="F291" i="1"/>
  <c r="C291" i="1"/>
  <c r="J290" i="1"/>
  <c r="E290" i="1"/>
  <c r="B290" i="1"/>
  <c r="H289" i="1"/>
  <c r="A289" i="1"/>
  <c r="J288" i="1"/>
  <c r="H288" i="1"/>
  <c r="A288" i="1"/>
  <c r="F289" i="1"/>
  <c r="C289" i="1"/>
  <c r="I288" i="1"/>
  <c r="G288" i="1"/>
  <c r="B288" i="1"/>
  <c r="H287" i="1"/>
  <c r="A287" i="1"/>
  <c r="F288" i="1"/>
  <c r="G287" i="1"/>
  <c r="D287" i="1"/>
  <c r="G289" i="1"/>
  <c r="D289" i="1"/>
  <c r="E288" i="1"/>
  <c r="D288" i="1"/>
  <c r="J289" i="1"/>
  <c r="J287" i="1"/>
  <c r="I287" i="1"/>
  <c r="E287" i="1"/>
  <c r="B287" i="1"/>
  <c r="I289" i="1"/>
  <c r="E289" i="1"/>
  <c r="G286" i="1"/>
  <c r="D286" i="1"/>
  <c r="J285" i="1"/>
  <c r="I285" i="1"/>
  <c r="E285" i="1"/>
  <c r="A285" i="1"/>
  <c r="I286" i="1"/>
  <c r="F286" i="1"/>
  <c r="C286" i="1"/>
  <c r="H285" i="1"/>
  <c r="B289" i="1"/>
  <c r="C288" i="1"/>
  <c r="F287" i="1"/>
  <c r="J286" i="1"/>
  <c r="E286" i="1"/>
  <c r="B286" i="1"/>
  <c r="G285" i="1"/>
  <c r="C285" i="1"/>
  <c r="C287" i="1"/>
  <c r="H286" i="1"/>
  <c r="A286" i="1"/>
  <c r="F285" i="1"/>
  <c r="B285" i="1"/>
  <c r="J284" i="1"/>
  <c r="E284" i="1"/>
  <c r="B284" i="1"/>
  <c r="H284" i="1"/>
  <c r="A284" i="1"/>
  <c r="G284" i="1"/>
  <c r="D284" i="1"/>
  <c r="I284" i="1"/>
  <c r="F284" i="1"/>
  <c r="C284" i="1"/>
  <c r="J283" i="1"/>
  <c r="H283" i="1"/>
  <c r="A283" i="1"/>
  <c r="J282" i="1"/>
  <c r="H282" i="1"/>
  <c r="A282" i="1"/>
  <c r="G281" i="1"/>
  <c r="C281" i="1"/>
  <c r="G283" i="1"/>
  <c r="D283" i="1"/>
  <c r="G282" i="1"/>
  <c r="D282" i="1"/>
  <c r="F281" i="1"/>
  <c r="B281" i="1"/>
  <c r="F283" i="1"/>
  <c r="C283" i="1"/>
  <c r="F282" i="1"/>
  <c r="C282" i="1"/>
  <c r="J281" i="1"/>
  <c r="I281" i="1"/>
  <c r="E281" i="1"/>
  <c r="A281" i="1"/>
  <c r="I283" i="1"/>
  <c r="E283" i="1"/>
  <c r="B283" i="1"/>
  <c r="I282" i="1"/>
  <c r="E282" i="1"/>
  <c r="B282" i="1"/>
  <c r="H281" i="1"/>
  <c r="F280" i="1"/>
  <c r="C280" i="1"/>
  <c r="F279" i="1"/>
  <c r="C279" i="1"/>
  <c r="I280" i="1"/>
  <c r="E280" i="1"/>
  <c r="B280" i="1"/>
  <c r="I279" i="1"/>
  <c r="E279" i="1"/>
  <c r="B279" i="1"/>
  <c r="J280" i="1"/>
  <c r="H280" i="1"/>
  <c r="A280" i="1"/>
  <c r="J279" i="1"/>
  <c r="H279" i="1"/>
  <c r="A279" i="1"/>
  <c r="G279" i="1"/>
  <c r="G280" i="1"/>
  <c r="D279" i="1"/>
  <c r="D280" i="1"/>
  <c r="F278" i="1"/>
  <c r="C278" i="1"/>
  <c r="J277" i="1"/>
  <c r="I277" i="1"/>
  <c r="E277" i="1"/>
  <c r="B277" i="1"/>
  <c r="G276" i="1"/>
  <c r="C276" i="1"/>
  <c r="F275" i="1"/>
  <c r="C275" i="1"/>
  <c r="I278" i="1"/>
  <c r="E278" i="1"/>
  <c r="B278" i="1"/>
  <c r="H277" i="1"/>
  <c r="A277" i="1"/>
  <c r="F276" i="1"/>
  <c r="B276" i="1"/>
  <c r="I275" i="1"/>
  <c r="E275" i="1"/>
  <c r="B275" i="1"/>
  <c r="J278" i="1"/>
  <c r="H278" i="1"/>
  <c r="A278" i="1"/>
  <c r="G277" i="1"/>
  <c r="D277" i="1"/>
  <c r="I276" i="1"/>
  <c r="E276" i="1"/>
  <c r="A276" i="1"/>
  <c r="J275" i="1"/>
  <c r="H275" i="1"/>
  <c r="A275" i="1"/>
  <c r="G278" i="1"/>
  <c r="D278" i="1"/>
  <c r="F277" i="1"/>
  <c r="C277" i="1"/>
  <c r="J274" i="1"/>
  <c r="H274" i="1"/>
  <c r="A274" i="1"/>
  <c r="G273" i="1"/>
  <c r="D273" i="1"/>
  <c r="H276" i="1"/>
  <c r="D275" i="1"/>
  <c r="G274" i="1"/>
  <c r="D274" i="1"/>
  <c r="F273" i="1"/>
  <c r="C273" i="1"/>
  <c r="J276" i="1"/>
  <c r="F274" i="1"/>
  <c r="C274" i="1"/>
  <c r="I273" i="1"/>
  <c r="E273" i="1"/>
  <c r="B273" i="1"/>
  <c r="G275" i="1"/>
  <c r="I274" i="1"/>
  <c r="E274" i="1"/>
  <c r="B274" i="1"/>
  <c r="J273" i="1"/>
  <c r="H273" i="1"/>
  <c r="A273" i="1"/>
  <c r="G272" i="1"/>
  <c r="D272" i="1"/>
  <c r="G271" i="1"/>
  <c r="D271" i="1"/>
  <c r="I270" i="1"/>
  <c r="E270" i="1"/>
  <c r="B270" i="1"/>
  <c r="J269" i="1"/>
  <c r="H269" i="1"/>
  <c r="A269" i="1"/>
  <c r="G268" i="1"/>
  <c r="D268" i="1"/>
  <c r="G267" i="1"/>
  <c r="D267" i="1"/>
  <c r="J266" i="1"/>
  <c r="H266" i="1"/>
  <c r="A266" i="1"/>
  <c r="J265" i="1"/>
  <c r="H265" i="1"/>
  <c r="F272" i="1"/>
  <c r="C272" i="1"/>
  <c r="F271" i="1"/>
  <c r="C271" i="1"/>
  <c r="J270" i="1"/>
  <c r="H270" i="1"/>
  <c r="A270" i="1"/>
  <c r="G269" i="1"/>
  <c r="D269" i="1"/>
  <c r="F268" i="1"/>
  <c r="C268" i="1"/>
  <c r="F267" i="1"/>
  <c r="C267" i="1"/>
  <c r="G266" i="1"/>
  <c r="D266" i="1"/>
  <c r="G265" i="1"/>
  <c r="C265" i="1"/>
  <c r="I272" i="1"/>
  <c r="E272" i="1"/>
  <c r="B272" i="1"/>
  <c r="I271" i="1"/>
  <c r="E271" i="1"/>
  <c r="B271" i="1"/>
  <c r="G270" i="1"/>
  <c r="D270" i="1"/>
  <c r="F269" i="1"/>
  <c r="C269" i="1"/>
  <c r="I268" i="1"/>
  <c r="E268" i="1"/>
  <c r="B268" i="1"/>
  <c r="I267" i="1"/>
  <c r="E267" i="1"/>
  <c r="B267" i="1"/>
  <c r="F266" i="1"/>
  <c r="C266" i="1"/>
  <c r="F265" i="1"/>
  <c r="B265" i="1"/>
  <c r="J272" i="1"/>
  <c r="H272" i="1"/>
  <c r="A272" i="1"/>
  <c r="J271" i="1"/>
  <c r="H271" i="1"/>
  <c r="A271" i="1"/>
  <c r="F270" i="1"/>
  <c r="C270" i="1"/>
  <c r="I269" i="1"/>
  <c r="E269" i="1"/>
  <c r="B269" i="1"/>
  <c r="J268" i="1"/>
  <c r="H268" i="1"/>
  <c r="A268" i="1"/>
  <c r="J267" i="1"/>
  <c r="H267" i="1"/>
  <c r="A267" i="1"/>
  <c r="I266" i="1"/>
  <c r="E266" i="1"/>
  <c r="B266" i="1"/>
  <c r="I265" i="1"/>
  <c r="E265" i="1"/>
  <c r="A265" i="1"/>
  <c r="I264" i="1"/>
  <c r="E264" i="1"/>
  <c r="B264" i="1"/>
  <c r="H263" i="1"/>
  <c r="A263" i="1"/>
  <c r="J262" i="1"/>
  <c r="H262" i="1"/>
  <c r="I261" i="1"/>
  <c r="F261" i="1"/>
  <c r="C261" i="1"/>
  <c r="J260" i="1"/>
  <c r="I260" i="1"/>
  <c r="E260" i="1"/>
  <c r="B260" i="1"/>
  <c r="F259" i="1"/>
  <c r="C259" i="1"/>
  <c r="J258" i="1"/>
  <c r="H258" i="1"/>
  <c r="A258" i="1"/>
  <c r="G257" i="1"/>
  <c r="D257" i="1"/>
  <c r="H256" i="1"/>
  <c r="A256" i="1"/>
  <c r="F255" i="1"/>
  <c r="C255" i="1"/>
  <c r="F254" i="1"/>
  <c r="C254" i="1"/>
  <c r="F253" i="1"/>
  <c r="C253" i="1"/>
  <c r="G252" i="1"/>
  <c r="D252" i="1"/>
  <c r="H251" i="1"/>
  <c r="A251" i="1"/>
  <c r="J264" i="1"/>
  <c r="H264" i="1"/>
  <c r="A264" i="1"/>
  <c r="G263" i="1"/>
  <c r="D263" i="1"/>
  <c r="G262" i="1"/>
  <c r="C262" i="1"/>
  <c r="J261" i="1"/>
  <c r="E261" i="1"/>
  <c r="B261" i="1"/>
  <c r="H260" i="1"/>
  <c r="A260" i="1"/>
  <c r="I259" i="1"/>
  <c r="E259" i="1"/>
  <c r="B259" i="1"/>
  <c r="G258" i="1"/>
  <c r="D258" i="1"/>
  <c r="F257" i="1"/>
  <c r="C257" i="1"/>
  <c r="G256" i="1"/>
  <c r="D256" i="1"/>
  <c r="I255" i="1"/>
  <c r="E255" i="1"/>
  <c r="B255" i="1"/>
  <c r="J254" i="1"/>
  <c r="I254" i="1"/>
  <c r="E254" i="1"/>
  <c r="B254" i="1"/>
  <c r="I253" i="1"/>
  <c r="E253" i="1"/>
  <c r="B253" i="1"/>
  <c r="F252" i="1"/>
  <c r="C252" i="1"/>
  <c r="G251" i="1"/>
  <c r="D251" i="1"/>
  <c r="F250" i="1"/>
  <c r="C250" i="1"/>
  <c r="G249" i="1"/>
  <c r="D249" i="1"/>
  <c r="G264" i="1"/>
  <c r="D264" i="1"/>
  <c r="I263" i="1"/>
  <c r="F263" i="1"/>
  <c r="C263" i="1"/>
  <c r="F262" i="1"/>
  <c r="B262" i="1"/>
  <c r="H261" i="1"/>
  <c r="A261" i="1"/>
  <c r="G260" i="1"/>
  <c r="D260" i="1"/>
  <c r="J259" i="1"/>
  <c r="H259" i="1"/>
  <c r="A259" i="1"/>
  <c r="F258" i="1"/>
  <c r="C258" i="1"/>
  <c r="I257" i="1"/>
  <c r="E257" i="1"/>
  <c r="B257" i="1"/>
  <c r="I256" i="1"/>
  <c r="F256" i="1"/>
  <c r="C256" i="1"/>
  <c r="J255" i="1"/>
  <c r="H255" i="1"/>
  <c r="A255" i="1"/>
  <c r="H254" i="1"/>
  <c r="A254" i="1"/>
  <c r="J253" i="1"/>
  <c r="H253" i="1"/>
  <c r="A253" i="1"/>
  <c r="I252" i="1"/>
  <c r="E252" i="1"/>
  <c r="B252" i="1"/>
  <c r="F251" i="1"/>
  <c r="C251" i="1"/>
  <c r="J250" i="1"/>
  <c r="I250" i="1"/>
  <c r="E250" i="1"/>
  <c r="B250" i="1"/>
  <c r="I249" i="1"/>
  <c r="F249" i="1"/>
  <c r="C249" i="1"/>
  <c r="F248" i="1"/>
  <c r="C248" i="1"/>
  <c r="F264" i="1"/>
  <c r="C264" i="1"/>
  <c r="J263" i="1"/>
  <c r="E263" i="1"/>
  <c r="B263" i="1"/>
  <c r="I262" i="1"/>
  <c r="E262" i="1"/>
  <c r="A262" i="1"/>
  <c r="G261" i="1"/>
  <c r="D261" i="1"/>
  <c r="F260" i="1"/>
  <c r="C260" i="1"/>
  <c r="G259" i="1"/>
  <c r="D259" i="1"/>
  <c r="I258" i="1"/>
  <c r="E258" i="1"/>
  <c r="B258" i="1"/>
  <c r="J257" i="1"/>
  <c r="H257" i="1"/>
  <c r="A257" i="1"/>
  <c r="J256" i="1"/>
  <c r="E256" i="1"/>
  <c r="B256" i="1"/>
  <c r="G255" i="1"/>
  <c r="D255" i="1"/>
  <c r="G254" i="1"/>
  <c r="D254" i="1"/>
  <c r="G253" i="1"/>
  <c r="D253" i="1"/>
  <c r="G250" i="1"/>
  <c r="D250" i="1"/>
  <c r="A249" i="1"/>
  <c r="I248" i="1"/>
  <c r="H248" i="1"/>
  <c r="B248" i="1"/>
  <c r="J247" i="1"/>
  <c r="I247" i="1"/>
  <c r="E247" i="1"/>
  <c r="B247" i="1"/>
  <c r="G246" i="1"/>
  <c r="D246" i="1"/>
  <c r="J245" i="1"/>
  <c r="H245" i="1"/>
  <c r="A245" i="1"/>
  <c r="F244" i="1"/>
  <c r="C244" i="1"/>
  <c r="J243" i="1"/>
  <c r="H243" i="1"/>
  <c r="A243" i="1"/>
  <c r="J242" i="1"/>
  <c r="H242" i="1"/>
  <c r="A242" i="1"/>
  <c r="H241" i="1"/>
  <c r="A241" i="1"/>
  <c r="J240" i="1"/>
  <c r="I240" i="1"/>
  <c r="E240" i="1"/>
  <c r="B240" i="1"/>
  <c r="H239" i="1"/>
  <c r="A239" i="1"/>
  <c r="G238" i="1"/>
  <c r="D238" i="1"/>
  <c r="G237" i="1"/>
  <c r="D237" i="1"/>
  <c r="H236" i="1"/>
  <c r="A236" i="1"/>
  <c r="J235" i="1"/>
  <c r="I235" i="1"/>
  <c r="E235" i="1"/>
  <c r="B235" i="1"/>
  <c r="J234" i="1"/>
  <c r="I234" i="1"/>
  <c r="E234" i="1"/>
  <c r="B234" i="1"/>
  <c r="G233" i="1"/>
  <c r="D233" i="1"/>
  <c r="G232" i="1"/>
  <c r="D232" i="1"/>
  <c r="F231" i="1"/>
  <c r="C231" i="1"/>
  <c r="J230" i="1"/>
  <c r="H230" i="1"/>
  <c r="A230" i="1"/>
  <c r="I229" i="1"/>
  <c r="E229" i="1"/>
  <c r="B229" i="1"/>
  <c r="G228" i="1"/>
  <c r="D228" i="1"/>
  <c r="G227" i="1"/>
  <c r="D227" i="1"/>
  <c r="G226" i="1"/>
  <c r="D226" i="1"/>
  <c r="I225" i="1"/>
  <c r="E225" i="1"/>
  <c r="B225" i="1"/>
  <c r="J224" i="1"/>
  <c r="H224" i="1"/>
  <c r="A224" i="1"/>
  <c r="G223" i="1"/>
  <c r="D223" i="1"/>
  <c r="G222" i="1"/>
  <c r="D222" i="1"/>
  <c r="I221" i="1"/>
  <c r="E221" i="1"/>
  <c r="B221" i="1"/>
  <c r="J220" i="1"/>
  <c r="I220" i="1"/>
  <c r="E220" i="1"/>
  <c r="B220" i="1"/>
  <c r="G219" i="1"/>
  <c r="D219" i="1"/>
  <c r="I218" i="1"/>
  <c r="E218" i="1"/>
  <c r="B218" i="1"/>
  <c r="G217" i="1"/>
  <c r="D217" i="1"/>
  <c r="J216" i="1"/>
  <c r="H216" i="1"/>
  <c r="A216" i="1"/>
  <c r="F215" i="1"/>
  <c r="C215" i="1"/>
  <c r="J214" i="1"/>
  <c r="E214" i="1"/>
  <c r="B214" i="1"/>
  <c r="G213" i="1"/>
  <c r="D213" i="1"/>
  <c r="I212" i="1"/>
  <c r="E212" i="1"/>
  <c r="B212" i="1"/>
  <c r="F211" i="1"/>
  <c r="C211" i="1"/>
  <c r="J210" i="1"/>
  <c r="H210" i="1"/>
  <c r="A210" i="1"/>
  <c r="H209" i="1"/>
  <c r="A209" i="1"/>
  <c r="J208" i="1"/>
  <c r="H208" i="1"/>
  <c r="A208" i="1"/>
  <c r="G207" i="1"/>
  <c r="D207" i="1"/>
  <c r="J206" i="1"/>
  <c r="E206" i="1"/>
  <c r="B206" i="1"/>
  <c r="F205" i="1"/>
  <c r="C205" i="1"/>
  <c r="J204" i="1"/>
  <c r="H204" i="1"/>
  <c r="F203" i="1"/>
  <c r="C203" i="1"/>
  <c r="I202" i="1"/>
  <c r="E202" i="1"/>
  <c r="B202" i="1"/>
  <c r="G201" i="1"/>
  <c r="D201" i="1"/>
  <c r="H200" i="1"/>
  <c r="A200" i="1"/>
  <c r="F199" i="1"/>
  <c r="C199" i="1"/>
  <c r="F198" i="1"/>
  <c r="C198" i="1"/>
  <c r="G197" i="1"/>
  <c r="D197" i="1"/>
  <c r="E196" i="1"/>
  <c r="B196" i="1"/>
  <c r="H195" i="1"/>
  <c r="A195" i="1"/>
  <c r="F194" i="1"/>
  <c r="C194" i="1"/>
  <c r="J193" i="1"/>
  <c r="I193" i="1"/>
  <c r="E193" i="1"/>
  <c r="B193" i="1"/>
  <c r="J192" i="1"/>
  <c r="I192" i="1"/>
  <c r="F192" i="1"/>
  <c r="C192" i="1"/>
  <c r="H191" i="1"/>
  <c r="A191" i="1"/>
  <c r="J190" i="1"/>
  <c r="H190" i="1"/>
  <c r="A190" i="1"/>
  <c r="G189" i="1"/>
  <c r="D189" i="1"/>
  <c r="I188" i="1"/>
  <c r="F188" i="1"/>
  <c r="C188" i="1"/>
  <c r="I187" i="1"/>
  <c r="E187" i="1"/>
  <c r="B187" i="1"/>
  <c r="J186" i="1"/>
  <c r="H186" i="1"/>
  <c r="A186" i="1"/>
  <c r="J185" i="1"/>
  <c r="E185" i="1"/>
  <c r="B185" i="1"/>
  <c r="J184" i="1"/>
  <c r="H184" i="1"/>
  <c r="A184" i="1"/>
  <c r="F183" i="1"/>
  <c r="C183" i="1"/>
  <c r="J182" i="1"/>
  <c r="H182" i="1"/>
  <c r="A182" i="1"/>
  <c r="H181" i="1"/>
  <c r="A181" i="1"/>
  <c r="J180" i="1"/>
  <c r="H180" i="1"/>
  <c r="A180" i="1"/>
  <c r="A252" i="1"/>
  <c r="J251" i="1"/>
  <c r="E251" i="1"/>
  <c r="A250" i="1"/>
  <c r="G248" i="1"/>
  <c r="A248" i="1"/>
  <c r="H247" i="1"/>
  <c r="A247" i="1"/>
  <c r="F246" i="1"/>
  <c r="C246" i="1"/>
  <c r="G245" i="1"/>
  <c r="D245" i="1"/>
  <c r="I244" i="1"/>
  <c r="E244" i="1"/>
  <c r="B244" i="1"/>
  <c r="G243" i="1"/>
  <c r="D243" i="1"/>
  <c r="G242" i="1"/>
  <c r="D242" i="1"/>
  <c r="G241" i="1"/>
  <c r="D241" i="1"/>
  <c r="H240" i="1"/>
  <c r="A240" i="1"/>
  <c r="G239" i="1"/>
  <c r="D239" i="1"/>
  <c r="F238" i="1"/>
  <c r="C238" i="1"/>
  <c r="F237" i="1"/>
  <c r="C237" i="1"/>
  <c r="G236" i="1"/>
  <c r="D236" i="1"/>
  <c r="H235" i="1"/>
  <c r="A235" i="1"/>
  <c r="H234" i="1"/>
  <c r="A234" i="1"/>
  <c r="F233" i="1"/>
  <c r="C233" i="1"/>
  <c r="F232" i="1"/>
  <c r="C232" i="1"/>
  <c r="J231" i="1"/>
  <c r="I231" i="1"/>
  <c r="E231" i="1"/>
  <c r="B231" i="1"/>
  <c r="G230" i="1"/>
  <c r="D230" i="1"/>
  <c r="J229" i="1"/>
  <c r="H229" i="1"/>
  <c r="A229" i="1"/>
  <c r="F228" i="1"/>
  <c r="C228" i="1"/>
  <c r="F227" i="1"/>
  <c r="C227" i="1"/>
  <c r="F226" i="1"/>
  <c r="C226" i="1"/>
  <c r="J225" i="1"/>
  <c r="H225" i="1"/>
  <c r="A225" i="1"/>
  <c r="G224" i="1"/>
  <c r="D224" i="1"/>
  <c r="I223" i="1"/>
  <c r="F223" i="1"/>
  <c r="C223" i="1"/>
  <c r="F222" i="1"/>
  <c r="C222" i="1"/>
  <c r="J221" i="1"/>
  <c r="H221" i="1"/>
  <c r="A221" i="1"/>
  <c r="H220" i="1"/>
  <c r="A220" i="1"/>
  <c r="F219" i="1"/>
  <c r="C219" i="1"/>
  <c r="J218" i="1"/>
  <c r="H218" i="1"/>
  <c r="A218" i="1"/>
  <c r="F217" i="1"/>
  <c r="C217" i="1"/>
  <c r="G216" i="1"/>
  <c r="D216" i="1"/>
  <c r="I215" i="1"/>
  <c r="E215" i="1"/>
  <c r="B215" i="1"/>
  <c r="H214" i="1"/>
  <c r="A214" i="1"/>
  <c r="F213" i="1"/>
  <c r="C213" i="1"/>
  <c r="J212" i="1"/>
  <c r="H212" i="1"/>
  <c r="A212" i="1"/>
  <c r="I211" i="1"/>
  <c r="E211" i="1"/>
  <c r="B211" i="1"/>
  <c r="G210" i="1"/>
  <c r="D210" i="1"/>
  <c r="G209" i="1"/>
  <c r="D209" i="1"/>
  <c r="G208" i="1"/>
  <c r="D208" i="1"/>
  <c r="I207" i="1"/>
  <c r="F207" i="1"/>
  <c r="C207" i="1"/>
  <c r="H206" i="1"/>
  <c r="A206" i="1"/>
  <c r="I205" i="1"/>
  <c r="E205" i="1"/>
  <c r="B205" i="1"/>
  <c r="G204" i="1"/>
  <c r="C204" i="1"/>
  <c r="I203" i="1"/>
  <c r="E203" i="1"/>
  <c r="B203" i="1"/>
  <c r="H202" i="1"/>
  <c r="A202" i="1"/>
  <c r="F201" i="1"/>
  <c r="C201" i="1"/>
  <c r="G200" i="1"/>
  <c r="D200" i="1"/>
  <c r="J199" i="1"/>
  <c r="I199" i="1"/>
  <c r="E199" i="1"/>
  <c r="B199" i="1"/>
  <c r="J198" i="1"/>
  <c r="I198" i="1"/>
  <c r="E198" i="1"/>
  <c r="B198" i="1"/>
  <c r="J197" i="1"/>
  <c r="I197" i="1"/>
  <c r="F197" i="1"/>
  <c r="C197" i="1"/>
  <c r="H196" i="1"/>
  <c r="A196" i="1"/>
  <c r="G195" i="1"/>
  <c r="D195" i="1"/>
  <c r="I194" i="1"/>
  <c r="E194" i="1"/>
  <c r="B194" i="1"/>
  <c r="H193" i="1"/>
  <c r="A193" i="1"/>
  <c r="E192" i="1"/>
  <c r="B192" i="1"/>
  <c r="G191" i="1"/>
  <c r="D191" i="1"/>
  <c r="G190" i="1"/>
  <c r="D190" i="1"/>
  <c r="F189" i="1"/>
  <c r="C189" i="1"/>
  <c r="J188" i="1"/>
  <c r="E188" i="1"/>
  <c r="B188" i="1"/>
  <c r="J187" i="1"/>
  <c r="H187" i="1"/>
  <c r="A187" i="1"/>
  <c r="G186" i="1"/>
  <c r="D186" i="1"/>
  <c r="H185" i="1"/>
  <c r="A185" i="1"/>
  <c r="G184" i="1"/>
  <c r="D184" i="1"/>
  <c r="I183" i="1"/>
  <c r="E183" i="1"/>
  <c r="B183" i="1"/>
  <c r="G182" i="1"/>
  <c r="D182" i="1"/>
  <c r="G181" i="1"/>
  <c r="D181" i="1"/>
  <c r="G180" i="1"/>
  <c r="D180" i="1"/>
  <c r="H252" i="1"/>
  <c r="H249" i="1"/>
  <c r="E248" i="1"/>
  <c r="G247" i="1"/>
  <c r="D247" i="1"/>
  <c r="I246" i="1"/>
  <c r="E246" i="1"/>
  <c r="B246" i="1"/>
  <c r="F245" i="1"/>
  <c r="C245" i="1"/>
  <c r="J244" i="1"/>
  <c r="H244" i="1"/>
  <c r="A244" i="1"/>
  <c r="F243" i="1"/>
  <c r="C243" i="1"/>
  <c r="F242" i="1"/>
  <c r="C242" i="1"/>
  <c r="F241" i="1"/>
  <c r="C241" i="1"/>
  <c r="G240" i="1"/>
  <c r="D240" i="1"/>
  <c r="F239" i="1"/>
  <c r="C239" i="1"/>
  <c r="I238" i="1"/>
  <c r="E238" i="1"/>
  <c r="B238" i="1"/>
  <c r="J237" i="1"/>
  <c r="I237" i="1"/>
  <c r="E237" i="1"/>
  <c r="B237" i="1"/>
  <c r="I236" i="1"/>
  <c r="F236" i="1"/>
  <c r="C236" i="1"/>
  <c r="G235" i="1"/>
  <c r="D235" i="1"/>
  <c r="G234" i="1"/>
  <c r="D234" i="1"/>
  <c r="I233" i="1"/>
  <c r="E233" i="1"/>
  <c r="B233" i="1"/>
  <c r="J232" i="1"/>
  <c r="I232" i="1"/>
  <c r="E232" i="1"/>
  <c r="B232" i="1"/>
  <c r="H231" i="1"/>
  <c r="A231" i="1"/>
  <c r="F230" i="1"/>
  <c r="C230" i="1"/>
  <c r="G229" i="1"/>
  <c r="D229" i="1"/>
  <c r="I228" i="1"/>
  <c r="E228" i="1"/>
  <c r="B228" i="1"/>
  <c r="I227" i="1"/>
  <c r="E227" i="1"/>
  <c r="B227" i="1"/>
  <c r="I226" i="1"/>
  <c r="E226" i="1"/>
  <c r="B226" i="1"/>
  <c r="G225" i="1"/>
  <c r="D225" i="1"/>
  <c r="F224" i="1"/>
  <c r="C224" i="1"/>
  <c r="J223" i="1"/>
  <c r="E223" i="1"/>
  <c r="B223" i="1"/>
  <c r="I222" i="1"/>
  <c r="E222" i="1"/>
  <c r="B222" i="1"/>
  <c r="G221" i="1"/>
  <c r="D221" i="1"/>
  <c r="G220" i="1"/>
  <c r="D220" i="1"/>
  <c r="I219" i="1"/>
  <c r="E219" i="1"/>
  <c r="B219" i="1"/>
  <c r="G218" i="1"/>
  <c r="D218" i="1"/>
  <c r="I217" i="1"/>
  <c r="E217" i="1"/>
  <c r="B217" i="1"/>
  <c r="F216" i="1"/>
  <c r="C216" i="1"/>
  <c r="J215" i="1"/>
  <c r="H215" i="1"/>
  <c r="A215" i="1"/>
  <c r="G214" i="1"/>
  <c r="D214" i="1"/>
  <c r="I213" i="1"/>
  <c r="E213" i="1"/>
  <c r="B213" i="1"/>
  <c r="G212" i="1"/>
  <c r="D212" i="1"/>
  <c r="J211" i="1"/>
  <c r="H211" i="1"/>
  <c r="A211" i="1"/>
  <c r="F210" i="1"/>
  <c r="C210" i="1"/>
  <c r="F209" i="1"/>
  <c r="C209" i="1"/>
  <c r="F208" i="1"/>
  <c r="C208" i="1"/>
  <c r="J207" i="1"/>
  <c r="E207" i="1"/>
  <c r="B207" i="1"/>
  <c r="G206" i="1"/>
  <c r="D206" i="1"/>
  <c r="J205" i="1"/>
  <c r="H205" i="1"/>
  <c r="A205" i="1"/>
  <c r="F204" i="1"/>
  <c r="B204" i="1"/>
  <c r="J203" i="1"/>
  <c r="H203" i="1"/>
  <c r="A203" i="1"/>
  <c r="J202" i="1"/>
  <c r="G202" i="1"/>
  <c r="D202" i="1"/>
  <c r="I201" i="1"/>
  <c r="E201" i="1"/>
  <c r="B201" i="1"/>
  <c r="F200" i="1"/>
  <c r="C200" i="1"/>
  <c r="H199" i="1"/>
  <c r="A199" i="1"/>
  <c r="H198" i="1"/>
  <c r="A198" i="1"/>
  <c r="E197" i="1"/>
  <c r="B197" i="1"/>
  <c r="G196" i="1"/>
  <c r="D196" i="1"/>
  <c r="I195" i="1"/>
  <c r="F195" i="1"/>
  <c r="C195" i="1"/>
  <c r="J194" i="1"/>
  <c r="H194" i="1"/>
  <c r="A194" i="1"/>
  <c r="G193" i="1"/>
  <c r="D193" i="1"/>
  <c r="H192" i="1"/>
  <c r="A192" i="1"/>
  <c r="J191" i="1"/>
  <c r="I191" i="1"/>
  <c r="F191" i="1"/>
  <c r="C191" i="1"/>
  <c r="F190" i="1"/>
  <c r="C190" i="1"/>
  <c r="I189" i="1"/>
  <c r="E189" i="1"/>
  <c r="B189" i="1"/>
  <c r="H188" i="1"/>
  <c r="A188" i="1"/>
  <c r="G187" i="1"/>
  <c r="D187" i="1"/>
  <c r="F186" i="1"/>
  <c r="C186" i="1"/>
  <c r="G185" i="1"/>
  <c r="D185" i="1"/>
  <c r="F184" i="1"/>
  <c r="C184" i="1"/>
  <c r="J183" i="1"/>
  <c r="H183" i="1"/>
  <c r="A183" i="1"/>
  <c r="F182" i="1"/>
  <c r="C182" i="1"/>
  <c r="F181" i="1"/>
  <c r="C181" i="1"/>
  <c r="F180" i="1"/>
  <c r="C180" i="1"/>
  <c r="J252" i="1"/>
  <c r="I251" i="1"/>
  <c r="B251" i="1"/>
  <c r="H250" i="1"/>
  <c r="J249" i="1"/>
  <c r="E249" i="1"/>
  <c r="B249" i="1"/>
  <c r="J248" i="1"/>
  <c r="D248" i="1"/>
  <c r="F247" i="1"/>
  <c r="C247" i="1"/>
  <c r="J246" i="1"/>
  <c r="H246" i="1"/>
  <c r="A246" i="1"/>
  <c r="I245" i="1"/>
  <c r="E245" i="1"/>
  <c r="B245" i="1"/>
  <c r="G244" i="1"/>
  <c r="D244" i="1"/>
  <c r="I243" i="1"/>
  <c r="E243" i="1"/>
  <c r="B243" i="1"/>
  <c r="I242" i="1"/>
  <c r="E242" i="1"/>
  <c r="B242" i="1"/>
  <c r="J241" i="1"/>
  <c r="I241" i="1"/>
  <c r="E241" i="1"/>
  <c r="B241" i="1"/>
  <c r="F240" i="1"/>
  <c r="C240" i="1"/>
  <c r="J239" i="1"/>
  <c r="I239" i="1"/>
  <c r="E239" i="1"/>
  <c r="B239" i="1"/>
  <c r="J238" i="1"/>
  <c r="H238" i="1"/>
  <c r="A238" i="1"/>
  <c r="H237" i="1"/>
  <c r="A237" i="1"/>
  <c r="J236" i="1"/>
  <c r="E236" i="1"/>
  <c r="B236" i="1"/>
  <c r="F235" i="1"/>
  <c r="C235" i="1"/>
  <c r="F234" i="1"/>
  <c r="C234" i="1"/>
  <c r="J233" i="1"/>
  <c r="H233" i="1"/>
  <c r="A233" i="1"/>
  <c r="H232" i="1"/>
  <c r="A232" i="1"/>
  <c r="G231" i="1"/>
  <c r="D231" i="1"/>
  <c r="I230" i="1"/>
  <c r="E230" i="1"/>
  <c r="B230" i="1"/>
  <c r="F229" i="1"/>
  <c r="C229" i="1"/>
  <c r="J228" i="1"/>
  <c r="H228" i="1"/>
  <c r="A228" i="1"/>
  <c r="J227" i="1"/>
  <c r="H227" i="1"/>
  <c r="A227" i="1"/>
  <c r="J226" i="1"/>
  <c r="H226" i="1"/>
  <c r="A226" i="1"/>
  <c r="F225" i="1"/>
  <c r="C225" i="1"/>
  <c r="I224" i="1"/>
  <c r="E224" i="1"/>
  <c r="B224" i="1"/>
  <c r="H223" i="1"/>
  <c r="A223" i="1"/>
  <c r="J222" i="1"/>
  <c r="H222" i="1"/>
  <c r="A222" i="1"/>
  <c r="F221" i="1"/>
  <c r="C221" i="1"/>
  <c r="F220" i="1"/>
  <c r="C220" i="1"/>
  <c r="J219" i="1"/>
  <c r="H219" i="1"/>
  <c r="A219" i="1"/>
  <c r="F218" i="1"/>
  <c r="C218" i="1"/>
  <c r="J217" i="1"/>
  <c r="H217" i="1"/>
  <c r="A217" i="1"/>
  <c r="I216" i="1"/>
  <c r="E216" i="1"/>
  <c r="B216" i="1"/>
  <c r="G215" i="1"/>
  <c r="D215" i="1"/>
  <c r="I214" i="1"/>
  <c r="F214" i="1"/>
  <c r="C214" i="1"/>
  <c r="J213" i="1"/>
  <c r="H213" i="1"/>
  <c r="A213" i="1"/>
  <c r="F212" i="1"/>
  <c r="C212" i="1"/>
  <c r="G211" i="1"/>
  <c r="D211" i="1"/>
  <c r="I210" i="1"/>
  <c r="E210" i="1"/>
  <c r="B210" i="1"/>
  <c r="J209" i="1"/>
  <c r="I209" i="1"/>
  <c r="E209" i="1"/>
  <c r="B209" i="1"/>
  <c r="I208" i="1"/>
  <c r="E208" i="1"/>
  <c r="B208" i="1"/>
  <c r="H207" i="1"/>
  <c r="A207" i="1"/>
  <c r="I206" i="1"/>
  <c r="F206" i="1"/>
  <c r="C206" i="1"/>
  <c r="G205" i="1"/>
  <c r="D205" i="1"/>
  <c r="I204" i="1"/>
  <c r="E204" i="1"/>
  <c r="A204" i="1"/>
  <c r="G203" i="1"/>
  <c r="D203" i="1"/>
  <c r="F202" i="1"/>
  <c r="C202" i="1"/>
  <c r="J201" i="1"/>
  <c r="H201" i="1"/>
  <c r="A201" i="1"/>
  <c r="J200" i="1"/>
  <c r="I200" i="1"/>
  <c r="E200" i="1"/>
  <c r="B200" i="1"/>
  <c r="G199" i="1"/>
  <c r="D199" i="1"/>
  <c r="G198" i="1"/>
  <c r="D198" i="1"/>
  <c r="H197" i="1"/>
  <c r="A197" i="1"/>
  <c r="J196" i="1"/>
  <c r="I196" i="1"/>
  <c r="F196" i="1"/>
  <c r="C196" i="1"/>
  <c r="J195" i="1"/>
  <c r="E195" i="1"/>
  <c r="B195" i="1"/>
  <c r="G194" i="1"/>
  <c r="D194" i="1"/>
  <c r="F193" i="1"/>
  <c r="C193" i="1"/>
  <c r="G192" i="1"/>
  <c r="D192" i="1"/>
  <c r="E191" i="1"/>
  <c r="B191" i="1"/>
  <c r="I190" i="1"/>
  <c r="E190" i="1"/>
  <c r="B190" i="1"/>
  <c r="J189" i="1"/>
  <c r="H189" i="1"/>
  <c r="A189" i="1"/>
  <c r="G188" i="1"/>
  <c r="D188" i="1"/>
  <c r="F187" i="1"/>
  <c r="C187" i="1"/>
  <c r="I186" i="1"/>
  <c r="E186" i="1"/>
  <c r="B186" i="1"/>
  <c r="I185" i="1"/>
  <c r="F185" i="1"/>
  <c r="C185" i="1"/>
  <c r="I184" i="1"/>
  <c r="E184" i="1"/>
  <c r="B184" i="1"/>
  <c r="G183" i="1"/>
  <c r="D183" i="1"/>
  <c r="I182" i="1"/>
  <c r="E182" i="1"/>
  <c r="B182" i="1"/>
  <c r="J181" i="1"/>
  <c r="I181" i="1"/>
  <c r="E181" i="1"/>
  <c r="B181" i="1"/>
  <c r="I180" i="1"/>
  <c r="E180" i="1"/>
  <c r="B180" i="1"/>
  <c r="I179" i="1"/>
  <c r="E179" i="1"/>
  <c r="B179" i="1"/>
  <c r="G178" i="1"/>
  <c r="D178" i="1"/>
  <c r="F177" i="1"/>
  <c r="C177" i="1"/>
  <c r="J176" i="1"/>
  <c r="I176" i="1"/>
  <c r="F176" i="1"/>
  <c r="C176" i="1"/>
  <c r="J175" i="1"/>
  <c r="I175" i="1"/>
  <c r="F175" i="1"/>
  <c r="C175" i="1"/>
  <c r="H174" i="1"/>
  <c r="A174" i="1"/>
  <c r="F173" i="1"/>
  <c r="C173" i="1"/>
  <c r="I172" i="1"/>
  <c r="E172" i="1"/>
  <c r="B172" i="1"/>
  <c r="J171" i="1"/>
  <c r="H171" i="1"/>
  <c r="A171" i="1"/>
  <c r="F170" i="1"/>
  <c r="C170" i="1"/>
  <c r="I169" i="1"/>
  <c r="E169" i="1"/>
  <c r="B169" i="1"/>
  <c r="J168" i="1"/>
  <c r="H168" i="1"/>
  <c r="A168" i="1"/>
  <c r="H167" i="1"/>
  <c r="A167" i="1"/>
  <c r="G166" i="1"/>
  <c r="D166" i="1"/>
  <c r="H165" i="1"/>
  <c r="A165" i="1"/>
  <c r="G164" i="1"/>
  <c r="D164" i="1"/>
  <c r="H163" i="1"/>
  <c r="A163" i="1"/>
  <c r="H162" i="1"/>
  <c r="A162" i="1"/>
  <c r="J161" i="1"/>
  <c r="H161" i="1"/>
  <c r="A161" i="1"/>
  <c r="F160" i="1"/>
  <c r="C160" i="1"/>
  <c r="I159" i="1"/>
  <c r="E159" i="1"/>
  <c r="B159" i="1"/>
  <c r="G158" i="1"/>
  <c r="D158" i="1"/>
  <c r="I157" i="1"/>
  <c r="E157" i="1"/>
  <c r="B157" i="1"/>
  <c r="G156" i="1"/>
  <c r="D156" i="1"/>
  <c r="H155" i="1"/>
  <c r="A155" i="1"/>
  <c r="H154" i="1"/>
  <c r="A154" i="1"/>
  <c r="J153" i="1"/>
  <c r="H153" i="1"/>
  <c r="A153" i="1"/>
  <c r="J152" i="1"/>
  <c r="H152" i="1"/>
  <c r="A152" i="1"/>
  <c r="G151" i="1"/>
  <c r="D151" i="1"/>
  <c r="G150" i="1"/>
  <c r="D150" i="1"/>
  <c r="F149" i="1"/>
  <c r="C149" i="1"/>
  <c r="J148" i="1"/>
  <c r="H148" i="1"/>
  <c r="A148" i="1"/>
  <c r="I147" i="1"/>
  <c r="E147" i="1"/>
  <c r="B147" i="1"/>
  <c r="I146" i="1"/>
  <c r="E146" i="1"/>
  <c r="B146" i="1"/>
  <c r="J145" i="1"/>
  <c r="E145" i="1"/>
  <c r="B145" i="1"/>
  <c r="G144" i="1"/>
  <c r="D144" i="1"/>
  <c r="J143" i="1"/>
  <c r="I143" i="1"/>
  <c r="E143" i="1"/>
  <c r="B143" i="1"/>
  <c r="G142" i="1"/>
  <c r="D142" i="1"/>
  <c r="H141" i="1"/>
  <c r="A141" i="1"/>
  <c r="F140" i="1"/>
  <c r="C140" i="1"/>
  <c r="J139" i="1"/>
  <c r="H139" i="1"/>
  <c r="A139" i="1"/>
  <c r="F138" i="1"/>
  <c r="C138" i="1"/>
  <c r="G137" i="1"/>
  <c r="D137" i="1"/>
  <c r="I136" i="1"/>
  <c r="E136" i="1"/>
  <c r="B136" i="1"/>
  <c r="J135" i="1"/>
  <c r="I135" i="1"/>
  <c r="E135" i="1"/>
  <c r="B135" i="1"/>
  <c r="F134" i="1"/>
  <c r="C134" i="1"/>
  <c r="J133" i="1"/>
  <c r="H133" i="1"/>
  <c r="A133" i="1"/>
  <c r="G132" i="1"/>
  <c r="D132" i="1"/>
  <c r="J131" i="1"/>
  <c r="I131" i="1"/>
  <c r="F131" i="1"/>
  <c r="C131" i="1"/>
  <c r="H130" i="1"/>
  <c r="A130" i="1"/>
  <c r="F129" i="1"/>
  <c r="C129" i="1"/>
  <c r="F128" i="1"/>
  <c r="C128" i="1"/>
  <c r="F127" i="1"/>
  <c r="C127" i="1"/>
  <c r="F126" i="1"/>
  <c r="C126" i="1"/>
  <c r="F125" i="1"/>
  <c r="C125" i="1"/>
  <c r="I124" i="1"/>
  <c r="F124" i="1"/>
  <c r="C124" i="1"/>
  <c r="I123" i="1"/>
  <c r="E123" i="1"/>
  <c r="B123" i="1"/>
  <c r="J122" i="1"/>
  <c r="H122" i="1"/>
  <c r="A122" i="1"/>
  <c r="F121" i="1"/>
  <c r="C121" i="1"/>
  <c r="G120" i="1"/>
  <c r="D120" i="1"/>
  <c r="I119" i="1"/>
  <c r="E119" i="1"/>
  <c r="B119" i="1"/>
  <c r="I118" i="1"/>
  <c r="E118" i="1"/>
  <c r="B118" i="1"/>
  <c r="F117" i="1"/>
  <c r="C117" i="1"/>
  <c r="J116" i="1"/>
  <c r="H116" i="1"/>
  <c r="A116" i="1"/>
  <c r="J179" i="1"/>
  <c r="H179" i="1"/>
  <c r="A179" i="1"/>
  <c r="F178" i="1"/>
  <c r="C178" i="1"/>
  <c r="I177" i="1"/>
  <c r="E177" i="1"/>
  <c r="B177" i="1"/>
  <c r="E176" i="1"/>
  <c r="B176" i="1"/>
  <c r="E175" i="1"/>
  <c r="B175" i="1"/>
  <c r="G174" i="1"/>
  <c r="D174" i="1"/>
  <c r="I173" i="1"/>
  <c r="E173" i="1"/>
  <c r="B173" i="1"/>
  <c r="J172" i="1"/>
  <c r="H172" i="1"/>
  <c r="A172" i="1"/>
  <c r="G171" i="1"/>
  <c r="D171" i="1"/>
  <c r="J170" i="1"/>
  <c r="I170" i="1"/>
  <c r="E170" i="1"/>
  <c r="B170" i="1"/>
  <c r="J169" i="1"/>
  <c r="H169" i="1"/>
  <c r="A169" i="1"/>
  <c r="G168" i="1"/>
  <c r="D168" i="1"/>
  <c r="G167" i="1"/>
  <c r="D167" i="1"/>
  <c r="F166" i="1"/>
  <c r="C166" i="1"/>
  <c r="G165" i="1"/>
  <c r="D165" i="1"/>
  <c r="F164" i="1"/>
  <c r="C164" i="1"/>
  <c r="G163" i="1"/>
  <c r="D163" i="1"/>
  <c r="G162" i="1"/>
  <c r="D162" i="1"/>
  <c r="G161" i="1"/>
  <c r="D161" i="1"/>
  <c r="I160" i="1"/>
  <c r="E160" i="1"/>
  <c r="B160" i="1"/>
  <c r="J159" i="1"/>
  <c r="H159" i="1"/>
  <c r="A159" i="1"/>
  <c r="F158" i="1"/>
  <c r="C158" i="1"/>
  <c r="J157" i="1"/>
  <c r="H157" i="1"/>
  <c r="A157" i="1"/>
  <c r="F156" i="1"/>
  <c r="C156" i="1"/>
  <c r="G155" i="1"/>
  <c r="D155" i="1"/>
  <c r="G154" i="1"/>
  <c r="D154" i="1"/>
  <c r="G153" i="1"/>
  <c r="D153" i="1"/>
  <c r="G152" i="1"/>
  <c r="D152" i="1"/>
  <c r="J151" i="1"/>
  <c r="I151" i="1"/>
  <c r="F151" i="1"/>
  <c r="C151" i="1"/>
  <c r="F150" i="1"/>
  <c r="C150" i="1"/>
  <c r="I149" i="1"/>
  <c r="E149" i="1"/>
  <c r="B149" i="1"/>
  <c r="G148" i="1"/>
  <c r="D148" i="1"/>
  <c r="J147" i="1"/>
  <c r="H147" i="1"/>
  <c r="A147" i="1"/>
  <c r="J146" i="1"/>
  <c r="H146" i="1"/>
  <c r="A146" i="1"/>
  <c r="H145" i="1"/>
  <c r="A145" i="1"/>
  <c r="F144" i="1"/>
  <c r="C144" i="1"/>
  <c r="H143" i="1"/>
  <c r="A143" i="1"/>
  <c r="F142" i="1"/>
  <c r="C142" i="1"/>
  <c r="J141" i="1"/>
  <c r="G141" i="1"/>
  <c r="D141" i="1"/>
  <c r="I140" i="1"/>
  <c r="E140" i="1"/>
  <c r="B140" i="1"/>
  <c r="G139" i="1"/>
  <c r="D139" i="1"/>
  <c r="I138" i="1"/>
  <c r="E138" i="1"/>
  <c r="B138" i="1"/>
  <c r="F137" i="1"/>
  <c r="C137" i="1"/>
  <c r="J136" i="1"/>
  <c r="H136" i="1"/>
  <c r="A136" i="1"/>
  <c r="H135" i="1"/>
  <c r="A135" i="1"/>
  <c r="J134" i="1"/>
  <c r="I134" i="1"/>
  <c r="E134" i="1"/>
  <c r="B134" i="1"/>
  <c r="G133" i="1"/>
  <c r="D133" i="1"/>
  <c r="F132" i="1"/>
  <c r="C132" i="1"/>
  <c r="E131" i="1"/>
  <c r="B131" i="1"/>
  <c r="G130" i="1"/>
  <c r="D130" i="1"/>
  <c r="I129" i="1"/>
  <c r="E129" i="1"/>
  <c r="B129" i="1"/>
  <c r="I128" i="1"/>
  <c r="E128" i="1"/>
  <c r="B128" i="1"/>
  <c r="I127" i="1"/>
  <c r="E127" i="1"/>
  <c r="B127" i="1"/>
  <c r="I126" i="1"/>
  <c r="E126" i="1"/>
  <c r="B126" i="1"/>
  <c r="I125" i="1"/>
  <c r="E125" i="1"/>
  <c r="B125" i="1"/>
  <c r="J124" i="1"/>
  <c r="E124" i="1"/>
  <c r="B124" i="1"/>
  <c r="J123" i="1"/>
  <c r="H123" i="1"/>
  <c r="A123" i="1"/>
  <c r="G122" i="1"/>
  <c r="D122" i="1"/>
  <c r="I121" i="1"/>
  <c r="E121" i="1"/>
  <c r="B121" i="1"/>
  <c r="F120" i="1"/>
  <c r="C120" i="1"/>
  <c r="J119" i="1"/>
  <c r="H119" i="1"/>
  <c r="A119" i="1"/>
  <c r="J118" i="1"/>
  <c r="H118" i="1"/>
  <c r="A118" i="1"/>
  <c r="J117" i="1"/>
  <c r="I117" i="1"/>
  <c r="E117" i="1"/>
  <c r="B117" i="1"/>
  <c r="G116" i="1"/>
  <c r="D116" i="1"/>
  <c r="G179" i="1"/>
  <c r="D179" i="1"/>
  <c r="I178" i="1"/>
  <c r="E178" i="1"/>
  <c r="B178" i="1"/>
  <c r="J177" i="1"/>
  <c r="H177" i="1"/>
  <c r="A177" i="1"/>
  <c r="H176" i="1"/>
  <c r="A176" i="1"/>
  <c r="H175" i="1"/>
  <c r="A175" i="1"/>
  <c r="F174" i="1"/>
  <c r="C174" i="1"/>
  <c r="J173" i="1"/>
  <c r="H173" i="1"/>
  <c r="A173" i="1"/>
  <c r="G172" i="1"/>
  <c r="D172" i="1"/>
  <c r="F171" i="1"/>
  <c r="C171" i="1"/>
  <c r="H170" i="1"/>
  <c r="A170" i="1"/>
  <c r="G169" i="1"/>
  <c r="D169" i="1"/>
  <c r="F168" i="1"/>
  <c r="C168" i="1"/>
  <c r="F167" i="1"/>
  <c r="C167" i="1"/>
  <c r="J166" i="1"/>
  <c r="I166" i="1"/>
  <c r="E166" i="1"/>
  <c r="B166" i="1"/>
  <c r="J165" i="1"/>
  <c r="I165" i="1"/>
  <c r="F165" i="1"/>
  <c r="C165" i="1"/>
  <c r="I164" i="1"/>
  <c r="E164" i="1"/>
  <c r="B164" i="1"/>
  <c r="F163" i="1"/>
  <c r="C163" i="1"/>
  <c r="F162" i="1"/>
  <c r="C162" i="1"/>
  <c r="F161" i="1"/>
  <c r="C161" i="1"/>
  <c r="J160" i="1"/>
  <c r="H160" i="1"/>
  <c r="A160" i="1"/>
  <c r="G159" i="1"/>
  <c r="D159" i="1"/>
  <c r="I158" i="1"/>
  <c r="E158" i="1"/>
  <c r="B158" i="1"/>
  <c r="G157" i="1"/>
  <c r="D157" i="1"/>
  <c r="I156" i="1"/>
  <c r="E156" i="1"/>
  <c r="B156" i="1"/>
  <c r="F155" i="1"/>
  <c r="C155" i="1"/>
  <c r="I154" i="1"/>
  <c r="F154" i="1"/>
  <c r="C154" i="1"/>
  <c r="F153" i="1"/>
  <c r="C153" i="1"/>
  <c r="F152" i="1"/>
  <c r="C152" i="1"/>
  <c r="E151" i="1"/>
  <c r="B151" i="1"/>
  <c r="I150" i="1"/>
  <c r="E150" i="1"/>
  <c r="B150" i="1"/>
  <c r="J149" i="1"/>
  <c r="H149" i="1"/>
  <c r="A149" i="1"/>
  <c r="F148" i="1"/>
  <c r="C148" i="1"/>
  <c r="G147" i="1"/>
  <c r="D147" i="1"/>
  <c r="G146" i="1"/>
  <c r="D146" i="1"/>
  <c r="G145" i="1"/>
  <c r="D145" i="1"/>
  <c r="I144" i="1"/>
  <c r="E144" i="1"/>
  <c r="B144" i="1"/>
  <c r="G143" i="1"/>
  <c r="D143" i="1"/>
  <c r="I142" i="1"/>
  <c r="E142" i="1"/>
  <c r="B142" i="1"/>
  <c r="F141" i="1"/>
  <c r="C141" i="1"/>
  <c r="J140" i="1"/>
  <c r="H140" i="1"/>
  <c r="A140" i="1"/>
  <c r="F139" i="1"/>
  <c r="C139" i="1"/>
  <c r="J138" i="1"/>
  <c r="H138" i="1"/>
  <c r="A138" i="1"/>
  <c r="I137" i="1"/>
  <c r="E137" i="1"/>
  <c r="B137" i="1"/>
  <c r="G136" i="1"/>
  <c r="D136" i="1"/>
  <c r="G135" i="1"/>
  <c r="D135" i="1"/>
  <c r="H134" i="1"/>
  <c r="A134" i="1"/>
  <c r="F133" i="1"/>
  <c r="C133" i="1"/>
  <c r="I132" i="1"/>
  <c r="E132" i="1"/>
  <c r="B132" i="1"/>
  <c r="H131" i="1"/>
  <c r="A131" i="1"/>
  <c r="F130" i="1"/>
  <c r="C130" i="1"/>
  <c r="J129" i="1"/>
  <c r="H129" i="1"/>
  <c r="A129" i="1"/>
  <c r="J128" i="1"/>
  <c r="H128" i="1"/>
  <c r="A128" i="1"/>
  <c r="J127" i="1"/>
  <c r="H127" i="1"/>
  <c r="A127" i="1"/>
  <c r="J126" i="1"/>
  <c r="H126" i="1"/>
  <c r="A126" i="1"/>
  <c r="J125" i="1"/>
  <c r="H125" i="1"/>
  <c r="A125" i="1"/>
  <c r="H124" i="1"/>
  <c r="A124" i="1"/>
  <c r="G123" i="1"/>
  <c r="D123" i="1"/>
  <c r="F122" i="1"/>
  <c r="C122" i="1"/>
  <c r="J121" i="1"/>
  <c r="H121" i="1"/>
  <c r="A121" i="1"/>
  <c r="I120" i="1"/>
  <c r="E120" i="1"/>
  <c r="B120" i="1"/>
  <c r="G119" i="1"/>
  <c r="D119" i="1"/>
  <c r="G118" i="1"/>
  <c r="D118" i="1"/>
  <c r="H117" i="1"/>
  <c r="A117" i="1"/>
  <c r="F116" i="1"/>
  <c r="C116" i="1"/>
  <c r="F179" i="1"/>
  <c r="C179" i="1"/>
  <c r="J178" i="1"/>
  <c r="H178" i="1"/>
  <c r="A178" i="1"/>
  <c r="G177" i="1"/>
  <c r="D177" i="1"/>
  <c r="G176" i="1"/>
  <c r="D176" i="1"/>
  <c r="G175" i="1"/>
  <c r="D175" i="1"/>
  <c r="J174" i="1"/>
  <c r="I174" i="1"/>
  <c r="E174" i="1"/>
  <c r="B174" i="1"/>
  <c r="G173" i="1"/>
  <c r="D173" i="1"/>
  <c r="F172" i="1"/>
  <c r="C172" i="1"/>
  <c r="I171" i="1"/>
  <c r="E171" i="1"/>
  <c r="B171" i="1"/>
  <c r="G170" i="1"/>
  <c r="D170" i="1"/>
  <c r="F169" i="1"/>
  <c r="C169" i="1"/>
  <c r="I168" i="1"/>
  <c r="E168" i="1"/>
  <c r="B168" i="1"/>
  <c r="J167" i="1"/>
  <c r="I167" i="1"/>
  <c r="E167" i="1"/>
  <c r="B167" i="1"/>
  <c r="H166" i="1"/>
  <c r="A166" i="1"/>
  <c r="E165" i="1"/>
  <c r="B165" i="1"/>
  <c r="J164" i="1"/>
  <c r="H164" i="1"/>
  <c r="A164" i="1"/>
  <c r="J163" i="1"/>
  <c r="I163" i="1"/>
  <c r="E163" i="1"/>
  <c r="B163" i="1"/>
  <c r="J162" i="1"/>
  <c r="I162" i="1"/>
  <c r="E162" i="1"/>
  <c r="B162" i="1"/>
  <c r="I161" i="1"/>
  <c r="E161" i="1"/>
  <c r="B161" i="1"/>
  <c r="G160" i="1"/>
  <c r="D160" i="1"/>
  <c r="F159" i="1"/>
  <c r="C159" i="1"/>
  <c r="J158" i="1"/>
  <c r="H158" i="1"/>
  <c r="A158" i="1"/>
  <c r="F157" i="1"/>
  <c r="C157" i="1"/>
  <c r="J156" i="1"/>
  <c r="H156" i="1"/>
  <c r="A156" i="1"/>
  <c r="J155" i="1"/>
  <c r="I155" i="1"/>
  <c r="E155" i="1"/>
  <c r="B155" i="1"/>
  <c r="J154" i="1"/>
  <c r="E154" i="1"/>
  <c r="B154" i="1"/>
  <c r="I153" i="1"/>
  <c r="E153" i="1"/>
  <c r="B153" i="1"/>
  <c r="I152" i="1"/>
  <c r="E152" i="1"/>
  <c r="B152" i="1"/>
  <c r="H151" i="1"/>
  <c r="A151" i="1"/>
  <c r="J150" i="1"/>
  <c r="H150" i="1"/>
  <c r="A150" i="1"/>
  <c r="G149" i="1"/>
  <c r="D149" i="1"/>
  <c r="I148" i="1"/>
  <c r="E148" i="1"/>
  <c r="B148" i="1"/>
  <c r="F147" i="1"/>
  <c r="C147" i="1"/>
  <c r="F146" i="1"/>
  <c r="C146" i="1"/>
  <c r="I145" i="1"/>
  <c r="F145" i="1"/>
  <c r="C145" i="1"/>
  <c r="J144" i="1"/>
  <c r="H144" i="1"/>
  <c r="A144" i="1"/>
  <c r="F143" i="1"/>
  <c r="C143" i="1"/>
  <c r="J142" i="1"/>
  <c r="H142" i="1"/>
  <c r="A142" i="1"/>
  <c r="I141" i="1"/>
  <c r="E141" i="1"/>
  <c r="B141" i="1"/>
  <c r="G140" i="1"/>
  <c r="D140" i="1"/>
  <c r="I139" i="1"/>
  <c r="E139" i="1"/>
  <c r="B139" i="1"/>
  <c r="G138" i="1"/>
  <c r="D138" i="1"/>
  <c r="J137" i="1"/>
  <c r="H137" i="1"/>
  <c r="A137" i="1"/>
  <c r="F136" i="1"/>
  <c r="C136" i="1"/>
  <c r="F135" i="1"/>
  <c r="C135" i="1"/>
  <c r="G134" i="1"/>
  <c r="D134" i="1"/>
  <c r="I133" i="1"/>
  <c r="E133" i="1"/>
  <c r="B133" i="1"/>
  <c r="J132" i="1"/>
  <c r="H132" i="1"/>
  <c r="A132" i="1"/>
  <c r="G131" i="1"/>
  <c r="D131" i="1"/>
  <c r="J130" i="1"/>
  <c r="I130" i="1"/>
  <c r="E130" i="1"/>
  <c r="B130" i="1"/>
  <c r="G129" i="1"/>
  <c r="D129" i="1"/>
  <c r="G128" i="1"/>
  <c r="D128" i="1"/>
  <c r="G127" i="1"/>
  <c r="D127" i="1"/>
  <c r="G126" i="1"/>
  <c r="D126" i="1"/>
  <c r="G125" i="1"/>
  <c r="D125" i="1"/>
  <c r="G124" i="1"/>
  <c r="D124" i="1"/>
  <c r="F123" i="1"/>
  <c r="C123" i="1"/>
  <c r="I122" i="1"/>
  <c r="E122" i="1"/>
  <c r="B122" i="1"/>
  <c r="G121" i="1"/>
  <c r="D121" i="1"/>
  <c r="J120" i="1"/>
  <c r="H120" i="1"/>
  <c r="A120" i="1"/>
  <c r="F119" i="1"/>
  <c r="C119" i="1"/>
  <c r="F118" i="1"/>
  <c r="C118" i="1"/>
  <c r="G117" i="1"/>
  <c r="D117" i="1"/>
  <c r="I116" i="1"/>
  <c r="E116" i="1"/>
  <c r="B116" i="1"/>
  <c r="G115" i="1"/>
  <c r="D115" i="1"/>
  <c r="I114" i="1"/>
  <c r="E114" i="1"/>
  <c r="B114" i="1"/>
  <c r="F113" i="1"/>
  <c r="C113" i="1"/>
  <c r="I112" i="1"/>
  <c r="E112" i="1"/>
  <c r="B112" i="1"/>
  <c r="G111" i="1"/>
  <c r="D111" i="1"/>
  <c r="F110" i="1"/>
  <c r="C110" i="1"/>
  <c r="I109" i="1"/>
  <c r="E109" i="1"/>
  <c r="B109" i="1"/>
  <c r="G108" i="1"/>
  <c r="D108" i="1"/>
  <c r="G107" i="1"/>
  <c r="D107" i="1"/>
  <c r="G106" i="1"/>
  <c r="D106" i="1"/>
  <c r="G105" i="1"/>
  <c r="D105" i="1"/>
  <c r="F104" i="1"/>
  <c r="C104" i="1"/>
  <c r="F103" i="1"/>
  <c r="C103" i="1"/>
  <c r="G102" i="1"/>
  <c r="D102" i="1"/>
  <c r="J101" i="1"/>
  <c r="H101" i="1"/>
  <c r="A101" i="1"/>
  <c r="J100" i="1"/>
  <c r="H100" i="1"/>
  <c r="A100" i="1"/>
  <c r="E99" i="1"/>
  <c r="B99" i="1"/>
  <c r="E98" i="1"/>
  <c r="B98" i="1"/>
  <c r="I97" i="1"/>
  <c r="E97" i="1"/>
  <c r="B97" i="1"/>
  <c r="G96" i="1"/>
  <c r="D96" i="1"/>
  <c r="I95" i="1"/>
  <c r="E95" i="1"/>
  <c r="B95" i="1"/>
  <c r="F94" i="1"/>
  <c r="C94" i="1"/>
  <c r="J93" i="1"/>
  <c r="H93" i="1"/>
  <c r="A93" i="1"/>
  <c r="F92" i="1"/>
  <c r="C92" i="1"/>
  <c r="J91" i="1"/>
  <c r="H91" i="1"/>
  <c r="A91" i="1"/>
  <c r="J90" i="1"/>
  <c r="H90" i="1"/>
  <c r="A90" i="1"/>
  <c r="G89" i="1"/>
  <c r="D89" i="1"/>
  <c r="J88" i="1"/>
  <c r="I88" i="1"/>
  <c r="E88" i="1"/>
  <c r="B88" i="1"/>
  <c r="G87" i="1"/>
  <c r="D87" i="1"/>
  <c r="G86" i="1"/>
  <c r="D86" i="1"/>
  <c r="J85" i="1"/>
  <c r="H85" i="1"/>
  <c r="A85" i="1"/>
  <c r="F84" i="1"/>
  <c r="C84" i="1"/>
  <c r="G83" i="1"/>
  <c r="D83" i="1"/>
  <c r="G82" i="1"/>
  <c r="D82" i="1"/>
  <c r="H81" i="1"/>
  <c r="A81" i="1"/>
  <c r="H80" i="1"/>
  <c r="A80" i="1"/>
  <c r="E79" i="1"/>
  <c r="B79" i="1"/>
  <c r="J78" i="1"/>
  <c r="H78" i="1"/>
  <c r="A78" i="1"/>
  <c r="G77" i="1"/>
  <c r="D77" i="1"/>
  <c r="J76" i="1"/>
  <c r="I76" i="1"/>
  <c r="E76" i="1"/>
  <c r="B76" i="1"/>
  <c r="F75" i="1"/>
  <c r="C75" i="1"/>
  <c r="G74" i="1"/>
  <c r="D74" i="1"/>
  <c r="G73" i="1"/>
  <c r="D73" i="1"/>
  <c r="I72" i="1"/>
  <c r="E72" i="1"/>
  <c r="B72" i="1"/>
  <c r="H71" i="1"/>
  <c r="A71" i="1"/>
  <c r="G70" i="1"/>
  <c r="D70" i="1"/>
  <c r="H69" i="1"/>
  <c r="A69" i="1"/>
  <c r="G68" i="1"/>
  <c r="D68" i="1"/>
  <c r="F67" i="1"/>
  <c r="C67" i="1"/>
  <c r="G66" i="1"/>
  <c r="D66" i="1"/>
  <c r="I65" i="1"/>
  <c r="E65" i="1"/>
  <c r="B65" i="1"/>
  <c r="F115" i="1"/>
  <c r="C115" i="1"/>
  <c r="J114" i="1"/>
  <c r="H114" i="1"/>
  <c r="A114" i="1"/>
  <c r="I113" i="1"/>
  <c r="E113" i="1"/>
  <c r="B113" i="1"/>
  <c r="J112" i="1"/>
  <c r="H112" i="1"/>
  <c r="A112" i="1"/>
  <c r="F111" i="1"/>
  <c r="C111" i="1"/>
  <c r="I110" i="1"/>
  <c r="E110" i="1"/>
  <c r="B110" i="1"/>
  <c r="J109" i="1"/>
  <c r="H109" i="1"/>
  <c r="A109" i="1"/>
  <c r="F108" i="1"/>
  <c r="C108" i="1"/>
  <c r="F107" i="1"/>
  <c r="C107" i="1"/>
  <c r="F106" i="1"/>
  <c r="C106" i="1"/>
  <c r="F105" i="1"/>
  <c r="C105" i="1"/>
  <c r="I104" i="1"/>
  <c r="E104" i="1"/>
  <c r="B104" i="1"/>
  <c r="I103" i="1"/>
  <c r="E103" i="1"/>
  <c r="B103" i="1"/>
  <c r="F102" i="1"/>
  <c r="C102" i="1"/>
  <c r="G101" i="1"/>
  <c r="D101" i="1"/>
  <c r="G100" i="1"/>
  <c r="D100" i="1"/>
  <c r="H99" i="1"/>
  <c r="A99" i="1"/>
  <c r="H98" i="1"/>
  <c r="A98" i="1"/>
  <c r="J97" i="1"/>
  <c r="H97" i="1"/>
  <c r="A97" i="1"/>
  <c r="F96" i="1"/>
  <c r="C96" i="1"/>
  <c r="J95" i="1"/>
  <c r="H95" i="1"/>
  <c r="A95" i="1"/>
  <c r="I94" i="1"/>
  <c r="E94" i="1"/>
  <c r="B94" i="1"/>
  <c r="G93" i="1"/>
  <c r="D93" i="1"/>
  <c r="I92" i="1"/>
  <c r="E92" i="1"/>
  <c r="B92" i="1"/>
  <c r="G91" i="1"/>
  <c r="D91" i="1"/>
  <c r="G90" i="1"/>
  <c r="D90" i="1"/>
  <c r="F89" i="1"/>
  <c r="C89" i="1"/>
  <c r="H88" i="1"/>
  <c r="A88" i="1"/>
  <c r="F87" i="1"/>
  <c r="C87" i="1"/>
  <c r="F86" i="1"/>
  <c r="C86" i="1"/>
  <c r="G85" i="1"/>
  <c r="D85" i="1"/>
  <c r="I84" i="1"/>
  <c r="E84" i="1"/>
  <c r="B84" i="1"/>
  <c r="J83" i="1"/>
  <c r="I83" i="1"/>
  <c r="F83" i="1"/>
  <c r="C83" i="1"/>
  <c r="I82" i="1"/>
  <c r="F82" i="1"/>
  <c r="C82" i="1"/>
  <c r="G81" i="1"/>
  <c r="D81" i="1"/>
  <c r="G80" i="1"/>
  <c r="D80" i="1"/>
  <c r="H79" i="1"/>
  <c r="A79" i="1"/>
  <c r="G78" i="1"/>
  <c r="D78" i="1"/>
  <c r="I77" i="1"/>
  <c r="F77" i="1"/>
  <c r="C77" i="1"/>
  <c r="H76" i="1"/>
  <c r="A76" i="1"/>
  <c r="I75" i="1"/>
  <c r="E75" i="1"/>
  <c r="B75" i="1"/>
  <c r="J74" i="1"/>
  <c r="I74" i="1"/>
  <c r="F74" i="1"/>
  <c r="C74" i="1"/>
  <c r="F73" i="1"/>
  <c r="C73" i="1"/>
  <c r="J72" i="1"/>
  <c r="H72" i="1"/>
  <c r="A72" i="1"/>
  <c r="G71" i="1"/>
  <c r="D71" i="1"/>
  <c r="F70" i="1"/>
  <c r="C70" i="1"/>
  <c r="G69" i="1"/>
  <c r="D69" i="1"/>
  <c r="F68" i="1"/>
  <c r="C68" i="1"/>
  <c r="I67" i="1"/>
  <c r="E67" i="1"/>
  <c r="B67" i="1"/>
  <c r="F66" i="1"/>
  <c r="C66" i="1"/>
  <c r="J65" i="1"/>
  <c r="H65" i="1"/>
  <c r="A65" i="1"/>
  <c r="I115" i="1"/>
  <c r="E115" i="1"/>
  <c r="B115" i="1"/>
  <c r="G114" i="1"/>
  <c r="D114" i="1"/>
  <c r="J113" i="1"/>
  <c r="H113" i="1"/>
  <c r="A113" i="1"/>
  <c r="G112" i="1"/>
  <c r="D112" i="1"/>
  <c r="I111" i="1"/>
  <c r="E111" i="1"/>
  <c r="B111" i="1"/>
  <c r="J110" i="1"/>
  <c r="H110" i="1"/>
  <c r="A110" i="1"/>
  <c r="G109" i="1"/>
  <c r="D109" i="1"/>
  <c r="I108" i="1"/>
  <c r="E108" i="1"/>
  <c r="B108" i="1"/>
  <c r="I107" i="1"/>
  <c r="E107" i="1"/>
  <c r="B107" i="1"/>
  <c r="J106" i="1"/>
  <c r="I106" i="1"/>
  <c r="E106" i="1"/>
  <c r="B106" i="1"/>
  <c r="I105" i="1"/>
  <c r="E105" i="1"/>
  <c r="B105" i="1"/>
  <c r="J104" i="1"/>
  <c r="H104" i="1"/>
  <c r="A104" i="1"/>
  <c r="J103" i="1"/>
  <c r="H103" i="1"/>
  <c r="A103" i="1"/>
  <c r="I102" i="1"/>
  <c r="E102" i="1"/>
  <c r="B102" i="1"/>
  <c r="F101" i="1"/>
  <c r="C101" i="1"/>
  <c r="F100" i="1"/>
  <c r="C100" i="1"/>
  <c r="G99" i="1"/>
  <c r="D99" i="1"/>
  <c r="G98" i="1"/>
  <c r="D98" i="1"/>
  <c r="G97" i="1"/>
  <c r="D97" i="1"/>
  <c r="I96" i="1"/>
  <c r="E96" i="1"/>
  <c r="B96" i="1"/>
  <c r="G95" i="1"/>
  <c r="D95" i="1"/>
  <c r="J94" i="1"/>
  <c r="H94" i="1"/>
  <c r="A94" i="1"/>
  <c r="F93" i="1"/>
  <c r="C93" i="1"/>
  <c r="J92" i="1"/>
  <c r="H92" i="1"/>
  <c r="A92" i="1"/>
  <c r="F91" i="1"/>
  <c r="C91" i="1"/>
  <c r="F90" i="1"/>
  <c r="C90" i="1"/>
  <c r="I89" i="1"/>
  <c r="E89" i="1"/>
  <c r="B89" i="1"/>
  <c r="G88" i="1"/>
  <c r="D88" i="1"/>
  <c r="I87" i="1"/>
  <c r="E87" i="1"/>
  <c r="B87" i="1"/>
  <c r="I86" i="1"/>
  <c r="E86" i="1"/>
  <c r="B86" i="1"/>
  <c r="F85" i="1"/>
  <c r="C85" i="1"/>
  <c r="J84" i="1"/>
  <c r="H84" i="1"/>
  <c r="A84" i="1"/>
  <c r="E83" i="1"/>
  <c r="B83" i="1"/>
  <c r="J82" i="1"/>
  <c r="E82" i="1"/>
  <c r="B82" i="1"/>
  <c r="I81" i="1"/>
  <c r="F81" i="1"/>
  <c r="C81" i="1"/>
  <c r="I80" i="1"/>
  <c r="F80" i="1"/>
  <c r="C80" i="1"/>
  <c r="G79" i="1"/>
  <c r="D79" i="1"/>
  <c r="F78" i="1"/>
  <c r="C78" i="1"/>
  <c r="J77" i="1"/>
  <c r="E77" i="1"/>
  <c r="B77" i="1"/>
  <c r="G76" i="1"/>
  <c r="D76" i="1"/>
  <c r="J75" i="1"/>
  <c r="H75" i="1"/>
  <c r="A75" i="1"/>
  <c r="E74" i="1"/>
  <c r="B74" i="1"/>
  <c r="J73" i="1"/>
  <c r="I73" i="1"/>
  <c r="E73" i="1"/>
  <c r="B73" i="1"/>
  <c r="G72" i="1"/>
  <c r="D72" i="1"/>
  <c r="F71" i="1"/>
  <c r="C71" i="1"/>
  <c r="I70" i="1"/>
  <c r="E70" i="1"/>
  <c r="B70" i="1"/>
  <c r="F69" i="1"/>
  <c r="C69" i="1"/>
  <c r="I68" i="1"/>
  <c r="E68" i="1"/>
  <c r="B68" i="1"/>
  <c r="J67" i="1"/>
  <c r="H67" i="1"/>
  <c r="A67" i="1"/>
  <c r="I66" i="1"/>
  <c r="E66" i="1"/>
  <c r="B66" i="1"/>
  <c r="G65" i="1"/>
  <c r="D65" i="1"/>
  <c r="J115" i="1"/>
  <c r="H115" i="1"/>
  <c r="A115" i="1"/>
  <c r="F114" i="1"/>
  <c r="C114" i="1"/>
  <c r="G113" i="1"/>
  <c r="D113" i="1"/>
  <c r="F112" i="1"/>
  <c r="C112" i="1"/>
  <c r="J111" i="1"/>
  <c r="H111" i="1"/>
  <c r="A111" i="1"/>
  <c r="G110" i="1"/>
  <c r="D110" i="1"/>
  <c r="F109" i="1"/>
  <c r="C109" i="1"/>
  <c r="J108" i="1"/>
  <c r="H108" i="1"/>
  <c r="A108" i="1"/>
  <c r="J107" i="1"/>
  <c r="H107" i="1"/>
  <c r="A107" i="1"/>
  <c r="H106" i="1"/>
  <c r="A106" i="1"/>
  <c r="J105" i="1"/>
  <c r="H105" i="1"/>
  <c r="A105" i="1"/>
  <c r="G104" i="1"/>
  <c r="D104" i="1"/>
  <c r="G103" i="1"/>
  <c r="D103" i="1"/>
  <c r="J102" i="1"/>
  <c r="H102" i="1"/>
  <c r="A102" i="1"/>
  <c r="I101" i="1"/>
  <c r="E101" i="1"/>
  <c r="B101" i="1"/>
  <c r="I100" i="1"/>
  <c r="E100" i="1"/>
  <c r="B100" i="1"/>
  <c r="J99" i="1"/>
  <c r="I99" i="1"/>
  <c r="F99" i="1"/>
  <c r="C99" i="1"/>
  <c r="J98" i="1"/>
  <c r="I98" i="1"/>
  <c r="F98" i="1"/>
  <c r="C98" i="1"/>
  <c r="F97" i="1"/>
  <c r="C97" i="1"/>
  <c r="J96" i="1"/>
  <c r="H96" i="1"/>
  <c r="A96" i="1"/>
  <c r="F95" i="1"/>
  <c r="C95" i="1"/>
  <c r="G94" i="1"/>
  <c r="D94" i="1"/>
  <c r="I93" i="1"/>
  <c r="E93" i="1"/>
  <c r="B93" i="1"/>
  <c r="G92" i="1"/>
  <c r="D92" i="1"/>
  <c r="I91" i="1"/>
  <c r="E91" i="1"/>
  <c r="B91" i="1"/>
  <c r="I90" i="1"/>
  <c r="E90" i="1"/>
  <c r="B90" i="1"/>
  <c r="J89" i="1"/>
  <c r="H89" i="1"/>
  <c r="A89" i="1"/>
  <c r="F88" i="1"/>
  <c r="C88" i="1"/>
  <c r="J87" i="1"/>
  <c r="H87" i="1"/>
  <c r="A87" i="1"/>
  <c r="J86" i="1"/>
  <c r="H86" i="1"/>
  <c r="A86" i="1"/>
  <c r="I85" i="1"/>
  <c r="E85" i="1"/>
  <c r="B85" i="1"/>
  <c r="G84" i="1"/>
  <c r="D84" i="1"/>
  <c r="H83" i="1"/>
  <c r="A83" i="1"/>
  <c r="H82" i="1"/>
  <c r="A82" i="1"/>
  <c r="J81" i="1"/>
  <c r="E81" i="1"/>
  <c r="B81" i="1"/>
  <c r="J80" i="1"/>
  <c r="E80" i="1"/>
  <c r="B80" i="1"/>
  <c r="J79" i="1"/>
  <c r="I79" i="1"/>
  <c r="F79" i="1"/>
  <c r="C79" i="1"/>
  <c r="I78" i="1"/>
  <c r="E78" i="1"/>
  <c r="B78" i="1"/>
  <c r="H77" i="1"/>
  <c r="A77" i="1"/>
  <c r="F76" i="1"/>
  <c r="C76" i="1"/>
  <c r="G75" i="1"/>
  <c r="D75" i="1"/>
  <c r="H74" i="1"/>
  <c r="A74" i="1"/>
  <c r="H73" i="1"/>
  <c r="A73" i="1"/>
  <c r="F72" i="1"/>
  <c r="C72" i="1"/>
  <c r="J71" i="1"/>
  <c r="I71" i="1"/>
  <c r="E71" i="1"/>
  <c r="B71" i="1"/>
  <c r="I69" i="1"/>
  <c r="B69" i="1"/>
  <c r="H66" i="1"/>
  <c r="C65" i="1"/>
  <c r="F64" i="1"/>
  <c r="C64" i="1"/>
  <c r="J63" i="1"/>
  <c r="H63" i="1"/>
  <c r="A63" i="1"/>
  <c r="F62" i="1"/>
  <c r="C62" i="1"/>
  <c r="F61" i="1"/>
  <c r="C61" i="1"/>
  <c r="G60" i="1"/>
  <c r="D60" i="1"/>
  <c r="G59" i="1"/>
  <c r="D59" i="1"/>
  <c r="J58" i="1"/>
  <c r="H58" i="1"/>
  <c r="A58" i="1"/>
  <c r="G57" i="1"/>
  <c r="D57" i="1"/>
  <c r="F56" i="1"/>
  <c r="C56" i="1"/>
  <c r="F55" i="1"/>
  <c r="C55" i="1"/>
  <c r="H54" i="1"/>
  <c r="A54" i="1"/>
  <c r="J53" i="1"/>
  <c r="E53" i="1"/>
  <c r="B53" i="1"/>
  <c r="I52" i="1"/>
  <c r="E52" i="1"/>
  <c r="B52" i="1"/>
  <c r="I51" i="1"/>
  <c r="E51" i="1"/>
  <c r="B51" i="1"/>
  <c r="J50" i="1"/>
  <c r="H50" i="1"/>
  <c r="A50" i="1"/>
  <c r="F49" i="1"/>
  <c r="C49" i="1"/>
  <c r="J48" i="1"/>
  <c r="H48" i="1"/>
  <c r="A48" i="1"/>
  <c r="I47" i="1"/>
  <c r="E47" i="1"/>
  <c r="B47" i="1"/>
  <c r="I46" i="1"/>
  <c r="E46" i="1"/>
  <c r="B46" i="1"/>
  <c r="G45" i="1"/>
  <c r="D45" i="1"/>
  <c r="J44" i="1"/>
  <c r="H44" i="1"/>
  <c r="A44" i="1"/>
  <c r="F43" i="1"/>
  <c r="C43" i="1"/>
  <c r="F42" i="1"/>
  <c r="C42" i="1"/>
  <c r="F41" i="1"/>
  <c r="C41" i="1"/>
  <c r="J40" i="1"/>
  <c r="H40" i="1"/>
  <c r="A40" i="1"/>
  <c r="G39" i="1"/>
  <c r="D39" i="1"/>
  <c r="J38" i="1"/>
  <c r="H38" i="1"/>
  <c r="A38" i="1"/>
  <c r="H37" i="1"/>
  <c r="A37" i="1"/>
  <c r="J36" i="1"/>
  <c r="H36" i="1"/>
  <c r="A36" i="1"/>
  <c r="J35" i="1"/>
  <c r="H35" i="1"/>
  <c r="A35" i="1"/>
  <c r="H34" i="1"/>
  <c r="A34" i="1"/>
  <c r="F33" i="1"/>
  <c r="C33" i="1"/>
  <c r="F32" i="1"/>
  <c r="C32" i="1"/>
  <c r="J31" i="1"/>
  <c r="H31" i="1"/>
  <c r="A31" i="1"/>
  <c r="G30" i="1"/>
  <c r="D30" i="1"/>
  <c r="G29" i="1"/>
  <c r="D29" i="1"/>
  <c r="I28" i="1"/>
  <c r="E28" i="1"/>
  <c r="B28" i="1"/>
  <c r="G27" i="1"/>
  <c r="D27" i="1"/>
  <c r="G26" i="1"/>
  <c r="D26" i="1"/>
  <c r="F25" i="1"/>
  <c r="C25" i="1"/>
  <c r="G24" i="1"/>
  <c r="D24" i="1"/>
  <c r="J23" i="1"/>
  <c r="I23" i="1"/>
  <c r="E23" i="1"/>
  <c r="B23" i="1"/>
  <c r="J22" i="1"/>
  <c r="I22" i="1"/>
  <c r="E22" i="1"/>
  <c r="B22" i="1"/>
  <c r="I21" i="1"/>
  <c r="E21" i="1"/>
  <c r="B21" i="1"/>
  <c r="G20" i="1"/>
  <c r="D20" i="1"/>
  <c r="G19" i="1"/>
  <c r="D19" i="1"/>
  <c r="J18" i="1"/>
  <c r="I18" i="1"/>
  <c r="E18" i="1"/>
  <c r="B18" i="1"/>
  <c r="J17" i="1"/>
  <c r="H17" i="1"/>
  <c r="A17" i="1"/>
  <c r="F16" i="1"/>
  <c r="C16" i="1"/>
  <c r="J15" i="1"/>
  <c r="H15" i="1"/>
  <c r="A15" i="1"/>
  <c r="G14" i="1"/>
  <c r="D14" i="1"/>
  <c r="G13" i="1"/>
  <c r="D13" i="1"/>
  <c r="G12" i="1"/>
  <c r="D12" i="1"/>
  <c r="G11" i="1"/>
  <c r="D11" i="1"/>
  <c r="I10" i="1"/>
  <c r="E10" i="1"/>
  <c r="B10" i="1"/>
  <c r="G9" i="1"/>
  <c r="D9" i="1"/>
  <c r="H8" i="1"/>
  <c r="A8" i="1"/>
  <c r="I7" i="1"/>
  <c r="E7" i="1"/>
  <c r="B7" i="1"/>
  <c r="G6" i="1"/>
  <c r="D6" i="1"/>
  <c r="G5" i="1"/>
  <c r="D5" i="1"/>
  <c r="J4" i="1"/>
  <c r="H4" i="1"/>
  <c r="A4" i="1"/>
  <c r="F3" i="1"/>
  <c r="C3" i="1"/>
  <c r="H2" i="1"/>
  <c r="A2" i="1"/>
  <c r="A70" i="1"/>
  <c r="A68" i="1"/>
  <c r="G67" i="1"/>
  <c r="J66" i="1"/>
  <c r="I64" i="1"/>
  <c r="E64" i="1"/>
  <c r="B64" i="1"/>
  <c r="G63" i="1"/>
  <c r="D63" i="1"/>
  <c r="I62" i="1"/>
  <c r="E62" i="1"/>
  <c r="B62" i="1"/>
  <c r="I61" i="1"/>
  <c r="E61" i="1"/>
  <c r="B61" i="1"/>
  <c r="F60" i="1"/>
  <c r="C60" i="1"/>
  <c r="F59" i="1"/>
  <c r="C59" i="1"/>
  <c r="G58" i="1"/>
  <c r="D58" i="1"/>
  <c r="J57" i="1"/>
  <c r="I57" i="1"/>
  <c r="F57" i="1"/>
  <c r="C57" i="1"/>
  <c r="J56" i="1"/>
  <c r="I56" i="1"/>
  <c r="E56" i="1"/>
  <c r="B56" i="1"/>
  <c r="I55" i="1"/>
  <c r="E55" i="1"/>
  <c r="B55" i="1"/>
  <c r="G54" i="1"/>
  <c r="D54" i="1"/>
  <c r="H53" i="1"/>
  <c r="A53" i="1"/>
  <c r="J52" i="1"/>
  <c r="H52" i="1"/>
  <c r="A52" i="1"/>
  <c r="J51" i="1"/>
  <c r="H51" i="1"/>
  <c r="A51" i="1"/>
  <c r="G50" i="1"/>
  <c r="D50" i="1"/>
  <c r="I49" i="1"/>
  <c r="E49" i="1"/>
  <c r="B49" i="1"/>
  <c r="G48" i="1"/>
  <c r="D48" i="1"/>
  <c r="J47" i="1"/>
  <c r="H47" i="1"/>
  <c r="A47" i="1"/>
  <c r="J46" i="1"/>
  <c r="H46" i="1"/>
  <c r="A46" i="1"/>
  <c r="F45" i="1"/>
  <c r="C45" i="1"/>
  <c r="G44" i="1"/>
  <c r="D44" i="1"/>
  <c r="I43" i="1"/>
  <c r="E43" i="1"/>
  <c r="B43" i="1"/>
  <c r="I42" i="1"/>
  <c r="E42" i="1"/>
  <c r="B42" i="1"/>
  <c r="I41" i="1"/>
  <c r="E41" i="1"/>
  <c r="B41" i="1"/>
  <c r="G40" i="1"/>
  <c r="D40" i="1"/>
  <c r="F39" i="1"/>
  <c r="C39" i="1"/>
  <c r="G38" i="1"/>
  <c r="D38" i="1"/>
  <c r="G37" i="1"/>
  <c r="D37" i="1"/>
  <c r="G36" i="1"/>
  <c r="D36" i="1"/>
  <c r="G35" i="1"/>
  <c r="D35" i="1"/>
  <c r="G34" i="1"/>
  <c r="D34" i="1"/>
  <c r="I33" i="1"/>
  <c r="E33" i="1"/>
  <c r="B33" i="1"/>
  <c r="J32" i="1"/>
  <c r="I32" i="1"/>
  <c r="E32" i="1"/>
  <c r="B32" i="1"/>
  <c r="G31" i="1"/>
  <c r="D31" i="1"/>
  <c r="F30" i="1"/>
  <c r="C30" i="1"/>
  <c r="F29" i="1"/>
  <c r="C29" i="1"/>
  <c r="J28" i="1"/>
  <c r="H28" i="1"/>
  <c r="A28" i="1"/>
  <c r="F27" i="1"/>
  <c r="C27" i="1"/>
  <c r="F26" i="1"/>
  <c r="C26" i="1"/>
  <c r="J25" i="1"/>
  <c r="I25" i="1"/>
  <c r="E25" i="1"/>
  <c r="B25" i="1"/>
  <c r="F24" i="1"/>
  <c r="C24" i="1"/>
  <c r="H23" i="1"/>
  <c r="A23" i="1"/>
  <c r="H22" i="1"/>
  <c r="A22" i="1"/>
  <c r="J21" i="1"/>
  <c r="H21" i="1"/>
  <c r="A21" i="1"/>
  <c r="J20" i="1"/>
  <c r="I20" i="1"/>
  <c r="F20" i="1"/>
  <c r="C20" i="1"/>
  <c r="F19" i="1"/>
  <c r="C19" i="1"/>
  <c r="H18" i="1"/>
  <c r="A18" i="1"/>
  <c r="G17" i="1"/>
  <c r="D17" i="1"/>
  <c r="I16" i="1"/>
  <c r="E16" i="1"/>
  <c r="B16" i="1"/>
  <c r="G15" i="1"/>
  <c r="D15" i="1"/>
  <c r="F14" i="1"/>
  <c r="C14" i="1"/>
  <c r="F13" i="1"/>
  <c r="C13" i="1"/>
  <c r="F12" i="1"/>
  <c r="C12" i="1"/>
  <c r="F11" i="1"/>
  <c r="C11" i="1"/>
  <c r="J10" i="1"/>
  <c r="H10" i="1"/>
  <c r="A10" i="1"/>
  <c r="F9" i="1"/>
  <c r="C9" i="1"/>
  <c r="G8" i="1"/>
  <c r="D8" i="1"/>
  <c r="J7" i="1"/>
  <c r="H7" i="1"/>
  <c r="A7" i="1"/>
  <c r="F6" i="1"/>
  <c r="C6" i="1"/>
  <c r="F5" i="1"/>
  <c r="C5" i="1"/>
  <c r="G4" i="1"/>
  <c r="D4" i="1"/>
  <c r="I3" i="1"/>
  <c r="E3" i="1"/>
  <c r="B3" i="1"/>
  <c r="G2" i="1"/>
  <c r="D2" i="1"/>
  <c r="H70" i="1"/>
  <c r="J69" i="1"/>
  <c r="E69" i="1"/>
  <c r="H68" i="1"/>
  <c r="F65" i="1"/>
  <c r="J64" i="1"/>
  <c r="H64" i="1"/>
  <c r="A64" i="1"/>
  <c r="F63" i="1"/>
  <c r="C63" i="1"/>
  <c r="J62" i="1"/>
  <c r="H62" i="1"/>
  <c r="A62" i="1"/>
  <c r="J61" i="1"/>
  <c r="H61" i="1"/>
  <c r="A61" i="1"/>
  <c r="I60" i="1"/>
  <c r="E60" i="1"/>
  <c r="B60" i="1"/>
  <c r="I59" i="1"/>
  <c r="E59" i="1"/>
  <c r="B59" i="1"/>
  <c r="F58" i="1"/>
  <c r="C58" i="1"/>
  <c r="E57" i="1"/>
  <c r="B57" i="1"/>
  <c r="H56" i="1"/>
  <c r="A56" i="1"/>
  <c r="J55" i="1"/>
  <c r="H55" i="1"/>
  <c r="A55" i="1"/>
  <c r="F54" i="1"/>
  <c r="C54" i="1"/>
  <c r="G53" i="1"/>
  <c r="D53" i="1"/>
  <c r="G52" i="1"/>
  <c r="D52" i="1"/>
  <c r="G51" i="1"/>
  <c r="D51" i="1"/>
  <c r="F50" i="1"/>
  <c r="C50" i="1"/>
  <c r="J49" i="1"/>
  <c r="H49" i="1"/>
  <c r="A49" i="1"/>
  <c r="F48" i="1"/>
  <c r="C48" i="1"/>
  <c r="G47" i="1"/>
  <c r="D47" i="1"/>
  <c r="G46" i="1"/>
  <c r="D46" i="1"/>
  <c r="I45" i="1"/>
  <c r="E45" i="1"/>
  <c r="B45" i="1"/>
  <c r="F44" i="1"/>
  <c r="C44" i="1"/>
  <c r="J43" i="1"/>
  <c r="H43" i="1"/>
  <c r="A43" i="1"/>
  <c r="J42" i="1"/>
  <c r="H42" i="1"/>
  <c r="A42" i="1"/>
  <c r="J41" i="1"/>
  <c r="H41" i="1"/>
  <c r="A41" i="1"/>
  <c r="F40" i="1"/>
  <c r="C40" i="1"/>
  <c r="I39" i="1"/>
  <c r="E39" i="1"/>
  <c r="B39" i="1"/>
  <c r="F38" i="1"/>
  <c r="C38" i="1"/>
  <c r="F37" i="1"/>
  <c r="C37" i="1"/>
  <c r="F36" i="1"/>
  <c r="C36" i="1"/>
  <c r="F35" i="1"/>
  <c r="C35" i="1"/>
  <c r="I34" i="1"/>
  <c r="F34" i="1"/>
  <c r="C34" i="1"/>
  <c r="J33" i="1"/>
  <c r="H33" i="1"/>
  <c r="A33" i="1"/>
  <c r="H32" i="1"/>
  <c r="A32" i="1"/>
  <c r="F31" i="1"/>
  <c r="C31" i="1"/>
  <c r="I30" i="1"/>
  <c r="E30" i="1"/>
  <c r="B30" i="1"/>
  <c r="J29" i="1"/>
  <c r="I29" i="1"/>
  <c r="E29" i="1"/>
  <c r="B29" i="1"/>
  <c r="G28" i="1"/>
  <c r="D28" i="1"/>
  <c r="I27" i="1"/>
  <c r="E27" i="1"/>
  <c r="B27" i="1"/>
  <c r="I26" i="1"/>
  <c r="E26" i="1"/>
  <c r="B26" i="1"/>
  <c r="H25" i="1"/>
  <c r="A25" i="1"/>
  <c r="I24" i="1"/>
  <c r="E24" i="1"/>
  <c r="B24" i="1"/>
  <c r="G23" i="1"/>
  <c r="D23" i="1"/>
  <c r="G22" i="1"/>
  <c r="D22" i="1"/>
  <c r="G21" i="1"/>
  <c r="D21" i="1"/>
  <c r="E20" i="1"/>
  <c r="B20" i="1"/>
  <c r="I19" i="1"/>
  <c r="E19" i="1"/>
  <c r="B19" i="1"/>
  <c r="G18" i="1"/>
  <c r="D18" i="1"/>
  <c r="F17" i="1"/>
  <c r="C17" i="1"/>
  <c r="J16" i="1"/>
  <c r="H16" i="1"/>
  <c r="A16" i="1"/>
  <c r="F15" i="1"/>
  <c r="C15" i="1"/>
  <c r="J14" i="1"/>
  <c r="I14" i="1"/>
  <c r="E14" i="1"/>
  <c r="B14" i="1"/>
  <c r="I13" i="1"/>
  <c r="E13" i="1"/>
  <c r="B13" i="1"/>
  <c r="I12" i="1"/>
  <c r="E12" i="1"/>
  <c r="B12" i="1"/>
  <c r="I11" i="1"/>
  <c r="E11" i="1"/>
  <c r="B11" i="1"/>
  <c r="G10" i="1"/>
  <c r="D10" i="1"/>
  <c r="J9" i="1"/>
  <c r="I9" i="1"/>
  <c r="E9" i="1"/>
  <c r="B9" i="1"/>
  <c r="F8" i="1"/>
  <c r="C8" i="1"/>
  <c r="G7" i="1"/>
  <c r="D7" i="1"/>
  <c r="I6" i="1"/>
  <c r="E6" i="1"/>
  <c r="B6" i="1"/>
  <c r="J5" i="1"/>
  <c r="I5" i="1"/>
  <c r="E5" i="1"/>
  <c r="B5" i="1"/>
  <c r="F4" i="1"/>
  <c r="C4" i="1"/>
  <c r="J3" i="1"/>
  <c r="H3" i="1"/>
  <c r="A3" i="1"/>
  <c r="I2" i="1"/>
  <c r="F2" i="1"/>
  <c r="C2" i="1"/>
  <c r="J70" i="1"/>
  <c r="J68" i="1"/>
  <c r="D67" i="1"/>
  <c r="A66" i="1"/>
  <c r="G64" i="1"/>
  <c r="D64" i="1"/>
  <c r="I63" i="1"/>
  <c r="E63" i="1"/>
  <c r="B63" i="1"/>
  <c r="G62" i="1"/>
  <c r="D62" i="1"/>
  <c r="G61" i="1"/>
  <c r="D61" i="1"/>
  <c r="J60" i="1"/>
  <c r="H60" i="1"/>
  <c r="A60" i="1"/>
  <c r="J59" i="1"/>
  <c r="H59" i="1"/>
  <c r="A59" i="1"/>
  <c r="I58" i="1"/>
  <c r="E58" i="1"/>
  <c r="B58" i="1"/>
  <c r="H57" i="1"/>
  <c r="A57" i="1"/>
  <c r="G56" i="1"/>
  <c r="D56" i="1"/>
  <c r="G55" i="1"/>
  <c r="D55" i="1"/>
  <c r="J54" i="1"/>
  <c r="I54" i="1"/>
  <c r="E54" i="1"/>
  <c r="B54" i="1"/>
  <c r="I53" i="1"/>
  <c r="F53" i="1"/>
  <c r="C53" i="1"/>
  <c r="F52" i="1"/>
  <c r="C52" i="1"/>
  <c r="F51" i="1"/>
  <c r="C51" i="1"/>
  <c r="I50" i="1"/>
  <c r="E50" i="1"/>
  <c r="B50" i="1"/>
  <c r="G49" i="1"/>
  <c r="D49" i="1"/>
  <c r="I48" i="1"/>
  <c r="E48" i="1"/>
  <c r="B48" i="1"/>
  <c r="F47" i="1"/>
  <c r="C47" i="1"/>
  <c r="F46" i="1"/>
  <c r="C46" i="1"/>
  <c r="J45" i="1"/>
  <c r="H45" i="1"/>
  <c r="A45" i="1"/>
  <c r="I44" i="1"/>
  <c r="E44" i="1"/>
  <c r="B44" i="1"/>
  <c r="G43" i="1"/>
  <c r="D43" i="1"/>
  <c r="G42" i="1"/>
  <c r="D42" i="1"/>
  <c r="G41" i="1"/>
  <c r="D41" i="1"/>
  <c r="I40" i="1"/>
  <c r="E40" i="1"/>
  <c r="B40" i="1"/>
  <c r="J39" i="1"/>
  <c r="H39" i="1"/>
  <c r="A39" i="1"/>
  <c r="I38" i="1"/>
  <c r="E38" i="1"/>
  <c r="B38" i="1"/>
  <c r="J37" i="1"/>
  <c r="I37" i="1"/>
  <c r="E37" i="1"/>
  <c r="B37" i="1"/>
  <c r="I36" i="1"/>
  <c r="E36" i="1"/>
  <c r="B36" i="1"/>
  <c r="I35" i="1"/>
  <c r="E35" i="1"/>
  <c r="B35" i="1"/>
  <c r="J34" i="1"/>
  <c r="E34" i="1"/>
  <c r="B34" i="1"/>
  <c r="G33" i="1"/>
  <c r="D33" i="1"/>
  <c r="G32" i="1"/>
  <c r="D32" i="1"/>
  <c r="I31" i="1"/>
  <c r="E31" i="1"/>
  <c r="B31" i="1"/>
  <c r="J30" i="1"/>
  <c r="H30" i="1"/>
  <c r="A30" i="1"/>
  <c r="H29" i="1"/>
  <c r="A29" i="1"/>
  <c r="F28" i="1"/>
  <c r="C28" i="1"/>
  <c r="J27" i="1"/>
  <c r="H27" i="1"/>
  <c r="A27" i="1"/>
  <c r="J26" i="1"/>
  <c r="H26" i="1"/>
  <c r="A26" i="1"/>
  <c r="G25" i="1"/>
  <c r="D25" i="1"/>
  <c r="J24" i="1"/>
  <c r="H24" i="1"/>
  <c r="A24" i="1"/>
  <c r="F23" i="1"/>
  <c r="C23" i="1"/>
  <c r="F22" i="1"/>
  <c r="C22" i="1"/>
  <c r="F21" i="1"/>
  <c r="C21" i="1"/>
  <c r="H20" i="1"/>
  <c r="A20" i="1"/>
  <c r="J19" i="1"/>
  <c r="H19" i="1"/>
  <c r="A19" i="1"/>
  <c r="F18" i="1"/>
  <c r="C18" i="1"/>
  <c r="I17" i="1"/>
  <c r="E17" i="1"/>
  <c r="B17" i="1"/>
  <c r="G16" i="1"/>
  <c r="D16" i="1"/>
  <c r="I15" i="1"/>
  <c r="E15" i="1"/>
  <c r="B15" i="1"/>
  <c r="H14" i="1"/>
  <c r="A14" i="1"/>
  <c r="J13" i="1"/>
  <c r="H13" i="1"/>
  <c r="A13" i="1"/>
  <c r="J12" i="1"/>
  <c r="H12" i="1"/>
  <c r="A12" i="1"/>
  <c r="J11" i="1"/>
  <c r="H11" i="1"/>
  <c r="A11" i="1"/>
  <c r="F10" i="1"/>
  <c r="C10" i="1"/>
  <c r="H9" i="1"/>
  <c r="A9" i="1"/>
  <c r="J8" i="1"/>
  <c r="I8" i="1"/>
  <c r="E8" i="1"/>
  <c r="B8" i="1"/>
  <c r="F7" i="1"/>
  <c r="C7" i="1"/>
  <c r="J6" i="1"/>
  <c r="H6" i="1"/>
  <c r="A6" i="1"/>
  <c r="H5" i="1"/>
  <c r="A5" i="1"/>
  <c r="I4" i="1"/>
  <c r="E4" i="1"/>
  <c r="B4" i="1"/>
  <c r="G3" i="1"/>
  <c r="D3" i="1"/>
  <c r="J2" i="1"/>
  <c r="E2" i="1"/>
  <c r="B2" i="1"/>
</calcChain>
</file>

<file path=xl/sharedStrings.xml><?xml version="1.0" encoding="utf-8"?>
<sst xmlns="http://schemas.openxmlformats.org/spreadsheetml/2006/main" count="25" uniqueCount="25">
  <si>
    <t>PROVINCIA</t>
  </si>
  <si>
    <t>CODIFICACION PROVINCIAL</t>
  </si>
  <si>
    <t>CANTON</t>
  </si>
  <si>
    <t>CODIFICACION CANTONAL</t>
  </si>
  <si>
    <t>EVENTO</t>
  </si>
  <si>
    <t>CAUSA</t>
  </si>
  <si>
    <t>CATEGORIA DEL EVENTO</t>
  </si>
  <si>
    <t>FECHA DEL EVENTO</t>
  </si>
  <si>
    <t>FALLECIDAS</t>
  </si>
  <si>
    <t>calificación del evento peligroso</t>
  </si>
  <si>
    <t>Etiquetas de fila</t>
  </si>
  <si>
    <t>Total general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</si>
  <si>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</si>
  <si>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</si>
  <si>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</si>
  <si>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</si>
  <si>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</si>
  <si>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</si>
  <si>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</si>
  <si>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</si>
  <si>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</si>
  <si>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</si>
  <si>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</si>
  <si>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</si>
  <si>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Suma de FALLECIDAS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</si>
</sst>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[$-F400]h:mm:ss\ AM/PM"/>
    <numFmt numFmtId="167" formatCode="d/mm/yyyy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7"/>
      <color rgb="FFFFFFFF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165" fontId="5" fillId="0" borderId="0" xfId="0" applyNumberFormat="1" applyFont="1" applyAlignment="1"/>
    <xf numFmtId="0" fontId="1" fillId="0" borderId="0" xfId="0" applyFont="1"/>
    <xf numFmtId="49" fontId="1" fillId="0" borderId="0" xfId="0" applyNumberFormat="1" applyFont="1"/>
    <xf numFmtId="167" fontId="6" fillId="0" borderId="0" xfId="0" applyNumberFormat="1" applyFont="1" applyAlignment="1">
      <alignment horizontal="right"/>
    </xf>
    <xf numFmtId="164" fontId="1" fillId="0" borderId="0" xfId="0" applyNumberFormat="1" applyFont="1"/>
    <xf numFmtId="165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tonio D. Ramirez Andrade" refreshedDate="45467.434193518522" createdVersion="6" refreshedVersion="6" minRefreshableVersion="3" recordCount="299" xr:uid="{00000000-000A-0000-FFFF-FFFF03000000}">
  <cacheSource type="worksheet">
    <worksheetSource ref="A1:J300" sheet="Base20102022"/>
  </cacheSource>
  <cacheFields count="11">
    <cacheField name="PROVINCIA" numFmtId="0">
      <sharedItems/>
    </cacheField>
    <cacheField name="CODIFICACION PROVINCIAL" numFmtId="164">
      <sharedItems containsSemiMixedTypes="0" containsString="0" containsNumber="1" containsInteger="1" minValue="2" maxValue="24"/>
    </cacheField>
    <cacheField name="CANTON" numFmtId="49">
      <sharedItems/>
    </cacheField>
    <cacheField name="CODIFICACION CANTONAL" numFmtId="165">
      <sharedItems containsSemiMixedTypes="0" containsString="0" containsNumber="1" containsInteger="1" minValue="201" maxValue="2403"/>
    </cacheField>
    <cacheField name="EVENTO" numFmtId="0">
      <sharedItems/>
    </cacheField>
    <cacheField name="CAUSA" numFmtId="0">
      <sharedItems/>
    </cacheField>
    <cacheField name="CATEGORIA DEL EVENTO" numFmtId="0">
      <sharedItems/>
    </cacheField>
    <cacheField name="FECHA DEL EVENTO" numFmtId="167">
      <sharedItems containsSemiMixedTypes="0" containsNonDate="0" containsDate="1" containsString="0" minDate="2023-01-01T00:00:00" maxDate="2023-12-30T00:00:00" count="128">
        <d v="2023-01-01T00:00:00"/>
        <d v="2023-01-09T00:00:00"/>
        <d v="2023-01-10T00:00:00"/>
        <d v="2023-01-14T00:00:00"/>
        <d v="2023-01-21T00:00:00"/>
        <d v="2023-01-22T00:00:00"/>
        <d v="2023-01-24T00:00:00"/>
        <d v="2023-02-03T00:00:00"/>
        <d v="2023-02-10T00:00:00"/>
        <d v="2023-02-17T00:00:00"/>
        <d v="2023-02-15T00:00:00"/>
        <d v="2023-02-18T00:00:00"/>
        <d v="2023-02-21T00:00:00"/>
        <d v="2023-02-22T00:00:00"/>
        <d v="2023-02-28T00:00:00"/>
        <d v="2023-02-23T00:00:00"/>
        <d v="2023-03-05T00:00:00"/>
        <d v="2023-02-25T00:00:00"/>
        <d v="2023-03-09T00:00:00"/>
        <d v="2023-03-01T00:00:00"/>
        <d v="2023-03-03T00:00:00"/>
        <d v="2023-03-04T00:00:00"/>
        <d v="2023-03-10T00:00:00"/>
        <d v="2023-03-11T00:00:00"/>
        <d v="2023-03-06T00:00:00"/>
        <d v="2023-03-13T00:00:00"/>
        <d v="2023-03-07T00:00:00"/>
        <d v="2023-03-16T00:00:00"/>
        <d v="2023-03-08T00:00:00"/>
        <d v="2023-03-22T00:00:00"/>
        <d v="2023-03-14T00:00:00"/>
        <d v="2023-03-15T00:00:00"/>
        <d v="2023-03-17T00:00:00"/>
        <d v="2023-03-18T00:00:00"/>
        <d v="2023-04-04T00:00:00"/>
        <d v="2023-04-10T00:00:00"/>
        <d v="2023-03-20T00:00:00"/>
        <d v="2023-03-21T00:00:00"/>
        <d v="2023-04-17T00:00:00"/>
        <d v="2023-03-23T00:00:00"/>
        <d v="2023-03-24T00:00:00"/>
        <d v="2023-03-26T00:00:00"/>
        <d v="2023-03-28T00:00:00"/>
        <d v="2023-04-20T00:00:00"/>
        <d v="2023-04-21T00:00:00"/>
        <d v="2023-04-25T00:00:00"/>
        <d v="2023-04-05T00:00:00"/>
        <d v="2023-04-27T00:00:00"/>
        <d v="2023-04-06T00:00:00"/>
        <d v="2023-05-02T00:00:00"/>
        <d v="2023-05-03T00:00:00"/>
        <d v="2023-04-08T00:00:00"/>
        <d v="2023-04-09T00:00:00"/>
        <d v="2023-05-09T00:00:00"/>
        <d v="2023-04-11T00:00:00"/>
        <d v="2023-04-12T00:00:00"/>
        <d v="2023-05-16T00:00:00"/>
        <d v="2023-05-18T00:00:00"/>
        <d v="2023-04-16T00:00:00"/>
        <d v="2023-05-23T00:00:00"/>
        <d v="2023-06-03T00:00:00"/>
        <d v="2023-04-18T00:00:00"/>
        <d v="2023-06-04T00:00:00"/>
        <d v="2023-04-19T00:00:00"/>
        <d v="2023-06-26T00:00:00"/>
        <d v="2023-04-22T00:00:00"/>
        <d v="2023-04-23T00:00:00"/>
        <d v="2023-04-24T00:00:00"/>
        <d v="2023-04-26T00:00:00"/>
        <d v="2023-04-28T00:00:00"/>
        <d v="2023-05-08T00:00:00"/>
        <d v="2023-05-10T00:00:00"/>
        <d v="2023-05-17T00:00:00"/>
        <d v="2023-05-19T00:00:00"/>
        <d v="2023-07-29T00:00:00"/>
        <d v="2023-05-21T00:00:00"/>
        <d v="2023-07-31T00:00:00"/>
        <d v="2023-05-25T00:00:00"/>
        <d v="2023-05-27T00:00:00"/>
        <d v="2023-05-28T00:00:00"/>
        <d v="2023-05-30T00:00:00"/>
        <d v="2023-05-31T00:00:00"/>
        <d v="2023-06-01T00:00:00"/>
        <d v="2023-06-06T00:00:00"/>
        <d v="2023-06-07T00:00:00"/>
        <d v="2023-06-08T00:00:00"/>
        <d v="2023-06-09T00:00:00"/>
        <d v="2023-06-13T00:00:00"/>
        <d v="2023-06-15T00:00:00"/>
        <d v="2023-06-16T00:00:00"/>
        <d v="2023-06-24T00:00:00"/>
        <d v="2023-06-27T00:00:00"/>
        <d v="2023-06-28T00:00:00"/>
        <d v="2023-07-06T00:00:00"/>
        <d v="2023-07-12T00:00:00"/>
        <d v="2023-07-14T00:00:00"/>
        <d v="2023-07-18T00:00:00"/>
        <d v="2023-07-20T00:00:00"/>
        <d v="2023-07-28T00:00:00"/>
        <d v="2023-08-03T00:00:00"/>
        <d v="2023-08-13T00:00:00"/>
        <d v="2023-08-17T00:00:00"/>
        <d v="2023-08-19T00:00:00"/>
        <d v="2023-08-23T00:00:00"/>
        <d v="2023-08-29T00:00:00"/>
        <d v="2023-08-31T00:00:00"/>
        <d v="2023-09-06T00:00:00"/>
        <d v="2023-09-08T00:00:00"/>
        <d v="2023-09-09T00:00:00"/>
        <d v="2023-09-12T00:00:00"/>
        <d v="2023-09-16T00:00:00"/>
        <d v="2023-09-20T00:00:00"/>
        <d v="2023-09-21T00:00:00"/>
        <d v="2023-09-23T00:00:00"/>
        <d v="2023-10-12T00:00:00"/>
        <d v="2023-10-14T00:00:00"/>
        <d v="2023-10-24T00:00:00"/>
        <d v="2023-10-25T00:00:00"/>
        <d v="2023-10-26T00:00:00"/>
        <d v="2023-10-31T00:00:00"/>
        <d v="2023-11-22T00:00:00"/>
        <d v="2023-12-06T00:00:00"/>
        <d v="2023-12-10T00:00:00"/>
        <d v="2023-12-17T00:00:00"/>
        <d v="2023-12-22T00:00:00"/>
        <d v="2023-12-23T00:00:00"/>
        <d v="2023-12-28T00:00:00"/>
        <d v="2023-12-29T00:00:00"/>
      </sharedItems>
      <fieldGroup par="10" base="7">
        <rangePr groupBy="days" startDate="2023-01-01T00:00:00" endDate="2023-12-30T00:00:00"/>
        <groupItems count="368">
          <s v="&lt;1/1/2023"/>
          <s v="1-ene"/>
          <s v="2-ene"/>
          <s v="3-ene"/>
          <s v="4-ene"/>
          <s v="5-ene"/>
          <s v="6-ene"/>
          <s v="7-ene"/>
          <s v="8-ene"/>
          <s v="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br"/>
          <s v="2-abr"/>
          <s v="3-abr"/>
          <s v="4-abr"/>
          <s v="5-abr"/>
          <s v="6-abr"/>
          <s v="7-abr"/>
          <s v="8-abr"/>
          <s v="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go"/>
          <s v="2-ago"/>
          <s v="3-ago"/>
          <s v="4-ago"/>
          <s v="5-ago"/>
          <s v="6-ago"/>
          <s v="7-ago"/>
          <s v="8-ago"/>
          <s v="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ic"/>
          <s v="2-dic"/>
          <s v="3-dic"/>
          <s v="4-dic"/>
          <s v="5-dic"/>
          <s v="6-dic"/>
          <s v="7-dic"/>
          <s v="8-dic"/>
          <s v="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30/12/2023"/>
        </groupItems>
      </fieldGroup>
    </cacheField>
    <cacheField name="FALLECIDAS" numFmtId="0">
      <sharedItems containsSemiMixedTypes="0" containsString="0" containsNumber="1" containsInteger="1" minValue="0" maxValue="65"/>
    </cacheField>
    <cacheField name="calificación del evento peligroso" numFmtId="0">
      <sharedItems/>
    </cacheField>
    <cacheField name="Meses" numFmtId="0" databaseField="0">
      <fieldGroup base="7">
        <rangePr groupBy="months" startDate="2023-01-01T00:00:00" endDate="2023-12-30T00:00:00"/>
        <groupItems count="14">
          <s v="&lt;1/1/2023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30/12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9">
  <r>
    <s v="Guayas"/>
    <n v="9"/>
    <s v="Guayaquil"/>
    <n v="901"/>
    <s v="Incendio Estructural"/>
    <s v="Desconocida"/>
    <s v="Antrópico"/>
    <x v="0"/>
    <n v="0"/>
    <s v="Nivel 2"/>
  </r>
  <r>
    <s v="Manabí"/>
    <n v="13"/>
    <s v="El Carmen"/>
    <n v="1304"/>
    <s v="Inundación"/>
    <s v="Lluvias"/>
    <s v="Época Lluviosa"/>
    <x v="1"/>
    <n v="0"/>
    <s v="Nivel 2"/>
  </r>
  <r>
    <s v="Esmeraldas"/>
    <n v="8"/>
    <s v="San Lorenzo"/>
    <n v="805"/>
    <s v="Oleaje"/>
    <s v="Aguaje/Marejada"/>
    <s v="Natural"/>
    <x v="2"/>
    <n v="0"/>
    <s v="Nivel 2"/>
  </r>
  <r>
    <s v="Imbabura"/>
    <n v="10"/>
    <s v="Ibarra"/>
    <n v="1001"/>
    <s v="Aluvión"/>
    <s v="Lluvias"/>
    <s v="Época Lluviosa"/>
    <x v="3"/>
    <n v="0"/>
    <s v="Nivel 2"/>
  </r>
  <r>
    <s v="Manabí"/>
    <n v="13"/>
    <s v="Portoviejo"/>
    <n v="1301"/>
    <s v="Oleaje"/>
    <s v="Oleaje"/>
    <s v="Natural"/>
    <x v="4"/>
    <n v="0"/>
    <s v="Nivel 2"/>
  </r>
  <r>
    <s v="Esmeraldas"/>
    <n v="8"/>
    <s v="San Lorenzo"/>
    <n v="805"/>
    <s v="Oleaje"/>
    <s v="Aguaje/Marejada"/>
    <s v="Natural"/>
    <x v="5"/>
    <n v="0"/>
    <s v="Nivel 2"/>
  </r>
  <r>
    <s v="Manabí"/>
    <n v="13"/>
    <s v="Sucre"/>
    <n v="1314"/>
    <s v="Oleaje"/>
    <s v="Oleaje"/>
    <s v="Natural"/>
    <x v="6"/>
    <n v="0"/>
    <s v="Nivel 2"/>
  </r>
  <r>
    <s v="Morona Santiago"/>
    <n v="14"/>
    <s v="Taisha"/>
    <n v="1409"/>
    <s v="Deslizamiento"/>
    <s v="Lluvias"/>
    <s v="Época Lluviosa"/>
    <x v="6"/>
    <n v="0"/>
    <s v="Nivel 3"/>
  </r>
  <r>
    <s v="Manabí"/>
    <n v="13"/>
    <s v="Puerto López"/>
    <n v="1319"/>
    <s v="Vendaval"/>
    <s v="Vientos fuertes"/>
    <s v="Época Lluviosa"/>
    <x v="7"/>
    <n v="0"/>
    <s v="Nivel 2"/>
  </r>
  <r>
    <s v="Guayas"/>
    <n v="9"/>
    <s v="Guayaquil"/>
    <n v="901"/>
    <s v="Vendaval"/>
    <s v="Lluvias"/>
    <s v="Época Lluviosa"/>
    <x v="8"/>
    <n v="0"/>
    <s v="Nivel 2"/>
  </r>
  <r>
    <s v="Manabí"/>
    <n v="13"/>
    <s v="Chone"/>
    <n v="1303"/>
    <s v="Inundación"/>
    <s v="Lluvias"/>
    <s v="Época Lluviosa"/>
    <x v="9"/>
    <n v="0"/>
    <s v="Nivel 2"/>
  </r>
  <r>
    <s v="Manabí"/>
    <n v="13"/>
    <s v="Portoviejo"/>
    <n v="1301"/>
    <s v="Inundación"/>
    <s v="Lluvias"/>
    <s v="Época Lluviosa"/>
    <x v="10"/>
    <n v="0"/>
    <s v="Nivel 2"/>
  </r>
  <r>
    <s v="Manabí"/>
    <n v="13"/>
    <s v="Flavio Alfaro"/>
    <n v="1305"/>
    <s v="Deslizamiento"/>
    <s v="Lluvias"/>
    <s v="Época Lluviosa"/>
    <x v="9"/>
    <n v="0"/>
    <s v="Nivel 2"/>
  </r>
  <r>
    <s v="Manabí"/>
    <n v="13"/>
    <s v="Chone"/>
    <n v="1303"/>
    <s v="Inundación"/>
    <s v="Lluvias"/>
    <s v="Época Lluviosa"/>
    <x v="9"/>
    <n v="0"/>
    <s v="Nivel 2"/>
  </r>
  <r>
    <s v="Guayas"/>
    <n v="9"/>
    <s v="Durán"/>
    <n v="907"/>
    <s v="Inundación"/>
    <s v="Lluvias"/>
    <s v="Época Lluviosa"/>
    <x v="11"/>
    <n v="0"/>
    <s v="Nivel 2"/>
  </r>
  <r>
    <s v="El Oro"/>
    <n v="7"/>
    <s v="Portovelo"/>
    <n v="711"/>
    <s v="Inundación"/>
    <s v="Lluvias"/>
    <s v="Época Lluviosa"/>
    <x v="11"/>
    <n v="0"/>
    <s v="Nivel 2"/>
  </r>
  <r>
    <s v="Los Ríos"/>
    <n v="12"/>
    <s v="Montalvo"/>
    <n v="1203"/>
    <s v="Inundación"/>
    <s v="Inundación"/>
    <s v="Época Lluviosa"/>
    <x v="12"/>
    <n v="0"/>
    <s v="Nivel 3"/>
  </r>
  <r>
    <s v="Los Ríos"/>
    <n v="12"/>
    <s v="Babahoyo"/>
    <n v="1201"/>
    <s v="Inundación"/>
    <s v="Lluvias"/>
    <s v="Época Lluviosa"/>
    <x v="12"/>
    <n v="0"/>
    <s v="Nivel 2"/>
  </r>
  <r>
    <s v="Chimborazo"/>
    <n v="6"/>
    <s v="Pallatanga"/>
    <n v="608"/>
    <s v="Aluvión"/>
    <s v="Lluvias"/>
    <s v="Época Lluviosa"/>
    <x v="12"/>
    <n v="4"/>
    <s v="Nivel 2"/>
  </r>
  <r>
    <s v="Santa Elena"/>
    <n v="24"/>
    <s v="Santa Elena"/>
    <n v="2401"/>
    <s v="Inundación"/>
    <s v="Lluvias"/>
    <s v="Época Lluviosa"/>
    <x v="12"/>
    <n v="0"/>
    <s v="Nivel 2"/>
  </r>
  <r>
    <s v="Imbabura"/>
    <n v="10"/>
    <s v="Ibarra"/>
    <n v="1001"/>
    <s v="Inundación"/>
    <s v="Lluvias"/>
    <s v="Época Lluviosa"/>
    <x v="12"/>
    <n v="0"/>
    <s v="Nivel 2"/>
  </r>
  <r>
    <s v="Imbabura"/>
    <n v="10"/>
    <s v="Ibarra"/>
    <n v="1001"/>
    <s v="Inundación"/>
    <s v="Lluvias"/>
    <s v="Época Lluviosa"/>
    <x v="12"/>
    <n v="0"/>
    <s v="Nivel 2"/>
  </r>
  <r>
    <s v="Guayas"/>
    <n v="9"/>
    <s v="Alfredo Baquerizo Moreno (Juján)"/>
    <n v="902"/>
    <s v="Inundación"/>
    <s v="Lluvias"/>
    <s v="Época Lluviosa"/>
    <x v="13"/>
    <n v="0"/>
    <s v="Nivel 2"/>
  </r>
  <r>
    <s v="Manabí"/>
    <n v="13"/>
    <s v="Chone"/>
    <n v="1303"/>
    <s v="Deslizamiento"/>
    <s v="Lluvias"/>
    <s v="Época Lluviosa"/>
    <x v="14"/>
    <n v="0"/>
    <s v="Nivel 2"/>
  </r>
  <r>
    <s v="Santa Elena"/>
    <n v="24"/>
    <s v="Santa Elena"/>
    <n v="2401"/>
    <s v="Inundación"/>
    <s v="Lluvias"/>
    <s v="Época Lluviosa"/>
    <x v="15"/>
    <n v="0"/>
    <s v="Nivel 2"/>
  </r>
  <r>
    <s v="Santa Elena"/>
    <n v="24"/>
    <s v="Santa Elena"/>
    <n v="2401"/>
    <s v="Inundación"/>
    <s v="Lluvias"/>
    <s v="Época Lluviosa"/>
    <x v="15"/>
    <n v="0"/>
    <s v="Nivel 2"/>
  </r>
  <r>
    <s v="Santa Elena"/>
    <n v="24"/>
    <s v="Santa Elena"/>
    <n v="2401"/>
    <s v="Inundación"/>
    <s v="Lluvias"/>
    <s v="Época Lluviosa"/>
    <x v="15"/>
    <n v="0"/>
    <s v="Nivel 2"/>
  </r>
  <r>
    <s v="Bolívar"/>
    <n v="2"/>
    <s v="San Miguel"/>
    <n v="205"/>
    <s v="Deslizamiento"/>
    <s v="Lluvias"/>
    <s v="Época Lluviosa"/>
    <x v="15"/>
    <n v="0"/>
    <s v="Nivel 2"/>
  </r>
  <r>
    <s v="Guayas"/>
    <n v="9"/>
    <s v="Guayaquil"/>
    <n v="901"/>
    <s v="Inundación"/>
    <s v="Lluvias"/>
    <s v="Época Lluviosa"/>
    <x v="16"/>
    <n v="0"/>
    <s v="Nivel 2"/>
  </r>
  <r>
    <s v="Santa Elena"/>
    <n v="24"/>
    <s v="Salinas"/>
    <n v="2403"/>
    <s v="Inundación"/>
    <s v="Lluvias"/>
    <s v="Época Lluviosa"/>
    <x v="17"/>
    <n v="0"/>
    <s v="Nivel 2"/>
  </r>
  <r>
    <s v="Guayas"/>
    <n v="9"/>
    <s v="Playas"/>
    <n v="921"/>
    <s v="Inundación"/>
    <s v="Lluvias"/>
    <s v="Época Lluviosa"/>
    <x v="17"/>
    <n v="0"/>
    <s v="Nivel 2"/>
  </r>
  <r>
    <s v="Guayas"/>
    <n v="9"/>
    <s v="Guayaquil"/>
    <n v="901"/>
    <s v="Colapso Estructural de infraestructura"/>
    <s v="Lluvias"/>
    <s v="Época Lluviosa"/>
    <x v="17"/>
    <n v="0"/>
    <s v="Nivel 2"/>
  </r>
  <r>
    <s v="Los Ríos"/>
    <n v="12"/>
    <s v="Babahoyo"/>
    <n v="1201"/>
    <s v="Inundación"/>
    <s v="Lluvias"/>
    <s v="Época Lluviosa"/>
    <x v="17"/>
    <n v="0"/>
    <s v="Nivel 2"/>
  </r>
  <r>
    <s v="Guayas"/>
    <n v="9"/>
    <s v="Alfredo Baquerizo Moreno (Juján)"/>
    <n v="902"/>
    <s v="Inundación"/>
    <s v="Lluvias"/>
    <s v="Época Lluviosa"/>
    <x v="18"/>
    <n v="0"/>
    <s v="Nivel 2"/>
  </r>
  <r>
    <s v="Guayas"/>
    <n v="9"/>
    <s v="Naranjito"/>
    <n v="912"/>
    <s v="Inundación"/>
    <s v="Lluvias"/>
    <s v="Época Lluviosa"/>
    <x v="18"/>
    <n v="0"/>
    <s v="Nivel 2"/>
  </r>
  <r>
    <s v="Manabí"/>
    <n v="13"/>
    <s v="San Vicente"/>
    <n v="1322"/>
    <s v="Deslizamiento"/>
    <s v="Lluvias"/>
    <s v="Época Lluviosa"/>
    <x v="19"/>
    <n v="0"/>
    <s v="Nivel 2"/>
  </r>
  <r>
    <s v="Guayas"/>
    <n v="9"/>
    <s v="Guayaquil"/>
    <n v="901"/>
    <s v="Explosión"/>
    <s v="Error Humano"/>
    <s v="Pirotecnia"/>
    <x v="19"/>
    <n v="0"/>
    <s v="Nivel 2"/>
  </r>
  <r>
    <s v="Guayas"/>
    <n v="9"/>
    <s v="Naranjal"/>
    <n v="911"/>
    <s v="Inundación"/>
    <s v="Lluvias"/>
    <s v="Época Lluviosa"/>
    <x v="18"/>
    <n v="0"/>
    <s v="Nivel 3"/>
  </r>
  <r>
    <s v="Guayas"/>
    <n v="9"/>
    <s v="Salitre (Urbina Jado)"/>
    <n v="919"/>
    <s v="Socavamiento"/>
    <s v="Lluvias"/>
    <s v="Época Lluviosa"/>
    <x v="20"/>
    <n v="0"/>
    <s v="Nivel 2"/>
  </r>
  <r>
    <s v="Napo"/>
    <n v="15"/>
    <s v="El Chaco"/>
    <n v="1504"/>
    <s v="Aluvión"/>
    <s v="Lluvias"/>
    <s v="Época Lluviosa"/>
    <x v="21"/>
    <n v="0"/>
    <s v="Nivel 2"/>
  </r>
  <r>
    <s v="Guayas"/>
    <n v="9"/>
    <s v="San Jacinto De Yaguachi"/>
    <n v="920"/>
    <s v="Inundación"/>
    <s v="Lluvias"/>
    <s v="Época Lluviosa"/>
    <x v="22"/>
    <n v="0"/>
    <s v="Nivel 2"/>
  </r>
  <r>
    <s v="Guayas"/>
    <n v="9"/>
    <s v="Balzar"/>
    <n v="904"/>
    <s v="Inundación"/>
    <s v="Desbordamiento de cuerpos de agua"/>
    <s v="Época Lluviosa"/>
    <x v="16"/>
    <n v="0"/>
    <s v="Nivel 2"/>
  </r>
  <r>
    <s v="Guayas"/>
    <n v="9"/>
    <s v="Alfredo Baquerizo Moreno (Juján)"/>
    <n v="902"/>
    <s v="Inundación"/>
    <s v="Lluvias"/>
    <s v="Época Lluviosa"/>
    <x v="23"/>
    <n v="0"/>
    <s v="Nivel 2"/>
  </r>
  <r>
    <s v="Santa Elena"/>
    <n v="24"/>
    <s v="Santa Elena"/>
    <n v="2401"/>
    <s v="Inundación"/>
    <s v="Lluvias"/>
    <s v="Época Lluviosa"/>
    <x v="24"/>
    <n v="0"/>
    <s v="Nivel 2"/>
  </r>
  <r>
    <s v="Guayas"/>
    <n v="9"/>
    <s v="Santa Lucía"/>
    <n v="918"/>
    <s v="Inundación"/>
    <s v="Lluvias"/>
    <s v="Época Lluviosa"/>
    <x v="25"/>
    <n v="0"/>
    <s v="Nivel 2"/>
  </r>
  <r>
    <s v="Manabí"/>
    <n v="13"/>
    <s v="Chone"/>
    <n v="1303"/>
    <s v="Inundación"/>
    <s v="Lluvias"/>
    <s v="Época Lluviosa"/>
    <x v="26"/>
    <n v="0"/>
    <s v="Nivel 3"/>
  </r>
  <r>
    <s v="Manabí"/>
    <n v="13"/>
    <s v="Chone"/>
    <n v="1303"/>
    <s v="Inundación"/>
    <s v="Lluvias"/>
    <s v="Época Lluviosa"/>
    <x v="26"/>
    <n v="0"/>
    <s v="Nivel 2"/>
  </r>
  <r>
    <s v="Manabí"/>
    <n v="13"/>
    <s v="Chone"/>
    <n v="1303"/>
    <s v="Inundación"/>
    <s v="Lluvias"/>
    <s v="Época Lluviosa"/>
    <x v="26"/>
    <n v="1"/>
    <s v="Nivel 3"/>
  </r>
  <r>
    <s v="Manabí"/>
    <n v="13"/>
    <s v="Chone"/>
    <n v="1303"/>
    <s v="Inundación"/>
    <s v="Lluvias"/>
    <s v="Época Lluviosa"/>
    <x v="26"/>
    <n v="0"/>
    <s v="Nivel 2"/>
  </r>
  <r>
    <s v="Manabí"/>
    <n v="13"/>
    <s v="Chone"/>
    <n v="1303"/>
    <s v="Inundación"/>
    <s v="Lluvias"/>
    <s v="Época Lluviosa"/>
    <x v="26"/>
    <n v="0"/>
    <s v="Nivel 2"/>
  </r>
  <r>
    <s v="Guayas"/>
    <n v="9"/>
    <s v="Isidro Ayora"/>
    <n v="928"/>
    <s v="Inundación"/>
    <s v="Lluvias"/>
    <s v="Época Lluviosa"/>
    <x v="26"/>
    <n v="0"/>
    <s v="Nivel 2"/>
  </r>
  <r>
    <s v="Guayas"/>
    <n v="9"/>
    <s v="Durán"/>
    <n v="907"/>
    <s v="Incendio Estructural"/>
    <s v="Desconocida"/>
    <s v="Antrópico"/>
    <x v="27"/>
    <n v="1"/>
    <s v="Nivel 2"/>
  </r>
  <r>
    <s v="Loja"/>
    <n v="11"/>
    <s v="Loja"/>
    <n v="1101"/>
    <s v="Socavamiento"/>
    <s v="Lluvias"/>
    <s v="Época Lluviosa"/>
    <x v="27"/>
    <n v="0"/>
    <s v="Nivel 2"/>
  </r>
  <r>
    <s v="Guayas"/>
    <n v="9"/>
    <s v="Milagro"/>
    <n v="910"/>
    <s v="Inundación"/>
    <s v="Desbordamiento de cuerpos de agua"/>
    <s v="Época Lluviosa"/>
    <x v="28"/>
    <n v="0"/>
    <s v="Nivel 3"/>
  </r>
  <r>
    <s v="Bolívar"/>
    <n v="2"/>
    <s v="Chillanes"/>
    <n v="202"/>
    <s v="Inundación"/>
    <s v="Lluvias"/>
    <s v="Época Lluviosa"/>
    <x v="28"/>
    <n v="0"/>
    <s v="Nivel 2"/>
  </r>
  <r>
    <s v="Los Ríos"/>
    <n v="12"/>
    <s v="Babahoyo"/>
    <n v="1201"/>
    <s v="Inundación"/>
    <s v="Lluvias"/>
    <s v="Época Lluviosa"/>
    <x v="18"/>
    <n v="0"/>
    <s v="Nivel 2"/>
  </r>
  <r>
    <s v="Guayas"/>
    <n v="9"/>
    <s v="Simón Bolívar"/>
    <n v="922"/>
    <s v="Inundación"/>
    <s v="Desbordamiento de cuerpos de agua"/>
    <s v="Época Lluviosa"/>
    <x v="18"/>
    <n v="0"/>
    <s v="Nivel 2"/>
  </r>
  <r>
    <s v="El Oro"/>
    <n v="7"/>
    <s v="Arenillas"/>
    <n v="702"/>
    <s v="Inundación"/>
    <s v="Lluvias"/>
    <s v="Época Lluviosa"/>
    <x v="18"/>
    <n v="0"/>
    <s v="Nivel 2"/>
  </r>
  <r>
    <s v="Guayas"/>
    <n v="9"/>
    <s v="Milagro"/>
    <n v="910"/>
    <s v="Inundación"/>
    <s v="Lluvias"/>
    <s v="Época Lluviosa"/>
    <x v="18"/>
    <n v="0"/>
    <s v="Nivel 2"/>
  </r>
  <r>
    <s v="Esmeraldas"/>
    <n v="8"/>
    <s v="Atacames"/>
    <n v="806"/>
    <s v="Inundación"/>
    <s v="Lluvias"/>
    <s v="Época Lluviosa"/>
    <x v="18"/>
    <n v="0"/>
    <s v="Nivel 2"/>
  </r>
  <r>
    <s v="Guayas"/>
    <n v="9"/>
    <s v="Guayaquil"/>
    <n v="901"/>
    <s v="Inundación"/>
    <s v="Lluvias"/>
    <s v="Época Lluviosa"/>
    <x v="18"/>
    <n v="0"/>
    <s v="Nivel 2"/>
  </r>
  <r>
    <s v="Guayas"/>
    <n v="9"/>
    <s v="Durán"/>
    <n v="907"/>
    <s v="Inundación"/>
    <s v="Desbordamiento de cuerpos de agua"/>
    <s v="Época Lluviosa"/>
    <x v="18"/>
    <n v="0"/>
    <s v="Nivel 2"/>
  </r>
  <r>
    <s v="Manabí"/>
    <n v="13"/>
    <s v="Puerto López"/>
    <n v="1319"/>
    <s v="Inundación"/>
    <s v="Lluvias"/>
    <s v="Época Lluviosa"/>
    <x v="18"/>
    <n v="0"/>
    <s v="Nivel 2"/>
  </r>
  <r>
    <s v="Guayas"/>
    <n v="9"/>
    <s v="Alfredo Baquerizo Moreno (Juján)"/>
    <n v="902"/>
    <s v="Inundación"/>
    <s v="Inundación"/>
    <s v="Época Lluviosa"/>
    <x v="22"/>
    <n v="0"/>
    <s v="Nivel 3"/>
  </r>
  <r>
    <s v="Guayas"/>
    <n v="9"/>
    <s v="Naranjal"/>
    <n v="911"/>
    <s v="Socavamiento"/>
    <s v="Lluvias"/>
    <s v="Época Lluviosa"/>
    <x v="22"/>
    <n v="0"/>
    <s v="Nivel 2"/>
  </r>
  <r>
    <s v="Los Ríos"/>
    <n v="12"/>
    <s v="Babahoyo"/>
    <n v="1201"/>
    <s v="Inundación"/>
    <s v="Lluvias"/>
    <s v="Época Lluviosa"/>
    <x v="23"/>
    <n v="0"/>
    <s v="Nivel 2"/>
  </r>
  <r>
    <s v="Guayas"/>
    <n v="9"/>
    <s v="Naranjal"/>
    <n v="911"/>
    <s v="Inundación"/>
    <s v="Lluvias"/>
    <s v="Época Lluviosa"/>
    <x v="29"/>
    <n v="0"/>
    <s v="Nivel 2"/>
  </r>
  <r>
    <s v="Bolívar"/>
    <n v="2"/>
    <s v="Caluma"/>
    <n v="206"/>
    <s v="Deslizamiento"/>
    <s v="Lluvias"/>
    <s v="Época Lluviosa"/>
    <x v="25"/>
    <n v="0"/>
    <s v="Nivel 2"/>
  </r>
  <r>
    <s v="Manabí"/>
    <n v="13"/>
    <s v="Sucre"/>
    <n v="1314"/>
    <s v="Inundación"/>
    <s v="Lluvias"/>
    <s v="Época Lluviosa"/>
    <x v="30"/>
    <n v="0"/>
    <s v="Nivel 2"/>
  </r>
  <r>
    <s v="Loja"/>
    <n v="11"/>
    <s v="Calvas"/>
    <n v="1102"/>
    <s v="Deslizamiento"/>
    <s v="Lluvias"/>
    <s v="Época Lluviosa"/>
    <x v="30"/>
    <n v="0"/>
    <s v="Nivel 2"/>
  </r>
  <r>
    <s v="Los Ríos"/>
    <n v="12"/>
    <s v="Babahoyo"/>
    <n v="1201"/>
    <s v="Inundación"/>
    <s v="Lluvias"/>
    <s v="Época Lluviosa"/>
    <x v="31"/>
    <n v="0"/>
    <s v="Nivel 2"/>
  </r>
  <r>
    <s v="Cotopaxi"/>
    <n v="5"/>
    <s v="La Maná"/>
    <n v="502"/>
    <s v="Inundación"/>
    <s v="Lluvias"/>
    <s v="Época Lluviosa"/>
    <x v="31"/>
    <n v="0"/>
    <s v="Nivel 2"/>
  </r>
  <r>
    <s v="Cotopaxi"/>
    <n v="5"/>
    <s v="Pangua"/>
    <n v="503"/>
    <s v="Inundación"/>
    <s v="Lluvias"/>
    <s v="Época Lluviosa"/>
    <x v="32"/>
    <n v="0"/>
    <s v="Nivel 2"/>
  </r>
  <r>
    <s v="Cotopaxi"/>
    <n v="5"/>
    <s v="La Maná"/>
    <n v="502"/>
    <s v="Inundación"/>
    <s v="Lluvias"/>
    <s v="Época Lluviosa"/>
    <x v="32"/>
    <n v="0"/>
    <s v="Nivel 2"/>
  </r>
  <r>
    <s v="Los Ríos"/>
    <n v="12"/>
    <s v="Quinsaloma"/>
    <n v="1213"/>
    <s v="Inundación"/>
    <s v="Lluvias"/>
    <s v="Época Lluviosa"/>
    <x v="33"/>
    <n v="0"/>
    <s v="Nivel 2"/>
  </r>
  <r>
    <s v="Santo Domingo De Los Tsáchilas"/>
    <n v="23"/>
    <s v="Santo Domingo"/>
    <n v="2301"/>
    <s v="Inundación"/>
    <s v="Lluvias"/>
    <s v="Época Lluviosa"/>
    <x v="33"/>
    <n v="0"/>
    <s v="Nivel 2"/>
  </r>
  <r>
    <s v="Santo Domingo De Los Tsáchilas"/>
    <n v="23"/>
    <s v="La Concordia"/>
    <n v="2302"/>
    <s v="Colapso Estructural de infraestructura"/>
    <s v="Lluvias"/>
    <s v="Época Lluviosa"/>
    <x v="33"/>
    <n v="0"/>
    <s v="Nivel 3"/>
  </r>
  <r>
    <s v="El Oro"/>
    <n v="7"/>
    <s v="Machala"/>
    <n v="701"/>
    <s v="Sismo"/>
    <s v="Actividad sísmica"/>
    <s v="Natural"/>
    <x v="33"/>
    <n v="10"/>
    <s v="Nivel 2"/>
  </r>
  <r>
    <s v="Guayas"/>
    <n v="9"/>
    <s v="Guayaquil"/>
    <n v="901"/>
    <s v="Sismo"/>
    <s v="Actividad sísmica"/>
    <s v="Natural"/>
    <x v="33"/>
    <n v="0"/>
    <s v="Nivel 2"/>
  </r>
  <r>
    <s v="El Oro"/>
    <n v="7"/>
    <s v="Pasaje"/>
    <n v="709"/>
    <s v="Sismo"/>
    <s v="Actividad sísmica"/>
    <s v="Natural"/>
    <x v="33"/>
    <n v="1"/>
    <s v="Nivel 2"/>
  </r>
  <r>
    <s v="El Oro"/>
    <n v="7"/>
    <s v="El Guabo"/>
    <n v="706"/>
    <s v="Sismo"/>
    <s v="Actividad sísmica"/>
    <s v="Natural"/>
    <x v="33"/>
    <n v="1"/>
    <s v="Nivel 2"/>
  </r>
  <r>
    <s v="Guayas"/>
    <n v="9"/>
    <s v="Naranjal"/>
    <n v="911"/>
    <s v="Sismo"/>
    <s v="Actividad sísmica"/>
    <s v="Natural"/>
    <x v="33"/>
    <n v="0"/>
    <s v="Nivel 2"/>
  </r>
  <r>
    <s v="Manabí"/>
    <n v="13"/>
    <s v="Chone"/>
    <n v="1303"/>
    <s v="Inundación"/>
    <s v="Lluvias"/>
    <s v="Época Lluviosa"/>
    <x v="34"/>
    <n v="0"/>
    <s v="Nivel 2"/>
  </r>
  <r>
    <s v="Bolívar"/>
    <n v="2"/>
    <s v="GUARANDA"/>
    <n v="201"/>
    <s v="Sismo"/>
    <s v="Tectonismo (roce de placas tectónicas y fallas geológicas superficiales)"/>
    <s v="Natural"/>
    <x v="33"/>
    <n v="0"/>
    <s v="Nivel 2"/>
  </r>
  <r>
    <s v="Bolívar"/>
    <n v="2"/>
    <s v="Chillanes"/>
    <n v="202"/>
    <s v="Sismo"/>
    <s v="Tectonismo (roce de placas tectónicas y fallas geológicas superficiales)"/>
    <s v="Natural"/>
    <x v="33"/>
    <n v="0"/>
    <s v="Nivel 2"/>
  </r>
  <r>
    <s v="Guayas"/>
    <n v="9"/>
    <s v="Palestina"/>
    <n v="913"/>
    <s v="Inundación"/>
    <s v="Lluvias"/>
    <s v="Época Lluviosa"/>
    <x v="35"/>
    <n v="0"/>
    <s v="Nivel 2"/>
  </r>
  <r>
    <s v="Los Ríos"/>
    <n v="12"/>
    <s v="Baba"/>
    <n v="1202"/>
    <s v="Inundación"/>
    <s v="Inundación"/>
    <s v="Época Lluviosa"/>
    <x v="36"/>
    <n v="0"/>
    <s v="Nivel 2"/>
  </r>
  <r>
    <s v="Los Ríos"/>
    <n v="12"/>
    <s v="Vinces"/>
    <n v="1208"/>
    <s v="Inundación"/>
    <s v="Lluvias"/>
    <s v="Época Lluviosa"/>
    <x v="37"/>
    <n v="0"/>
    <s v="Nivel 2"/>
  </r>
  <r>
    <s v="Los Ríos"/>
    <n v="12"/>
    <s v="Valencia"/>
    <n v="1211"/>
    <s v="Inundación"/>
    <s v="Lluvias"/>
    <s v="Época Lluviosa"/>
    <x v="29"/>
    <n v="0"/>
    <s v="Nivel 2"/>
  </r>
  <r>
    <s v="Pastaza"/>
    <n v="16"/>
    <s v="Arajuno"/>
    <n v="1604"/>
    <s v="Inundación"/>
    <s v="Lluvias"/>
    <s v="Época Lluviosa"/>
    <x v="29"/>
    <n v="0"/>
    <s v="Nivel 2"/>
  </r>
  <r>
    <s v="Manabí"/>
    <n v="13"/>
    <s v="Bolívar"/>
    <n v="1302"/>
    <s v="Deslizamiento"/>
    <s v="Lluvias"/>
    <s v="Época Lluviosa"/>
    <x v="29"/>
    <n v="0"/>
    <s v="Nivel 2"/>
  </r>
  <r>
    <s v="Guayas"/>
    <n v="9"/>
    <s v="San Jacinto De Yaguachi"/>
    <n v="920"/>
    <s v="Inundación"/>
    <s v="Lluvias"/>
    <s v="Época Lluviosa"/>
    <x v="29"/>
    <n v="0"/>
    <s v="Nivel 2"/>
  </r>
  <r>
    <s v="Guayas"/>
    <n v="9"/>
    <s v="Milagro"/>
    <n v="910"/>
    <s v="Inundación"/>
    <s v="Lluvias"/>
    <s v="Época Lluviosa"/>
    <x v="29"/>
    <n v="0"/>
    <s v="Nivel 2"/>
  </r>
  <r>
    <s v="Guayas"/>
    <n v="9"/>
    <s v="Alfredo Baquerizo Moreno (Juján)"/>
    <n v="902"/>
    <s v="Inundación"/>
    <s v="Lluvias"/>
    <s v="Época Lluviosa"/>
    <x v="38"/>
    <n v="0"/>
    <s v="Nivel 3"/>
  </r>
  <r>
    <s v="Manabí"/>
    <n v="13"/>
    <s v="Jaramijó"/>
    <n v="1321"/>
    <s v="Inundación"/>
    <s v="Lluvias"/>
    <s v="Época Lluviosa"/>
    <x v="39"/>
    <n v="0"/>
    <s v="Nivel 2"/>
  </r>
  <r>
    <s v="Guayas"/>
    <n v="9"/>
    <s v="Simón Bolívar"/>
    <n v="922"/>
    <s v="Inundación"/>
    <s v="Lluvias"/>
    <s v="Época Lluviosa"/>
    <x v="40"/>
    <n v="0"/>
    <s v="Nivel 2"/>
  </r>
  <r>
    <s v="El Oro"/>
    <n v="7"/>
    <s v="Santa Rosa"/>
    <n v="712"/>
    <s v="Inundación"/>
    <s v="Lluvias"/>
    <s v="Época Lluviosa"/>
    <x v="39"/>
    <n v="0"/>
    <s v="Nivel 3"/>
  </r>
  <r>
    <s v="Chimborazo"/>
    <n v="6"/>
    <s v="Alausí"/>
    <n v="602"/>
    <s v="Deslizamiento"/>
    <s v="Acumulación de agua en el suelo"/>
    <s v="Natural"/>
    <x v="41"/>
    <n v="65"/>
    <s v="Nivel 3"/>
  </r>
  <r>
    <s v="Bolívar"/>
    <n v="2"/>
    <s v="Chillanes"/>
    <n v="202"/>
    <s v="Deslizamiento"/>
    <s v="Lluvias"/>
    <s v="Época Lluviosa"/>
    <x v="42"/>
    <n v="0"/>
    <s v="Nivel 2"/>
  </r>
  <r>
    <s v="Guayas"/>
    <n v="9"/>
    <s v="Salitre (Urbina Jado)"/>
    <n v="919"/>
    <s v="Inundación"/>
    <s v="Lluvias"/>
    <s v="Época Lluviosa"/>
    <x v="43"/>
    <n v="0"/>
    <s v="Nivel 2"/>
  </r>
  <r>
    <s v="Guayas"/>
    <n v="9"/>
    <s v="Salitre (Urbina Jado)"/>
    <n v="919"/>
    <s v="Inundación"/>
    <s v="Lluvias"/>
    <s v="Época Lluviosa"/>
    <x v="43"/>
    <n v="0"/>
    <s v="Nivel 2"/>
  </r>
  <r>
    <s v="Chimborazo"/>
    <n v="6"/>
    <s v="Colta"/>
    <n v="603"/>
    <s v="Actividad Volcánica"/>
    <s v="Liberación de energía interna de la tierra"/>
    <s v="Natural"/>
    <x v="44"/>
    <n v="0"/>
    <s v="Nivel 2"/>
  </r>
  <r>
    <s v="Chimborazo"/>
    <n v="6"/>
    <s v="Guamote"/>
    <n v="606"/>
    <s v="Actividad Volcánica"/>
    <s v="Liberación de energía interna de la tierra"/>
    <s v="Natural"/>
    <x v="44"/>
    <n v="0"/>
    <s v="Nivel 2"/>
  </r>
  <r>
    <s v="Los Ríos"/>
    <n v="12"/>
    <s v="Baba"/>
    <n v="1202"/>
    <s v="Inundación"/>
    <s v="Lluvias"/>
    <s v="Época Lluviosa"/>
    <x v="34"/>
    <n v="0"/>
    <s v="Nivel 3"/>
  </r>
  <r>
    <s v="Chimborazo"/>
    <n v="6"/>
    <s v="Guano"/>
    <n v="607"/>
    <s v="Deslizamiento"/>
    <s v="Lluvias"/>
    <s v="Época Lluviosa"/>
    <x v="45"/>
    <n v="0"/>
    <s v="Nivel 2"/>
  </r>
  <r>
    <s v="Santa Elena"/>
    <n v="24"/>
    <s v="Salinas"/>
    <n v="2403"/>
    <s v="Vendaval"/>
    <s v="Vientos fuertes"/>
    <s v="Época Lluviosa"/>
    <x v="46"/>
    <n v="0"/>
    <s v="Nivel 2"/>
  </r>
  <r>
    <s v="Guayas"/>
    <n v="9"/>
    <s v="Palestina"/>
    <n v="913"/>
    <s v="Inundación"/>
    <s v="Lluvias"/>
    <s v="Época Lluviosa"/>
    <x v="47"/>
    <n v="0"/>
    <s v="Nivel 2"/>
  </r>
  <r>
    <s v="Los Ríos"/>
    <n v="12"/>
    <s v="Baba"/>
    <n v="1202"/>
    <s v="Inundación"/>
    <s v="Lluvias"/>
    <s v="Época Lluviosa"/>
    <x v="46"/>
    <n v="0"/>
    <s v="Nivel 2"/>
  </r>
  <r>
    <s v="Santa Elena"/>
    <n v="24"/>
    <s v="Santa Elena"/>
    <n v="2401"/>
    <s v="Inundación"/>
    <s v="Lluvias"/>
    <s v="Época Lluviosa"/>
    <x v="48"/>
    <n v="0"/>
    <s v="Nivel 2"/>
  </r>
  <r>
    <s v="Santa Elena"/>
    <n v="24"/>
    <s v="Santa Elena"/>
    <n v="2401"/>
    <s v="Inundación"/>
    <s v="Lluvias"/>
    <s v="Época Lluviosa"/>
    <x v="48"/>
    <n v="0"/>
    <s v="Nivel 2"/>
  </r>
  <r>
    <s v="Guayas"/>
    <n v="9"/>
    <s v="Santa Lucía"/>
    <n v="918"/>
    <s v="Inundación"/>
    <s v="Lluvias"/>
    <s v="Época Lluviosa"/>
    <x v="49"/>
    <n v="0"/>
    <s v="Nivel 2"/>
  </r>
  <r>
    <s v="Guayas"/>
    <n v="9"/>
    <s v="Colimes"/>
    <n v="905"/>
    <s v="Inundación"/>
    <s v="Lluvias"/>
    <s v="Época Lluviosa"/>
    <x v="49"/>
    <n v="0"/>
    <s v="Nivel 2"/>
  </r>
  <r>
    <s v="Guayas"/>
    <n v="9"/>
    <s v="Palestina"/>
    <n v="913"/>
    <s v="Inundación"/>
    <s v="Lluvias"/>
    <s v="Época Lluviosa"/>
    <x v="50"/>
    <n v="0"/>
    <s v="Nivel 2"/>
  </r>
  <r>
    <s v="Santa Elena"/>
    <n v="24"/>
    <s v="Santa Elena"/>
    <n v="2401"/>
    <s v="Inundación"/>
    <s v="Lluvias"/>
    <s v="Época Lluviosa"/>
    <x v="51"/>
    <n v="0"/>
    <s v="Nivel 2"/>
  </r>
  <r>
    <s v="Chimborazo"/>
    <n v="6"/>
    <s v="Alausí"/>
    <n v="602"/>
    <s v="Deslizamiento"/>
    <s v="Lluvias"/>
    <s v="Época Lluviosa"/>
    <x v="52"/>
    <n v="0"/>
    <s v="Nivel 2"/>
  </r>
  <r>
    <s v="Los Ríos"/>
    <n v="12"/>
    <s v="Babahoyo"/>
    <n v="1201"/>
    <s v="Inundación"/>
    <s v="Lluvias"/>
    <s v="Época Lluviosa"/>
    <x v="35"/>
    <n v="0"/>
    <s v="Nivel 2"/>
  </r>
  <r>
    <s v="Guayas"/>
    <n v="9"/>
    <s v="Palestina"/>
    <n v="913"/>
    <s v="Inundación"/>
    <s v="Lluvias"/>
    <s v="Época Lluviosa"/>
    <x v="53"/>
    <n v="0"/>
    <s v="Nivel 2"/>
  </r>
  <r>
    <s v="Guayas"/>
    <n v="9"/>
    <s v="Santa Lucía"/>
    <n v="918"/>
    <s v="Vendaval"/>
    <s v="Lluvias"/>
    <s v="Época Lluviosa"/>
    <x v="54"/>
    <n v="0"/>
    <s v="Nivel 2"/>
  </r>
  <r>
    <s v="Guayas"/>
    <n v="9"/>
    <s v="Guayaquil"/>
    <n v="901"/>
    <s v="Deslizamiento"/>
    <s v="Lluvias"/>
    <s v="Época Lluviosa"/>
    <x v="55"/>
    <n v="0"/>
    <s v="Nivel 2"/>
  </r>
  <r>
    <s v="Guayas"/>
    <n v="9"/>
    <s v="Colimes"/>
    <n v="905"/>
    <s v="Inundación"/>
    <s v="Lluvias"/>
    <s v="Época Lluviosa"/>
    <x v="56"/>
    <n v="0"/>
    <s v="Nivel 2"/>
  </r>
  <r>
    <s v="Guayas"/>
    <n v="9"/>
    <s v="Colimes"/>
    <n v="905"/>
    <s v="Inundación"/>
    <s v="Lluvias"/>
    <s v="Época Lluviosa"/>
    <x v="57"/>
    <n v="0"/>
    <s v="Nivel 2"/>
  </r>
  <r>
    <s v="Guayas"/>
    <n v="9"/>
    <s v="Balzar"/>
    <n v="904"/>
    <s v="Inundación"/>
    <s v="Desbordamiento de cuerpos de agua"/>
    <s v="Época Lluviosa"/>
    <x v="58"/>
    <n v="0"/>
    <s v="Nivel 3"/>
  </r>
  <r>
    <s v="Loja"/>
    <n v="11"/>
    <s v="Zapotillo"/>
    <n v="1113"/>
    <s v="Inundación"/>
    <s v="Lluvias"/>
    <s v="Época Lluviosa"/>
    <x v="58"/>
    <n v="0"/>
    <s v="Nivel 2"/>
  </r>
  <r>
    <s v="Guayas"/>
    <n v="9"/>
    <s v="Santa Lucía"/>
    <n v="918"/>
    <s v="Inundación"/>
    <s v="Lluvias"/>
    <s v="Época Lluviosa"/>
    <x v="58"/>
    <n v="0"/>
    <s v="Nivel 3"/>
  </r>
  <r>
    <s v="Los Ríos"/>
    <n v="12"/>
    <s v="Valencia"/>
    <n v="1211"/>
    <s v="Inundación"/>
    <s v="Lluvias"/>
    <s v="Época Lluviosa"/>
    <x v="58"/>
    <n v="0"/>
    <s v="Nivel 2"/>
  </r>
  <r>
    <s v="Guayas"/>
    <n v="9"/>
    <s v="Naranjal"/>
    <n v="911"/>
    <s v="Inundación"/>
    <s v="Lluvias"/>
    <s v="Época Lluviosa"/>
    <x v="59"/>
    <n v="0"/>
    <s v="Nivel 2"/>
  </r>
  <r>
    <s v="Los Ríos"/>
    <n v="12"/>
    <s v="Quevedo"/>
    <n v="1205"/>
    <s v="Inundación"/>
    <s v="Lluvias"/>
    <s v="Época Lluviosa"/>
    <x v="38"/>
    <n v="0"/>
    <s v="Nivel 2"/>
  </r>
  <r>
    <s v="Los Ríos"/>
    <n v="12"/>
    <s v="Ventanas"/>
    <n v="1207"/>
    <s v="Inundación"/>
    <s v="Lluvias"/>
    <s v="Época Lluviosa"/>
    <x v="38"/>
    <n v="0"/>
    <s v="Nivel 2"/>
  </r>
  <r>
    <s v="Los Ríos"/>
    <n v="12"/>
    <s v="Mocache"/>
    <n v="1212"/>
    <s v="Inundación"/>
    <s v="Lluvias"/>
    <s v="Época Lluviosa"/>
    <x v="38"/>
    <n v="0"/>
    <s v="Nivel 2"/>
  </r>
  <r>
    <s v="Los Ríos"/>
    <n v="12"/>
    <s v="Urdaneta"/>
    <n v="1206"/>
    <s v="Inundación"/>
    <s v="Lluvias"/>
    <s v="Época Lluviosa"/>
    <x v="38"/>
    <n v="0"/>
    <s v="Nivel 2"/>
  </r>
  <r>
    <s v="Guayas"/>
    <n v="9"/>
    <s v="Colimes"/>
    <n v="905"/>
    <s v="Inundación"/>
    <s v="Desbordamiento de cuerpos de agua"/>
    <s v="Época Lluviosa"/>
    <x v="38"/>
    <n v="0"/>
    <s v="Nivel 2"/>
  </r>
  <r>
    <s v="Esmeraldas"/>
    <n v="8"/>
    <s v="Esmeraldas"/>
    <n v="801"/>
    <s v="Inundación"/>
    <s v="Lluvias"/>
    <s v="Época Lluviosa"/>
    <x v="38"/>
    <n v="0"/>
    <s v="Nivel 2"/>
  </r>
  <r>
    <s v="Morona Santiago"/>
    <n v="14"/>
    <s v="Tiwintza"/>
    <n v="1412"/>
    <s v="Socavamiento"/>
    <s v="Lluvias"/>
    <s v="Época Lluviosa"/>
    <x v="38"/>
    <n v="0"/>
    <s v="Nivel 2"/>
  </r>
  <r>
    <s v="Loja"/>
    <n v="11"/>
    <s v="Zapotillo"/>
    <n v="1113"/>
    <s v="Inundación"/>
    <s v="Lluvias"/>
    <s v="Época Lluviosa"/>
    <x v="38"/>
    <n v="0"/>
    <s v="Nivel 2"/>
  </r>
  <r>
    <s v="Esmeraldas"/>
    <n v="8"/>
    <s v="Atacames"/>
    <n v="806"/>
    <s v="Inundación"/>
    <s v="Lluvias"/>
    <s v="Época Lluviosa"/>
    <x v="60"/>
    <n v="0"/>
    <s v="Nivel 4"/>
  </r>
  <r>
    <s v="Esmeraldas"/>
    <n v="8"/>
    <s v="Muisne"/>
    <n v="803"/>
    <s v="Inundación"/>
    <s v="Lluvias"/>
    <s v="Época Lluviosa"/>
    <x v="60"/>
    <n v="0"/>
    <s v="Nivel 4"/>
  </r>
  <r>
    <s v="Los Ríos"/>
    <n v="12"/>
    <s v="Vinces"/>
    <n v="1208"/>
    <s v="Inundación"/>
    <s v="Lluvias"/>
    <s v="Época Lluviosa"/>
    <x v="61"/>
    <n v="0"/>
    <s v="Nivel 2"/>
  </r>
  <r>
    <s v="Los Ríos"/>
    <n v="12"/>
    <s v="Palenque"/>
    <n v="1209"/>
    <s v="Inundación"/>
    <s v="Lluvias"/>
    <s v="Época Lluviosa"/>
    <x v="61"/>
    <n v="0"/>
    <s v="Nivel 2"/>
  </r>
  <r>
    <s v="Los Ríos"/>
    <n v="12"/>
    <s v="Palenque"/>
    <n v="1209"/>
    <s v="Inundación"/>
    <s v="Lluvias"/>
    <s v="Época Lluviosa"/>
    <x v="61"/>
    <n v="0"/>
    <s v="Nivel 2"/>
  </r>
  <r>
    <s v="Esmeraldas"/>
    <n v="8"/>
    <s v="Muisne"/>
    <n v="803"/>
    <s v="Inundación"/>
    <s v="Lluvias"/>
    <s v="Época Lluviosa"/>
    <x v="60"/>
    <n v="0"/>
    <s v="Nivel 4"/>
  </r>
  <r>
    <s v="Los Ríos"/>
    <n v="12"/>
    <s v="Vinces"/>
    <n v="1208"/>
    <s v="Inundación"/>
    <s v="Lluvias"/>
    <s v="Época Lluviosa"/>
    <x v="61"/>
    <n v="0"/>
    <s v="Nivel 2"/>
  </r>
  <r>
    <s v="Los Ríos"/>
    <n v="12"/>
    <s v="Vinces"/>
    <n v="1208"/>
    <s v="Inundación"/>
    <s v="Lluvias"/>
    <s v="Época Lluviosa"/>
    <x v="61"/>
    <n v="0"/>
    <s v="Nivel 3"/>
  </r>
  <r>
    <s v="Esmeraldas"/>
    <n v="8"/>
    <s v="Quinindé"/>
    <n v="804"/>
    <s v="Inundación"/>
    <s v="Lluvias"/>
    <s v="Época Lluviosa"/>
    <x v="62"/>
    <n v="0"/>
    <s v="Nivel 4"/>
  </r>
  <r>
    <s v="Esmeraldas"/>
    <n v="8"/>
    <s v="Quinindé"/>
    <n v="804"/>
    <s v="Inundación"/>
    <s v="Lluvias"/>
    <s v="Época Lluviosa"/>
    <x v="62"/>
    <n v="0"/>
    <s v="Nivel 4"/>
  </r>
  <r>
    <s v="Esmeraldas"/>
    <n v="8"/>
    <s v="Muisne"/>
    <n v="803"/>
    <s v="Inundación"/>
    <s v="Lluvias"/>
    <s v="Época Lluviosa"/>
    <x v="62"/>
    <n v="0"/>
    <s v="Nivel 4"/>
  </r>
  <r>
    <s v="Guayas"/>
    <n v="9"/>
    <s v="Palestina"/>
    <n v="913"/>
    <s v="Inundación"/>
    <s v="Desbordamiento de cuerpos de agua"/>
    <s v="Época Lluviosa"/>
    <x v="61"/>
    <n v="0"/>
    <s v="Nivel 2"/>
  </r>
  <r>
    <s v="Esmeraldas"/>
    <n v="8"/>
    <s v="Esmeraldas"/>
    <n v="801"/>
    <s v="Colapso Estructural de infraestructura"/>
    <s v="Lluvias"/>
    <s v="Época Lluviosa"/>
    <x v="62"/>
    <n v="0"/>
    <s v="Nivel 4"/>
  </r>
  <r>
    <s v="Esmeraldas"/>
    <n v="8"/>
    <s v="Muisne"/>
    <n v="803"/>
    <s v="Inundación"/>
    <s v="Lluvias"/>
    <s v="Época Lluviosa"/>
    <x v="62"/>
    <n v="0"/>
    <s v="Nivel 4"/>
  </r>
  <r>
    <s v="Esmeraldas"/>
    <n v="8"/>
    <s v="Muisne"/>
    <n v="803"/>
    <s v="Hundimiento"/>
    <s v="Lluvias"/>
    <s v="Época Lluviosa"/>
    <x v="62"/>
    <n v="0"/>
    <s v="Nivel 4"/>
  </r>
  <r>
    <s v="Loja"/>
    <n v="11"/>
    <s v="Zapotillo"/>
    <n v="1113"/>
    <s v="Inundación"/>
    <s v="Lluvias"/>
    <s v="Época Lluviosa"/>
    <x v="61"/>
    <n v="0"/>
    <s v="Nivel 2"/>
  </r>
  <r>
    <s v="Guayas"/>
    <n v="9"/>
    <s v="Salitre (Urbina Jado)"/>
    <n v="919"/>
    <s v="Inundación"/>
    <s v="Desbordamiento de cuerpos de agua"/>
    <s v="Época Lluviosa"/>
    <x v="61"/>
    <n v="0"/>
    <s v="Nivel 2"/>
  </r>
  <r>
    <s v="Manabí"/>
    <n v="13"/>
    <s v="Pichincha"/>
    <n v="1311"/>
    <s v="Inundación"/>
    <s v="Lluvias"/>
    <s v="Época Lluviosa"/>
    <x v="63"/>
    <n v="0"/>
    <s v="Nivel 2"/>
  </r>
  <r>
    <s v="Guayas"/>
    <n v="9"/>
    <s v="Daule"/>
    <n v="906"/>
    <s v="Inundación"/>
    <s v="Desbordamiento de cuerpos de agua"/>
    <s v="Época Lluviosa"/>
    <x v="43"/>
    <n v="0"/>
    <s v="Nivel 2"/>
  </r>
  <r>
    <s v="Cotopaxi"/>
    <n v="5"/>
    <s v="Sigchos"/>
    <n v="507"/>
    <s v="Socavamiento"/>
    <s v="Lluvias"/>
    <s v="Época Lluviosa"/>
    <x v="43"/>
    <n v="0"/>
    <s v="Nivel 2"/>
  </r>
  <r>
    <s v="Bolívar"/>
    <n v="2"/>
    <s v="Chillanes"/>
    <n v="202"/>
    <s v="Actividad Volcánica"/>
    <s v="Liberación de energía interna de la tierra"/>
    <s v="Natural"/>
    <x v="44"/>
    <n v="0"/>
    <s v="Nivel 4"/>
  </r>
  <r>
    <s v="Bolívar"/>
    <n v="2"/>
    <s v="Chillanes"/>
    <n v="202"/>
    <s v="Actividad Volcánica"/>
    <s v="Liberación de energía interna de la tierra"/>
    <s v="Natural"/>
    <x v="44"/>
    <n v="0"/>
    <s v="Nivel 2"/>
  </r>
  <r>
    <s v="Bolívar"/>
    <n v="2"/>
    <s v="San Miguel"/>
    <n v="205"/>
    <s v="Actividad Volcánica"/>
    <s v="Liberación de energía interna de la tierra"/>
    <s v="Natural"/>
    <x v="44"/>
    <n v="0"/>
    <s v="Nivel 2"/>
  </r>
  <r>
    <s v="Chimborazo"/>
    <n v="6"/>
    <s v="Pallatanga"/>
    <n v="608"/>
    <s v="Actividad Volcánica"/>
    <s v="Liberación de energía interna de la tierra"/>
    <s v="Natural"/>
    <x v="44"/>
    <n v="0"/>
    <s v="Nivel 2"/>
  </r>
  <r>
    <s v="Chimborazo"/>
    <n v="6"/>
    <s v="Guamote"/>
    <n v="606"/>
    <s v="Actividad Volcánica"/>
    <s v="Liberación de energía interna de la tierra"/>
    <s v="Natural"/>
    <x v="44"/>
    <n v="0"/>
    <s v="Nivel 2"/>
  </r>
  <r>
    <s v="Chimborazo"/>
    <n v="6"/>
    <s v="Guamote"/>
    <n v="606"/>
    <s v="Actividad Volcánica"/>
    <s v="Liberación de energía interna de la tierra"/>
    <s v="Natural"/>
    <x v="44"/>
    <n v="0"/>
    <s v="Nivel 3"/>
  </r>
  <r>
    <s v="Loja"/>
    <n v="11"/>
    <s v="Sozoranga"/>
    <n v="1112"/>
    <s v="Deslizamiento"/>
    <s v="Lluvias"/>
    <s v="Época Lluviosa"/>
    <x v="44"/>
    <n v="0"/>
    <s v="Nivel 2"/>
  </r>
  <r>
    <s v="Pastaza"/>
    <n v="16"/>
    <s v="Arajuno"/>
    <n v="1604"/>
    <s v="Deslizamiento"/>
    <s v="Lluvias"/>
    <s v="Época Lluviosa"/>
    <x v="64"/>
    <n v="0"/>
    <s v="Nivel 2"/>
  </r>
  <r>
    <s v="Pichincha"/>
    <n v="17"/>
    <s v="Mejía"/>
    <n v="1703"/>
    <s v="Inundación"/>
    <s v="Lluvias"/>
    <s v="Época Lluviosa"/>
    <x v="65"/>
    <n v="0"/>
    <s v="Nivel 2"/>
  </r>
  <r>
    <s v="Cotopaxi"/>
    <n v="5"/>
    <s v="La Maná"/>
    <n v="502"/>
    <s v="Inundación"/>
    <s v="Lluvias"/>
    <s v="Época Lluviosa"/>
    <x v="65"/>
    <n v="0"/>
    <s v="Nivel 2"/>
  </r>
  <r>
    <s v="Los Ríos"/>
    <n v="12"/>
    <s v="Urdaneta"/>
    <n v="1206"/>
    <s v="Socavamiento"/>
    <s v="Lluvias"/>
    <s v="Época Lluviosa"/>
    <x v="66"/>
    <n v="0"/>
    <s v="Nivel 2"/>
  </r>
  <r>
    <s v="Los Ríos"/>
    <n v="12"/>
    <s v="Babahoyo"/>
    <n v="1201"/>
    <s v="Inundación"/>
    <s v="Inundación"/>
    <s v="Época Lluviosa"/>
    <x v="66"/>
    <n v="0"/>
    <s v="Nivel 2"/>
  </r>
  <r>
    <s v="Manabí"/>
    <n v="13"/>
    <s v="Paján"/>
    <n v="1310"/>
    <s v="Inundación"/>
    <s v="Lluvias"/>
    <s v="Época Lluviosa"/>
    <x v="67"/>
    <n v="0"/>
    <s v="Nivel 2"/>
  </r>
  <r>
    <s v="Guayas"/>
    <n v="9"/>
    <s v="Colimes"/>
    <n v="905"/>
    <s v="Inundación"/>
    <s v="Lluvias"/>
    <s v="Época Lluviosa"/>
    <x v="67"/>
    <n v="0"/>
    <s v="Nivel 2"/>
  </r>
  <r>
    <s v="Chimborazo"/>
    <n v="6"/>
    <s v="Colta"/>
    <n v="603"/>
    <s v="Deslizamiento"/>
    <s v="Lluvias"/>
    <s v="Época Lluviosa"/>
    <x v="67"/>
    <n v="0"/>
    <s v="Nivel 2"/>
  </r>
  <r>
    <s v="Chimborazo"/>
    <n v="6"/>
    <s v="Colta"/>
    <n v="603"/>
    <s v="Deslizamiento"/>
    <s v="Lluvias"/>
    <s v="Época Lluviosa"/>
    <x v="68"/>
    <n v="0"/>
    <s v="Nivel 2"/>
  </r>
  <r>
    <s v="Guayas"/>
    <n v="9"/>
    <s v="San Jacinto De Yaguachi"/>
    <n v="920"/>
    <s v="Socavamiento"/>
    <s v="Desbordamiento de cuerpos de agua"/>
    <s v="Época Lluviosa"/>
    <x v="68"/>
    <n v="0"/>
    <s v="Nivel 2"/>
  </r>
  <r>
    <s v="Los Ríos"/>
    <n v="12"/>
    <s v="Baba"/>
    <n v="1202"/>
    <s v="Inundación"/>
    <s v="Lluvias"/>
    <s v="Época Lluviosa"/>
    <x v="47"/>
    <n v="0"/>
    <s v="Nivel 2"/>
  </r>
  <r>
    <s v="Santa Elena"/>
    <n v="24"/>
    <s v="Santa Elena"/>
    <n v="2401"/>
    <s v="Inundación"/>
    <s v="Inundación"/>
    <s v="Época Lluviosa"/>
    <x v="47"/>
    <n v="0"/>
    <s v="Nivel 2"/>
  </r>
  <r>
    <s v="Bolívar"/>
    <n v="2"/>
    <s v="Caluma"/>
    <n v="206"/>
    <s v="Inundación"/>
    <s v="Lluvias"/>
    <s v="Época Lluviosa"/>
    <x v="47"/>
    <n v="0"/>
    <s v="Nivel 3"/>
  </r>
  <r>
    <s v="Loja"/>
    <n v="11"/>
    <s v="Puyango"/>
    <n v="1110"/>
    <s v="Inundación"/>
    <s v="Lluvias"/>
    <s v="Época Lluviosa"/>
    <x v="69"/>
    <n v="0"/>
    <s v="Nivel 2"/>
  </r>
  <r>
    <s v="Los Ríos"/>
    <n v="12"/>
    <s v="Baba"/>
    <n v="1202"/>
    <s v="Inundación"/>
    <s v="Lluvias"/>
    <s v="Época Lluviosa"/>
    <x v="49"/>
    <n v="0"/>
    <s v="Nivel 2"/>
  </r>
  <r>
    <s v="Guayas"/>
    <n v="9"/>
    <s v="Daule"/>
    <n v="906"/>
    <s v="Inundación"/>
    <s v="Desbordamiento de cuerpos de agua"/>
    <s v="Época Lluviosa"/>
    <x v="49"/>
    <n v="0"/>
    <s v="Nivel 2"/>
  </r>
  <r>
    <s v="Manabí"/>
    <n v="13"/>
    <s v="Paján"/>
    <n v="1310"/>
    <s v="Deslizamiento"/>
    <s v="Lluvias"/>
    <s v="Época Lluviosa"/>
    <x v="50"/>
    <n v="0"/>
    <s v="Nivel 2"/>
  </r>
  <r>
    <s v="Guayas"/>
    <n v="9"/>
    <s v="Santa Lucía"/>
    <n v="918"/>
    <s v="Inundación"/>
    <s v="Lluvias"/>
    <s v="Época Lluviosa"/>
    <x v="70"/>
    <n v="0"/>
    <s v="Nivel 2"/>
  </r>
  <r>
    <s v="Chimborazo"/>
    <n v="6"/>
    <s v="Alausí"/>
    <n v="602"/>
    <s v="Hundimiento"/>
    <s v="Lluvias"/>
    <s v="Época Lluviosa"/>
    <x v="53"/>
    <n v="0"/>
    <s v="Nivel 2"/>
  </r>
  <r>
    <s v="Guayas"/>
    <n v="9"/>
    <s v="Colimes"/>
    <n v="905"/>
    <s v="Inundación"/>
    <s v="Lluvias"/>
    <s v="Época Lluviosa"/>
    <x v="53"/>
    <n v="0"/>
    <s v="Nivel 2"/>
  </r>
  <r>
    <s v="Esmeraldas"/>
    <n v="8"/>
    <s v="Muisne"/>
    <n v="803"/>
    <s v="Inundación"/>
    <s v="Lluvias"/>
    <s v="Época Lluviosa"/>
    <x v="71"/>
    <n v="0"/>
    <s v="Nivel 2"/>
  </r>
  <r>
    <s v="Guayas"/>
    <n v="9"/>
    <s v="Samborondón"/>
    <n v="916"/>
    <s v="Inundación"/>
    <s v="Desbordamiento de cuerpos de agua"/>
    <s v="Época Lluviosa"/>
    <x v="72"/>
    <n v="0"/>
    <s v="Nivel 2"/>
  </r>
  <r>
    <s v="Bolívar"/>
    <n v="2"/>
    <s v="GUARANDA"/>
    <n v="201"/>
    <s v="Inundación"/>
    <s v="Lluvias"/>
    <s v="Época Lluviosa"/>
    <x v="73"/>
    <n v="0"/>
    <s v="Nivel 2"/>
  </r>
  <r>
    <s v="Tungurahua"/>
    <n v="18"/>
    <s v="Ambato"/>
    <n v="1801"/>
    <s v="Incendio Estructural"/>
    <s v="Desconocida"/>
    <s v="Antrópico"/>
    <x v="74"/>
    <n v="0"/>
    <s v="Nivel 2"/>
  </r>
  <r>
    <s v="Chimborazo"/>
    <n v="6"/>
    <s v="Guamote"/>
    <n v="606"/>
    <s v="Actividad Volcánica"/>
    <s v="Liberación de energía interna de la tierra"/>
    <s v="Natural"/>
    <x v="75"/>
    <n v="0"/>
    <s v="Nivel 2"/>
  </r>
  <r>
    <s v="Morona Santiago"/>
    <n v="14"/>
    <s v="Tiwintza"/>
    <n v="1412"/>
    <s v="Inundación"/>
    <s v="Lluvias"/>
    <s v="Época Lluviosa"/>
    <x v="59"/>
    <n v="0"/>
    <s v="Nivel 2"/>
  </r>
  <r>
    <s v="Guayas"/>
    <n v="9"/>
    <s v="Alfredo Baquerizo Moreno (Juján)"/>
    <n v="902"/>
    <s v="Inundación"/>
    <s v="Lluvias"/>
    <s v="Época Lluviosa"/>
    <x v="59"/>
    <n v="0"/>
    <s v="Nivel 2"/>
  </r>
  <r>
    <s v="Esmeraldas"/>
    <n v="8"/>
    <s v="Quinindé"/>
    <n v="804"/>
    <s v="Inundación"/>
    <s v="Lluvias"/>
    <s v="Época Lluviosa"/>
    <x v="76"/>
    <n v="0"/>
    <s v="Nivel 2"/>
  </r>
  <r>
    <s v="Bolívar"/>
    <n v="2"/>
    <s v="Caluma"/>
    <n v="206"/>
    <s v="Inundación"/>
    <s v="Lluvias"/>
    <s v="Época Lluviosa"/>
    <x v="77"/>
    <n v="0"/>
    <s v="Nivel 2"/>
  </r>
  <r>
    <s v="Bolívar"/>
    <n v="2"/>
    <s v="Las Naves"/>
    <n v="207"/>
    <s v="Inundación"/>
    <s v="Lluvias"/>
    <s v="Época Lluviosa"/>
    <x v="77"/>
    <n v="1"/>
    <s v="Nivel 2"/>
  </r>
  <r>
    <s v="Los Ríos"/>
    <n v="12"/>
    <s v="Montalvo"/>
    <n v="1203"/>
    <s v="Inundación"/>
    <s v="Lluvias"/>
    <s v="Época Lluviosa"/>
    <x v="77"/>
    <n v="0"/>
    <s v="Nivel 3"/>
  </r>
  <r>
    <s v="Los Ríos"/>
    <n v="12"/>
    <s v="Babahoyo"/>
    <n v="1201"/>
    <s v="Inundación"/>
    <s v="Lluvias"/>
    <s v="Época Lluviosa"/>
    <x v="77"/>
    <n v="0"/>
    <s v="Nivel 2"/>
  </r>
  <r>
    <s v="Los Ríos"/>
    <n v="12"/>
    <s v="Ventanas"/>
    <n v="1207"/>
    <s v="Inundación"/>
    <s v="Lluvias"/>
    <s v="Época Lluviosa"/>
    <x v="77"/>
    <n v="0"/>
    <s v="Nivel 2"/>
  </r>
  <r>
    <s v="Los Ríos"/>
    <n v="12"/>
    <s v="Quinsaloma"/>
    <n v="1213"/>
    <s v="Inundación"/>
    <s v="Lluvias"/>
    <s v="Época Lluviosa"/>
    <x v="77"/>
    <n v="1"/>
    <s v="Nivel 2"/>
  </r>
  <r>
    <s v="Bolívar"/>
    <n v="2"/>
    <s v="Echeandía"/>
    <n v="204"/>
    <s v="Socavamiento"/>
    <s v="Lluvias"/>
    <s v="Época Lluviosa"/>
    <x v="77"/>
    <n v="0"/>
    <s v="Nivel 2"/>
  </r>
  <r>
    <s v="Cotopaxi"/>
    <n v="5"/>
    <s v="Pangua"/>
    <n v="503"/>
    <s v="Deslizamiento"/>
    <s v="Lluvias"/>
    <s v="Época Lluviosa"/>
    <x v="77"/>
    <n v="0"/>
    <s v="Nivel 3"/>
  </r>
  <r>
    <s v="Cotopaxi"/>
    <n v="5"/>
    <s v="Pangua"/>
    <n v="503"/>
    <s v="Deslizamiento"/>
    <s v="Lluvias"/>
    <s v="Época Lluviosa"/>
    <x v="77"/>
    <n v="0"/>
    <s v="Nivel 3"/>
  </r>
  <r>
    <s v="Cotopaxi"/>
    <n v="5"/>
    <s v="Pangua"/>
    <n v="503"/>
    <s v="Socavamiento"/>
    <s v="Lluvias"/>
    <s v="Época Lluviosa"/>
    <x v="77"/>
    <n v="0"/>
    <s v="Nivel 2"/>
  </r>
  <r>
    <s v="Esmeraldas"/>
    <n v="8"/>
    <s v="Muisne"/>
    <n v="803"/>
    <s v="Inundación"/>
    <s v="Lluvias"/>
    <s v="Época Lluviosa"/>
    <x v="78"/>
    <n v="0"/>
    <s v="Nivel 3"/>
  </r>
  <r>
    <s v="Morona Santiago"/>
    <n v="14"/>
    <s v="Gualaquiza"/>
    <n v="1402"/>
    <s v="Deslizamiento"/>
    <s v="Lluvias"/>
    <s v="Época Lluviosa"/>
    <x v="79"/>
    <n v="0"/>
    <s v="Nivel 2"/>
  </r>
  <r>
    <s v="Chimborazo"/>
    <n v="6"/>
    <s v="Alausí"/>
    <n v="602"/>
    <s v="Inundación"/>
    <s v="Lluvias"/>
    <s v="Época Lluviosa"/>
    <x v="79"/>
    <n v="0"/>
    <s v="Nivel 2"/>
  </r>
  <r>
    <s v="Pichincha"/>
    <n v="17"/>
    <s v="Quito"/>
    <n v="1701"/>
    <s v="Explosión"/>
    <s v="Derrame de líquidos inflamables"/>
    <s v="Antrópico"/>
    <x v="80"/>
    <n v="0"/>
    <s v="Nivel 2"/>
  </r>
  <r>
    <s v="Los Ríos"/>
    <n v="12"/>
    <s v="Urdaneta"/>
    <n v="1206"/>
    <s v="Inundación"/>
    <s v="Lluvias"/>
    <s v="Época Lluviosa"/>
    <x v="81"/>
    <n v="0"/>
    <s v="Nivel 2"/>
  </r>
  <r>
    <s v="Chimborazo"/>
    <n v="6"/>
    <s v="Guamote"/>
    <n v="606"/>
    <s v="Incendio Estructural"/>
    <s v="Desconocida"/>
    <s v="Antrópico"/>
    <x v="82"/>
    <n v="0"/>
    <s v="Nivel 2"/>
  </r>
  <r>
    <s v="Esmeraldas"/>
    <n v="8"/>
    <s v="Esmeraldas"/>
    <n v="801"/>
    <s v="Inundación"/>
    <s v="Lluvias"/>
    <s v="Época Lluviosa"/>
    <x v="60"/>
    <n v="0"/>
    <s v="Nivel 4"/>
  </r>
  <r>
    <s v="Esmeraldas"/>
    <n v="8"/>
    <s v="Esmeraldas"/>
    <n v="801"/>
    <s v="Inundación"/>
    <s v="Lluvias"/>
    <s v="Época Lluviosa"/>
    <x v="60"/>
    <n v="0"/>
    <s v="Nivel 4"/>
  </r>
  <r>
    <s v="Esmeraldas"/>
    <n v="8"/>
    <s v="Muisne"/>
    <n v="803"/>
    <s v="Deslizamiento"/>
    <s v="Lluvias"/>
    <s v="Época Lluviosa"/>
    <x v="62"/>
    <n v="0"/>
    <s v="Nivel 4"/>
  </r>
  <r>
    <s v="Esmeraldas"/>
    <n v="8"/>
    <s v="Quinindé"/>
    <n v="804"/>
    <s v="Inundación"/>
    <s v="Lluvias"/>
    <s v="Época Lluviosa"/>
    <x v="62"/>
    <n v="0"/>
    <s v="Nivel 4"/>
  </r>
  <r>
    <s v="Esmeraldas"/>
    <n v="8"/>
    <s v="Quinindé"/>
    <n v="804"/>
    <s v="Inundación"/>
    <s v="Lluvias"/>
    <s v="Época Lluviosa"/>
    <x v="62"/>
    <n v="0"/>
    <s v="Nivel 4"/>
  </r>
  <r>
    <s v="Esmeraldas"/>
    <n v="8"/>
    <s v="Atacames"/>
    <n v="806"/>
    <s v="Inundación"/>
    <s v="Lluvias"/>
    <s v="Época Lluviosa"/>
    <x v="62"/>
    <n v="0"/>
    <s v="Nivel 4"/>
  </r>
  <r>
    <s v="Esmeraldas"/>
    <n v="8"/>
    <s v="Atacames"/>
    <n v="806"/>
    <s v="Inundación"/>
    <s v="Lluvias"/>
    <s v="Época Lluviosa"/>
    <x v="62"/>
    <n v="0"/>
    <s v="Nivel 4"/>
  </r>
  <r>
    <s v="Esmeraldas"/>
    <n v="8"/>
    <s v="Atacames"/>
    <n v="806"/>
    <s v="Inundación"/>
    <s v="Lluvias"/>
    <s v="Época Lluviosa"/>
    <x v="62"/>
    <n v="0"/>
    <s v="Nivel 4"/>
  </r>
  <r>
    <s v="Esmeraldas"/>
    <n v="8"/>
    <s v="Eloy Alfaro"/>
    <n v="802"/>
    <s v="Inundación"/>
    <s v="Lluvias"/>
    <s v="Época Lluviosa"/>
    <x v="62"/>
    <n v="0"/>
    <s v="Nivel 4"/>
  </r>
  <r>
    <s v="Esmeraldas"/>
    <n v="8"/>
    <s v="Rioverde"/>
    <n v="807"/>
    <s v="Inundación"/>
    <s v="Lluvias"/>
    <s v="Época Lluviosa"/>
    <x v="62"/>
    <n v="0"/>
    <s v="Nivel 4"/>
  </r>
  <r>
    <s v="Esmeraldas"/>
    <n v="8"/>
    <s v="Rioverde"/>
    <n v="807"/>
    <s v="Inundación"/>
    <s v="Lluvias"/>
    <s v="Época Lluviosa"/>
    <x v="62"/>
    <n v="0"/>
    <s v="Nivel 4"/>
  </r>
  <r>
    <s v="Esmeraldas"/>
    <n v="8"/>
    <s v="Esmeraldas"/>
    <n v="801"/>
    <s v="Inundación"/>
    <s v="Lluvias"/>
    <s v="Época Lluviosa"/>
    <x v="62"/>
    <n v="0"/>
    <s v="Nivel 4"/>
  </r>
  <r>
    <s v="Esmeraldas"/>
    <n v="8"/>
    <s v="Atacames"/>
    <n v="806"/>
    <s v="Inundación"/>
    <s v="Lluvias"/>
    <s v="Época Lluviosa"/>
    <x v="62"/>
    <n v="0"/>
    <s v="Nivel 4"/>
  </r>
  <r>
    <s v="Esmeraldas"/>
    <n v="8"/>
    <s v="Atacames"/>
    <n v="806"/>
    <s v="Socavamiento"/>
    <s v="Lluvias"/>
    <s v="Época Lluviosa"/>
    <x v="62"/>
    <n v="0"/>
    <s v="Nivel 4"/>
  </r>
  <r>
    <s v="Esmeraldas"/>
    <n v="8"/>
    <s v="Esmeraldas"/>
    <n v="801"/>
    <s v="Inundación"/>
    <s v="Lluvias"/>
    <s v="Época Lluviosa"/>
    <x v="62"/>
    <n v="0"/>
    <s v="Nivel 4"/>
  </r>
  <r>
    <s v="Esmeraldas"/>
    <n v="8"/>
    <s v="Quinindé"/>
    <n v="804"/>
    <s v="Vendaval"/>
    <s v="Lluvias"/>
    <s v="Época Lluviosa"/>
    <x v="62"/>
    <n v="0"/>
    <s v="Nivel 4"/>
  </r>
  <r>
    <s v="Esmeraldas"/>
    <n v="8"/>
    <s v="Muisne"/>
    <n v="803"/>
    <s v="Inundación"/>
    <s v="Lluvias"/>
    <s v="Época Lluviosa"/>
    <x v="62"/>
    <n v="0"/>
    <s v="Nivel 4"/>
  </r>
  <r>
    <s v="Esmeraldas"/>
    <n v="8"/>
    <s v="Esmeraldas"/>
    <n v="801"/>
    <s v="Inundación"/>
    <s v="Lluvias"/>
    <s v="Época Lluviosa"/>
    <x v="62"/>
    <n v="0"/>
    <s v="Nivel 4"/>
  </r>
  <r>
    <s v="Esmeraldas"/>
    <n v="8"/>
    <s v="Esmeraldas"/>
    <n v="801"/>
    <s v="Inundación"/>
    <s v="Lluvias"/>
    <s v="Época Lluviosa"/>
    <x v="62"/>
    <n v="0"/>
    <s v="Nivel 4"/>
  </r>
  <r>
    <s v="Esmeraldas"/>
    <n v="8"/>
    <s v="Muisne"/>
    <n v="803"/>
    <s v="Inundación"/>
    <s v="Lluvias"/>
    <s v="Época Lluviosa"/>
    <x v="62"/>
    <n v="0"/>
    <s v="Nivel 4"/>
  </r>
  <r>
    <s v="Esmeraldas"/>
    <n v="8"/>
    <s v="Esmeraldas"/>
    <n v="801"/>
    <s v="Inundación"/>
    <s v="Lluvias"/>
    <s v="Época Lluviosa"/>
    <x v="62"/>
    <n v="0"/>
    <s v="Nivel 4"/>
  </r>
  <r>
    <s v="Esmeraldas"/>
    <n v="8"/>
    <s v="Muisne"/>
    <n v="803"/>
    <s v="Inundación"/>
    <s v="Lluvias"/>
    <s v="Época Lluviosa"/>
    <x v="62"/>
    <n v="0"/>
    <s v="Nivel 4"/>
  </r>
  <r>
    <s v="Esmeraldas"/>
    <n v="8"/>
    <s v="San Lorenzo"/>
    <n v="805"/>
    <s v="Inundación"/>
    <s v="Lluvias"/>
    <s v="Época Lluviosa"/>
    <x v="62"/>
    <n v="0"/>
    <s v="Nivel 4"/>
  </r>
  <r>
    <s v="Esmeraldas"/>
    <n v="8"/>
    <s v="Rioverde"/>
    <n v="807"/>
    <s v="Inundación"/>
    <s v="Lluvias"/>
    <s v="Época Lluviosa"/>
    <x v="83"/>
    <n v="0"/>
    <s v="Nivel 4"/>
  </r>
  <r>
    <s v="Manabí"/>
    <n v="13"/>
    <s v="Santa Ana"/>
    <n v="1313"/>
    <s v="Aluvión"/>
    <s v="Lluvias"/>
    <s v="Época Lluviosa"/>
    <x v="83"/>
    <n v="1"/>
    <s v="Nivel 3"/>
  </r>
  <r>
    <s v="Manabí"/>
    <n v="13"/>
    <s v="Flavio Alfaro"/>
    <n v="1305"/>
    <s v="Deslizamiento"/>
    <s v="Lluvias"/>
    <s v="Época Lluviosa"/>
    <x v="84"/>
    <n v="0"/>
    <s v="Nivel 2"/>
  </r>
  <r>
    <s v="Manabí"/>
    <n v="13"/>
    <s v="Flavio Alfaro"/>
    <n v="1305"/>
    <s v="Inundación"/>
    <s v="Lluvias"/>
    <s v="Época Lluviosa"/>
    <x v="85"/>
    <n v="0"/>
    <s v="Nivel 2"/>
  </r>
  <r>
    <s v="Los Ríos"/>
    <n v="12"/>
    <s v="Quevedo"/>
    <n v="1205"/>
    <s v="Inundación"/>
    <s v="Lluvias"/>
    <s v="Época Lluviosa"/>
    <x v="86"/>
    <n v="0"/>
    <s v="Nivel 2"/>
  </r>
  <r>
    <s v="Los Ríos"/>
    <n v="12"/>
    <s v="Quinsaloma"/>
    <n v="1213"/>
    <s v="Inundación"/>
    <s v="Lluvias"/>
    <s v="Época Lluviosa"/>
    <x v="86"/>
    <n v="0"/>
    <s v="Nivel 2"/>
  </r>
  <r>
    <s v="Morona Santiago"/>
    <n v="14"/>
    <s v="Morona"/>
    <n v="1401"/>
    <s v="Incendio Estructural"/>
    <s v="Desconocida"/>
    <s v="Antrópico"/>
    <x v="86"/>
    <n v="0"/>
    <s v="Nivel 2"/>
  </r>
  <r>
    <s v="Esmeraldas"/>
    <n v="8"/>
    <s v="Quinindé"/>
    <n v="804"/>
    <s v="Socavamiento"/>
    <s v="Lluvias"/>
    <s v="Época Lluviosa"/>
    <x v="87"/>
    <n v="0"/>
    <s v="Nivel 4"/>
  </r>
  <r>
    <s v="Esmeraldas"/>
    <n v="8"/>
    <s v="Muisne"/>
    <n v="803"/>
    <s v="Inundación"/>
    <s v="Lluvias"/>
    <s v="Época Lluviosa"/>
    <x v="88"/>
    <n v="0"/>
    <s v="Nivel 4"/>
  </r>
  <r>
    <s v="Esmeraldas"/>
    <n v="8"/>
    <s v="Rioverde"/>
    <n v="807"/>
    <s v="Socavamiento"/>
    <s v="Lluvias"/>
    <s v="Época Lluviosa"/>
    <x v="89"/>
    <n v="0"/>
    <s v="Nivel 4"/>
  </r>
  <r>
    <s v="Tungurahua"/>
    <n v="18"/>
    <s v="Baños De Agua Santa"/>
    <n v="1802"/>
    <s v="Deslizamiento"/>
    <s v="Lluvias"/>
    <s v="Época Lluviosa"/>
    <x v="90"/>
    <n v="0"/>
    <s v="Nivel 2"/>
  </r>
  <r>
    <s v="Esmeraldas"/>
    <n v="8"/>
    <s v="Muisne"/>
    <n v="803"/>
    <s v="Sismo"/>
    <s v="Actividad sísmica"/>
    <s v="Natural"/>
    <x v="91"/>
    <n v="0"/>
    <s v="Nivel 2"/>
  </r>
  <r>
    <s v="Esmeraldas"/>
    <n v="8"/>
    <s v="Muisne"/>
    <n v="803"/>
    <s v="Sismo"/>
    <s v="Actividad sísmica"/>
    <s v="Natural"/>
    <x v="91"/>
    <n v="0"/>
    <s v="Nivel 2"/>
  </r>
  <r>
    <s v="Esmeraldas"/>
    <n v="8"/>
    <s v="Muisne"/>
    <n v="803"/>
    <s v="Sismo"/>
    <s v="Actividad sísmica"/>
    <s v="Natural"/>
    <x v="91"/>
    <n v="0"/>
    <s v="Nivel 2"/>
  </r>
  <r>
    <s v="Esmeraldas"/>
    <n v="8"/>
    <s v="Muisne"/>
    <n v="803"/>
    <s v="Sismo"/>
    <s v="Actividad sísmica"/>
    <s v="Natural"/>
    <x v="91"/>
    <n v="0"/>
    <s v="Nivel 2"/>
  </r>
  <r>
    <s v="Cotopaxi"/>
    <n v="5"/>
    <s v="Latacunga"/>
    <n v="501"/>
    <s v="Actividad Volcánica"/>
    <s v="Liberación de energía interna de la tierra"/>
    <s v="Natural"/>
    <x v="91"/>
    <n v="0"/>
    <s v="Nivel 2"/>
  </r>
  <r>
    <s v="Pastaza"/>
    <n v="16"/>
    <s v="Pastaza"/>
    <n v="1601"/>
    <s v="Incendio Estructural"/>
    <s v="Desconocida"/>
    <s v="Antrópico"/>
    <x v="91"/>
    <n v="0"/>
    <s v="Nivel 2"/>
  </r>
  <r>
    <s v="Chimborazo"/>
    <n v="6"/>
    <s v="Chunchi"/>
    <n v="605"/>
    <s v="Deslizamiento"/>
    <s v="Desconocida"/>
    <s v="Natural"/>
    <x v="92"/>
    <n v="0"/>
    <s v="Nivel 2"/>
  </r>
  <r>
    <s v="Esmeraldas"/>
    <n v="8"/>
    <s v="Eloy Alfaro"/>
    <n v="802"/>
    <s v="Socavamiento"/>
    <s v="Lluvias"/>
    <s v="Época Lluviosa"/>
    <x v="93"/>
    <n v="0"/>
    <s v="Nivel 2"/>
  </r>
  <r>
    <s v="Manabí"/>
    <n v="13"/>
    <s v="Flavio Alfaro"/>
    <n v="1305"/>
    <s v="Inundación"/>
    <s v="Lluvias"/>
    <s v="Época Lluviosa"/>
    <x v="94"/>
    <n v="0"/>
    <s v="Nivel 2"/>
  </r>
  <r>
    <s v="Los Ríos"/>
    <n v="12"/>
    <s v="Valencia"/>
    <n v="1211"/>
    <s v="Inundación"/>
    <s v="Lluvias"/>
    <s v="Época Lluviosa"/>
    <x v="95"/>
    <n v="0"/>
    <s v="Nivel 2"/>
  </r>
  <r>
    <s v="Tungurahua"/>
    <n v="18"/>
    <s v="Baños De Agua Santa"/>
    <n v="1802"/>
    <s v="Deslizamiento"/>
    <s v="Lluvias"/>
    <s v="Natural"/>
    <x v="96"/>
    <n v="0"/>
    <s v="Nivel 3"/>
  </r>
  <r>
    <s v="Chimborazo"/>
    <n v="6"/>
    <s v="Alausí"/>
    <n v="602"/>
    <s v="Vendaval"/>
    <s v="Condiciones Atmosféricas"/>
    <s v="Natural"/>
    <x v="96"/>
    <n v="0"/>
    <s v="Nivel 2"/>
  </r>
  <r>
    <s v="Cotopaxi"/>
    <n v="5"/>
    <s v="Pangua"/>
    <n v="503"/>
    <s v="Vendaval"/>
    <s v="Condiciones Atmosféricas"/>
    <s v="Natural"/>
    <x v="97"/>
    <n v="0"/>
    <s v="Nivel 2"/>
  </r>
  <r>
    <s v="Pastaza"/>
    <n v="16"/>
    <s v="Arajuno"/>
    <n v="1604"/>
    <s v="Socavamiento"/>
    <s v="Lluvias"/>
    <s v="Época Lluviosa"/>
    <x v="98"/>
    <n v="0"/>
    <s v="Nivel 3"/>
  </r>
  <r>
    <s v="Cotopaxi"/>
    <n v="5"/>
    <s v="Latacunga"/>
    <n v="501"/>
    <s v="Explosión"/>
    <s v="Desconocida"/>
    <s v="Antrópico"/>
    <x v="99"/>
    <n v="2"/>
    <s v="Nivel 2"/>
  </r>
  <r>
    <s v="Chimborazo"/>
    <n v="6"/>
    <s v="Guamote"/>
    <n v="606"/>
    <s v="Aluvión"/>
    <s v="Lluvias"/>
    <s v="Natural"/>
    <x v="100"/>
    <n v="0"/>
    <s v="Nivel 2"/>
  </r>
  <r>
    <s v="Chimborazo"/>
    <n v="6"/>
    <s v="Guamote"/>
    <n v="606"/>
    <s v="Actividad Volcánica"/>
    <s v="Liberación de energía interna de la tierra"/>
    <s v="Natural"/>
    <x v="101"/>
    <n v="0"/>
    <s v="Nivel 2"/>
  </r>
  <r>
    <s v="Chimborazo"/>
    <n v="6"/>
    <s v="Guamote"/>
    <n v="606"/>
    <s v="Actividad Volcánica"/>
    <s v="Liberación de energía interna de la tierra"/>
    <s v="Natural"/>
    <x v="101"/>
    <n v="0"/>
    <s v="Nivel 2"/>
  </r>
  <r>
    <s v="Chimborazo"/>
    <n v="6"/>
    <s v="Colta"/>
    <n v="603"/>
    <s v="Actividad Volcánica"/>
    <s v="Liberación de energía interna de la tierra"/>
    <s v="Natural"/>
    <x v="101"/>
    <n v="0"/>
    <s v="Nivel 2"/>
  </r>
  <r>
    <s v="Chimborazo"/>
    <n v="6"/>
    <s v="Chambo"/>
    <n v="604"/>
    <s v="Deslizamiento"/>
    <s v="Desconocida"/>
    <s v="Natural"/>
    <x v="102"/>
    <n v="0"/>
    <s v="Nivel 3"/>
  </r>
  <r>
    <s v="Esmeraldas"/>
    <n v="8"/>
    <s v="Eloy Alfaro"/>
    <n v="802"/>
    <s v="Inundación"/>
    <s v="Lluvias"/>
    <s v="Época Lluviosa"/>
    <x v="103"/>
    <n v="0"/>
    <s v="Nivel 2"/>
  </r>
  <r>
    <s v="Pichincha"/>
    <n v="17"/>
    <s v="Quito"/>
    <n v="1701"/>
    <s v="Incendio Forestal"/>
    <s v="Desconocida"/>
    <s v="Antrópico"/>
    <x v="104"/>
    <n v="0"/>
    <s v="Nivel 2"/>
  </r>
  <r>
    <s v="Morona Santiago"/>
    <n v="14"/>
    <s v="Limón Indanza"/>
    <n v="1403"/>
    <s v="Incendio Estructural"/>
    <s v="Desconocida"/>
    <s v="Antrópico"/>
    <x v="105"/>
    <n v="0"/>
    <s v="Nivel 2"/>
  </r>
  <r>
    <s v="Guayas"/>
    <n v="9"/>
    <s v="Guayaquil"/>
    <n v="901"/>
    <s v="Incendio Forestal"/>
    <s v="Desconocida"/>
    <s v="Antrópico"/>
    <x v="105"/>
    <n v="0"/>
    <s v="Nivel 2"/>
  </r>
  <r>
    <s v="Pichincha"/>
    <n v="17"/>
    <s v="Quito"/>
    <n v="1701"/>
    <s v="Incendio Forestal"/>
    <s v="Desconocida"/>
    <s v="Antrópico"/>
    <x v="106"/>
    <n v="0"/>
    <s v="Nivel 2"/>
  </r>
  <r>
    <s v="Imbabura"/>
    <n v="10"/>
    <s v="San Miguel De Urcuquí"/>
    <n v="1006"/>
    <s v="Incendio Forestal"/>
    <s v="Desconocida"/>
    <s v="Antrópico"/>
    <x v="106"/>
    <n v="0"/>
    <s v="Nivel 3"/>
  </r>
  <r>
    <s v="Chimborazo"/>
    <n v="6"/>
    <s v="Riobamba"/>
    <n v="601"/>
    <s v="Incendio Forestal"/>
    <s v="Error Humano"/>
    <s v="Antrópico"/>
    <x v="107"/>
    <n v="0"/>
    <s v="Nivel 2"/>
  </r>
  <r>
    <s v="Chimborazo"/>
    <n v="6"/>
    <s v="Riobamba"/>
    <n v="601"/>
    <s v="Incendio Forestal"/>
    <s v="Error Humano"/>
    <s v="Antrópico"/>
    <x v="107"/>
    <n v="0"/>
    <s v="Nivel 2"/>
  </r>
  <r>
    <s v="Chimborazo"/>
    <n v="6"/>
    <s v="Guano"/>
    <n v="607"/>
    <s v="Incendio Forestal"/>
    <s v="Error Humano"/>
    <s v="Antrópico"/>
    <x v="107"/>
    <n v="0"/>
    <s v="Nivel 2"/>
  </r>
  <r>
    <s v="Chimborazo"/>
    <n v="6"/>
    <s v="Riobamba"/>
    <n v="601"/>
    <s v="Incendio Forestal"/>
    <s v="Error Humano"/>
    <s v="Antrópico"/>
    <x v="108"/>
    <n v="0"/>
    <s v="Nivel 2"/>
  </r>
  <r>
    <s v="Chimborazo"/>
    <n v="6"/>
    <s v="Colta"/>
    <n v="603"/>
    <s v="Incendio Forestal"/>
    <s v="Desconocida"/>
    <s v="Antrópico"/>
    <x v="108"/>
    <n v="0"/>
    <s v="Nivel 2"/>
  </r>
  <r>
    <s v="Chimborazo"/>
    <n v="6"/>
    <s v="Colta"/>
    <n v="603"/>
    <s v="Incendio Forestal"/>
    <s v="Desconocida"/>
    <s v="Antrópico"/>
    <x v="108"/>
    <n v="0"/>
    <s v="Nivel 2"/>
  </r>
  <r>
    <s v="Imbabura"/>
    <n v="10"/>
    <s v="Otavalo"/>
    <n v="1004"/>
    <s v="Incendio Forestal"/>
    <s v="Desconocida"/>
    <s v="Antrópico"/>
    <x v="109"/>
    <n v="0"/>
    <s v="Nivel 2"/>
  </r>
  <r>
    <s v="Loja"/>
    <n v="11"/>
    <s v="Quilanga"/>
    <n v="1115"/>
    <s v="Incendio Forestal"/>
    <s v="Desconocida"/>
    <s v="Antrópico"/>
    <x v="110"/>
    <n v="1"/>
    <s v="Nivel 3"/>
  </r>
  <r>
    <s v="Tungurahua"/>
    <n v="18"/>
    <s v="Patate"/>
    <n v="1805"/>
    <s v="Incendio Forestal"/>
    <s v="Desconocida"/>
    <s v="Antrópico"/>
    <x v="111"/>
    <n v="0"/>
    <s v="Nivel 2"/>
  </r>
  <r>
    <s v="Pichincha"/>
    <n v="17"/>
    <s v="Quito"/>
    <n v="1701"/>
    <s v="Incendio Forestal"/>
    <s v="Desconocida"/>
    <s v="Antrópico"/>
    <x v="112"/>
    <n v="0"/>
    <s v="Nivel 2"/>
  </r>
  <r>
    <s v="Chimborazo"/>
    <n v="6"/>
    <s v="Chambo"/>
    <n v="604"/>
    <s v="Deslizamiento"/>
    <s v="Desconocida"/>
    <s v="Natural"/>
    <x v="112"/>
    <n v="0"/>
    <s v="Nivel 2"/>
  </r>
  <r>
    <s v="Santa Elena"/>
    <n v="24"/>
    <s v="Santa Elena"/>
    <n v="2401"/>
    <s v="Incendio Forestal"/>
    <s v="Desconocida"/>
    <s v="Antrópico"/>
    <x v="113"/>
    <n v="0"/>
    <s v="Nivel 2"/>
  </r>
  <r>
    <s v="Morona Santiago"/>
    <n v="14"/>
    <s v="Gualaquiza"/>
    <n v="1402"/>
    <s v="Incendio Forestal"/>
    <s v="Desconocida"/>
    <s v="Antrópico"/>
    <x v="114"/>
    <n v="0"/>
    <s v="Nivel 2"/>
  </r>
  <r>
    <s v="Pastaza"/>
    <n v="16"/>
    <s v="Pastaza"/>
    <n v="1601"/>
    <s v="Inundación"/>
    <s v="Lluvias"/>
    <s v="Época Lluviosa"/>
    <x v="115"/>
    <n v="0"/>
    <s v="Nivel 2"/>
  </r>
  <r>
    <s v="Pichincha"/>
    <n v="17"/>
    <s v="Quito"/>
    <n v="1701"/>
    <s v="Aluvión"/>
    <s v="Lluvias"/>
    <s v="Época Lluviosa"/>
    <x v="116"/>
    <n v="0"/>
    <s v="Nivel 2"/>
  </r>
  <r>
    <s v="Sucumbíos"/>
    <n v="21"/>
    <s v="Cuyabeno"/>
    <n v="2107"/>
    <s v="Sequía hidrológica"/>
    <s v="Ausencia de precipitación por más de 3 meses"/>
    <s v="Natural"/>
    <x v="117"/>
    <n v="0"/>
    <s v="Nivel 2"/>
  </r>
  <r>
    <s v="Esmeraldas"/>
    <n v="8"/>
    <s v="Eloy Alfaro"/>
    <n v="802"/>
    <s v="Inundación"/>
    <s v="Lluvias"/>
    <s v="Época Lluviosa"/>
    <x v="118"/>
    <n v="0"/>
    <s v="Nivel 2"/>
  </r>
  <r>
    <s v="Chimborazo"/>
    <n v="6"/>
    <s v="Colta"/>
    <n v="603"/>
    <s v="Incendio Estructural"/>
    <s v="Fuga de Gas"/>
    <s v="GLP"/>
    <x v="119"/>
    <n v="0"/>
    <s v="Nivel 2"/>
  </r>
  <r>
    <s v="Pichincha"/>
    <n v="17"/>
    <s v="Quito"/>
    <n v="1701"/>
    <s v="Deslizamiento"/>
    <s v="Desconocida"/>
    <s v="Época Lluviosa"/>
    <x v="120"/>
    <n v="0"/>
    <s v="Nivel 2"/>
  </r>
  <r>
    <s v="Morona Santiago"/>
    <n v="14"/>
    <s v="Santiago"/>
    <n v="1405"/>
    <s v="Vendaval"/>
    <s v="Lluvias"/>
    <s v="Época Lluviosa"/>
    <x v="120"/>
    <n v="0"/>
    <s v="Nivel 2"/>
  </r>
  <r>
    <s v="Esmeraldas"/>
    <n v="8"/>
    <s v="Muisne"/>
    <n v="803"/>
    <s v="Inundación"/>
    <s v="Lluvias"/>
    <s v="Época Lluviosa"/>
    <x v="121"/>
    <n v="0"/>
    <s v="Nivel 3"/>
  </r>
  <r>
    <s v="Pastaza"/>
    <n v="16"/>
    <s v="Santa Clara"/>
    <n v="1603"/>
    <s v="Incendio Estructural"/>
    <s v="Cortocircuito"/>
    <s v="Antrópico"/>
    <x v="122"/>
    <n v="0"/>
    <s v="Nivel 2"/>
  </r>
  <r>
    <s v="Chimborazo"/>
    <n v="6"/>
    <s v="Riobamba"/>
    <n v="601"/>
    <s v="Colapso Estructural de infraestructura"/>
    <s v="Desconocida"/>
    <s v="Antrópico"/>
    <x v="122"/>
    <n v="0"/>
    <s v="Nivel 2"/>
  </r>
  <r>
    <s v="Pastaza"/>
    <n v="16"/>
    <s v="Pastaza"/>
    <n v="1601"/>
    <s v="Inundación"/>
    <s v="Lluvias"/>
    <s v="Época Lluviosa"/>
    <x v="123"/>
    <n v="0"/>
    <s v="Nivel 2"/>
  </r>
  <r>
    <s v="Chimborazo"/>
    <n v="6"/>
    <s v="Penipe"/>
    <n v="609"/>
    <s v="Aluvión"/>
    <s v="Lluvias"/>
    <s v="Época Lluviosa"/>
    <x v="123"/>
    <n v="0"/>
    <s v="Nivel 2"/>
  </r>
  <r>
    <s v="Morona Santiago"/>
    <n v="14"/>
    <s v="Gualaquiza"/>
    <n v="1402"/>
    <s v="Socavamiento"/>
    <s v="Otra causa"/>
    <s v="Natural"/>
    <x v="124"/>
    <n v="0"/>
    <s v="Nivel 2"/>
  </r>
  <r>
    <s v="Pastaza"/>
    <n v="16"/>
    <s v="Arajuno"/>
    <n v="1604"/>
    <s v="Inundación"/>
    <s v="Lluvias"/>
    <s v="Época Lluviosa"/>
    <x v="125"/>
    <n v="0"/>
    <s v="Nivel 3"/>
  </r>
  <r>
    <s v="Chimborazo"/>
    <n v="6"/>
    <s v="Cumandá"/>
    <n v="610"/>
    <s v="Socavamiento"/>
    <s v="Lluvias"/>
    <s v="Época Lluviosa"/>
    <x v="126"/>
    <n v="0"/>
    <s v="Nivel 3"/>
  </r>
  <r>
    <s v="Chimborazo"/>
    <n v="6"/>
    <s v="Cumandá"/>
    <n v="610"/>
    <s v="Aluvión"/>
    <s v="Lluvias"/>
    <s v="Época Lluviosa"/>
    <x v="126"/>
    <n v="0"/>
    <s v="Nivel 2"/>
  </r>
  <r>
    <s v="Pastaza"/>
    <n v="16"/>
    <s v="Mera"/>
    <n v="1602"/>
    <s v="Deslizamiento"/>
    <s v="Lluvias"/>
    <s v="Época Lluviosa"/>
    <x v="126"/>
    <n v="0"/>
    <s v="Nivel 3"/>
  </r>
  <r>
    <s v="Chimborazo"/>
    <n v="6"/>
    <s v="Alausí"/>
    <n v="602"/>
    <s v="Deslizamiento"/>
    <s v="Desconocida"/>
    <s v="Natural"/>
    <x v="127"/>
    <n v="0"/>
    <s v="Nivel 2"/>
  </r>
  <r>
    <s v="Chimborazo"/>
    <n v="6"/>
    <s v="Cumandá"/>
    <n v="610"/>
    <s v="Inundación"/>
    <s v="Lluvias"/>
    <s v="Época Lluviosa"/>
    <x v="126"/>
    <n v="0"/>
    <s v="Nivel 2"/>
  </r>
  <r>
    <s v="Esmeraldas"/>
    <n v="8"/>
    <s v="Eloy Alfaro"/>
    <n v="802"/>
    <s v="Inundación"/>
    <s v="Lluvias"/>
    <s v="Época Lluviosa"/>
    <x v="126"/>
    <n v="0"/>
    <s v="Nivel 2"/>
  </r>
  <r>
    <s v="Los Ríos"/>
    <n v="12"/>
    <s v="Quinsaloma"/>
    <n v="1213"/>
    <s v="Inundación"/>
    <s v="Lluvias"/>
    <s v="Época Lluviosa"/>
    <x v="126"/>
    <n v="0"/>
    <s v="Nivel 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Dinámica1" cacheId="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16" firstHeaderRow="1" firstDataRow="1" firstDataCol="1"/>
  <pivotFields count="11">
    <pivotField showAll="0"/>
    <pivotField numFmtId="164" showAll="0"/>
    <pivotField showAll="0"/>
    <pivotField numFmtId="165" showAll="0"/>
    <pivotField showAll="0"/>
    <pivotField showAll="0"/>
    <pivotField showAll="0"/>
    <pivotField axis="axisRow" numFmtId="167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dataField="1" showAll="0"/>
    <pivotField showAll="0"/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2">
    <field x="10"/>
    <field x="7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a de FALLECIDAS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16"/>
  <sheetViews>
    <sheetView workbookViewId="0">
      <selection activeCell="A3" sqref="A3"/>
    </sheetView>
  </sheetViews>
  <sheetFormatPr baseColWidth="10" defaultRowHeight="15" x14ac:dyDescent="0.25"/>
  <cols>
    <col min="1" max="1" width="17.5703125" bestFit="1" customWidth="1"/>
    <col min="2" max="2" width="19.42578125" bestFit="1" customWidth="1"/>
  </cols>
  <sheetData>
    <row r="3" spans="1:2" x14ac:dyDescent="0.25">
      <c r="A3" s="17" t="s">
        <v>10</v>
      </c>
      <c r="B3" t="s">
        <v>24</v>
      </c>
    </row>
    <row r="4" spans="1:2" x14ac:dyDescent="0.25">
      <c r="A4" s="18" t="s">
        <v>12</v>
      </c>
      <c r="B4" s="19">
        <v>0</v>
      </c>
    </row>
    <row r="5" spans="1:2" x14ac:dyDescent="0.25">
      <c r="A5" s="18" t="s">
        <v>13</v>
      </c>
      <c r="B5" s="19">
        <v>4</v>
      </c>
    </row>
    <row r="6" spans="1:2" x14ac:dyDescent="0.25">
      <c r="A6" s="18" t="s">
        <v>14</v>
      </c>
      <c r="B6" s="19">
        <v>79</v>
      </c>
    </row>
    <row r="7" spans="1:2" x14ac:dyDescent="0.25">
      <c r="A7" s="18" t="s">
        <v>15</v>
      </c>
      <c r="B7" s="19">
        <v>0</v>
      </c>
    </row>
    <row r="8" spans="1:2" x14ac:dyDescent="0.25">
      <c r="A8" s="18" t="s">
        <v>16</v>
      </c>
      <c r="B8" s="19">
        <v>2</v>
      </c>
    </row>
    <row r="9" spans="1:2" x14ac:dyDescent="0.25">
      <c r="A9" s="18" t="s">
        <v>17</v>
      </c>
      <c r="B9" s="19">
        <v>1</v>
      </c>
    </row>
    <row r="10" spans="1:2" x14ac:dyDescent="0.25">
      <c r="A10" s="18" t="s">
        <v>18</v>
      </c>
      <c r="B10" s="19">
        <v>0</v>
      </c>
    </row>
    <row r="11" spans="1:2" x14ac:dyDescent="0.25">
      <c r="A11" s="18" t="s">
        <v>19</v>
      </c>
      <c r="B11" s="19">
        <v>2</v>
      </c>
    </row>
    <row r="12" spans="1:2" x14ac:dyDescent="0.25">
      <c r="A12" s="18" t="s">
        <v>20</v>
      </c>
      <c r="B12" s="19">
        <v>1</v>
      </c>
    </row>
    <row r="13" spans="1:2" x14ac:dyDescent="0.25">
      <c r="A13" s="18" t="s">
        <v>21</v>
      </c>
      <c r="B13" s="19">
        <v>0</v>
      </c>
    </row>
    <row r="14" spans="1:2" x14ac:dyDescent="0.25">
      <c r="A14" s="18" t="s">
        <v>22</v>
      </c>
      <c r="B14" s="19">
        <v>0</v>
      </c>
    </row>
    <row r="15" spans="1:2" x14ac:dyDescent="0.25">
      <c r="A15" s="18" t="s">
        <v>23</v>
      </c>
      <c r="B15" s="19">
        <v>0</v>
      </c>
    </row>
    <row r="16" spans="1:2" x14ac:dyDescent="0.25">
      <c r="A16" s="18" t="s">
        <v>11</v>
      </c>
      <c r="B16" s="19">
        <v>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8"/>
  <sheetViews>
    <sheetView tabSelected="1" workbookViewId="0">
      <selection activeCell="J1" sqref="J1"/>
    </sheetView>
  </sheetViews>
  <sheetFormatPr baseColWidth="10" defaultRowHeight="15" x14ac:dyDescent="0.25"/>
  <cols>
    <col min="1" max="16384" width="11.42578125" style="10"/>
  </cols>
  <sheetData>
    <row r="1" spans="1:10" ht="27" x14ac:dyDescent="0.25">
      <c r="A1" s="1" t="s">
        <v>0</v>
      </c>
      <c r="B1" s="2" t="s">
        <v>1</v>
      </c>
      <c r="C1" s="3" t="s">
        <v>2</v>
      </c>
      <c r="D1" s="4" t="s">
        <v>3</v>
      </c>
      <c r="E1" s="6" t="s">
        <v>4</v>
      </c>
      <c r="F1" s="7" t="s">
        <v>5</v>
      </c>
      <c r="G1" s="5" t="s">
        <v>6</v>
      </c>
      <c r="H1" s="8" t="s">
        <v>7</v>
      </c>
      <c r="I1" s="6" t="s">
        <v>8</v>
      </c>
      <c r="J1" s="9" t="s">
        <v>9</v>
      </c>
    </row>
    <row r="2" spans="1:10" x14ac:dyDescent="0.25">
      <c r="A2" s="12" t="str">
        <f ca="1">IFERROR(__xludf.DUMMYFUNCTION("""COMPUTED_VALUE"""),"Guayas")</f>
        <v>Guayas</v>
      </c>
      <c r="B2" s="15">
        <f ca="1">IFERROR(__xludf.DUMMYFUNCTION("""COMPUTED_VALUE"""),9)</f>
        <v>9</v>
      </c>
      <c r="C2" s="13" t="str">
        <f ca="1">IFERROR(__xludf.DUMMYFUNCTION("""COMPUTED_VALUE"""),"Guayaquil")</f>
        <v>Guayaquil</v>
      </c>
      <c r="D2" s="16">
        <f ca="1">IFERROR(__xludf.DUMMYFUNCTION("""COMPUTED_VALUE"""),901)</f>
        <v>901</v>
      </c>
      <c r="E2" s="12" t="str">
        <f ca="1">IFERROR(__xludf.DUMMYFUNCTION("""COMPUTED_VALUE"""),"Incendio Estructural")</f>
        <v>Incendio Estructural</v>
      </c>
      <c r="F2" s="12" t="str">
        <f ca="1">IFERROR(__xludf.DUMMYFUNCTION("""COMPUTED_VALUE"""),"Desconocida")</f>
        <v>Desconocida</v>
      </c>
      <c r="G2" s="12" t="str">
        <f ca="1">IFERROR(__xludf.DUMMYFUNCTION("""COMPUTED_VALUE"""),"Antrópico")</f>
        <v>Antrópico</v>
      </c>
      <c r="H2" s="14">
        <f ca="1">IFERROR(__xludf.DUMMYFUNCTION("""COMPUTED_VALUE"""),44927)</f>
        <v>44927</v>
      </c>
      <c r="I2" s="12">
        <f ca="1">IFERROR(__xludf.DUMMYFUNCTION("""COMPUTED_VALUE"""),0)</f>
        <v>0</v>
      </c>
      <c r="J2" s="12" t="str">
        <f ca="1">IFERROR(__xludf.DUMMYFUNCTION("""COMPUTED_VALUE"""),"Nivel 2")</f>
        <v>Nivel 2</v>
      </c>
    </row>
    <row r="3" spans="1:10" x14ac:dyDescent="0.25">
      <c r="A3" s="12" t="str">
        <f ca="1">IFERROR(__xludf.DUMMYFUNCTION("""COMPUTED_VALUE"""),"Manabí")</f>
        <v>Manabí</v>
      </c>
      <c r="B3" s="15">
        <f ca="1">IFERROR(__xludf.DUMMYFUNCTION("""COMPUTED_VALUE"""),13)</f>
        <v>13</v>
      </c>
      <c r="C3" s="13" t="str">
        <f ca="1">IFERROR(__xludf.DUMMYFUNCTION("""COMPUTED_VALUE"""),"El Carmen")</f>
        <v>El Carmen</v>
      </c>
      <c r="D3" s="16">
        <f ca="1">IFERROR(__xludf.DUMMYFUNCTION("""COMPUTED_VALUE"""),1304)</f>
        <v>1304</v>
      </c>
      <c r="E3" s="12" t="str">
        <f ca="1">IFERROR(__xludf.DUMMYFUNCTION("""COMPUTED_VALUE"""),"Inundación")</f>
        <v>Inundación</v>
      </c>
      <c r="F3" s="12" t="str">
        <f ca="1">IFERROR(__xludf.DUMMYFUNCTION("""COMPUTED_VALUE"""),"Lluvias")</f>
        <v>Lluvias</v>
      </c>
      <c r="G3" s="12" t="str">
        <f ca="1">IFERROR(__xludf.DUMMYFUNCTION("""COMPUTED_VALUE"""),"Época Lluviosa")</f>
        <v>Época Lluviosa</v>
      </c>
      <c r="H3" s="14">
        <f ca="1">IFERROR(__xludf.DUMMYFUNCTION("""COMPUTED_VALUE"""),44935)</f>
        <v>44935</v>
      </c>
      <c r="I3" s="12">
        <f ca="1">IFERROR(__xludf.DUMMYFUNCTION("""COMPUTED_VALUE"""),0)</f>
        <v>0</v>
      </c>
      <c r="J3" s="12" t="str">
        <f ca="1">IFERROR(__xludf.DUMMYFUNCTION("""COMPUTED_VALUE"""),"Nivel 2")</f>
        <v>Nivel 2</v>
      </c>
    </row>
    <row r="4" spans="1:10" x14ac:dyDescent="0.25">
      <c r="A4" s="12" t="str">
        <f ca="1">IFERROR(__xludf.DUMMYFUNCTION("""COMPUTED_VALUE"""),"Esmeraldas")</f>
        <v>Esmeraldas</v>
      </c>
      <c r="B4" s="15">
        <f ca="1">IFERROR(__xludf.DUMMYFUNCTION("""COMPUTED_VALUE"""),8)</f>
        <v>8</v>
      </c>
      <c r="C4" s="13" t="str">
        <f ca="1">IFERROR(__xludf.DUMMYFUNCTION("""COMPUTED_VALUE"""),"San Lorenzo")</f>
        <v>San Lorenzo</v>
      </c>
      <c r="D4" s="16">
        <f ca="1">IFERROR(__xludf.DUMMYFUNCTION("""COMPUTED_VALUE"""),805)</f>
        <v>805</v>
      </c>
      <c r="E4" s="12" t="str">
        <f ca="1">IFERROR(__xludf.DUMMYFUNCTION("""COMPUTED_VALUE"""),"Oleaje")</f>
        <v>Oleaje</v>
      </c>
      <c r="F4" s="12" t="str">
        <f ca="1">IFERROR(__xludf.DUMMYFUNCTION("""COMPUTED_VALUE"""),"Aguaje/Marejada")</f>
        <v>Aguaje/Marejada</v>
      </c>
      <c r="G4" s="12" t="str">
        <f ca="1">IFERROR(__xludf.DUMMYFUNCTION("""COMPUTED_VALUE"""),"Natural")</f>
        <v>Natural</v>
      </c>
      <c r="H4" s="14">
        <f ca="1">IFERROR(__xludf.DUMMYFUNCTION("""COMPUTED_VALUE"""),44936)</f>
        <v>44936</v>
      </c>
      <c r="I4" s="12">
        <f ca="1">IFERROR(__xludf.DUMMYFUNCTION("""COMPUTED_VALUE"""),0)</f>
        <v>0</v>
      </c>
      <c r="J4" s="12" t="str">
        <f ca="1">IFERROR(__xludf.DUMMYFUNCTION("""COMPUTED_VALUE"""),"Nivel 2")</f>
        <v>Nivel 2</v>
      </c>
    </row>
    <row r="5" spans="1:10" x14ac:dyDescent="0.25">
      <c r="A5" s="12" t="str">
        <f ca="1">IFERROR(__xludf.DUMMYFUNCTION("""COMPUTED_VALUE"""),"Imbabura")</f>
        <v>Imbabura</v>
      </c>
      <c r="B5" s="15">
        <f ca="1">IFERROR(__xludf.DUMMYFUNCTION("""COMPUTED_VALUE"""),10)</f>
        <v>10</v>
      </c>
      <c r="C5" s="13" t="str">
        <f ca="1">IFERROR(__xludf.DUMMYFUNCTION("""COMPUTED_VALUE"""),"Ibarra")</f>
        <v>Ibarra</v>
      </c>
      <c r="D5" s="16">
        <f ca="1">IFERROR(__xludf.DUMMYFUNCTION("""COMPUTED_VALUE"""),1001)</f>
        <v>1001</v>
      </c>
      <c r="E5" s="12" t="str">
        <f ca="1">IFERROR(__xludf.DUMMYFUNCTION("""COMPUTED_VALUE"""),"Aluvión")</f>
        <v>Aluvión</v>
      </c>
      <c r="F5" s="12" t="str">
        <f ca="1">IFERROR(__xludf.DUMMYFUNCTION("""COMPUTED_VALUE"""),"Lluvias")</f>
        <v>Lluvias</v>
      </c>
      <c r="G5" s="12" t="str">
        <f ca="1">IFERROR(__xludf.DUMMYFUNCTION("""COMPUTED_VALUE"""),"Época Lluviosa")</f>
        <v>Época Lluviosa</v>
      </c>
      <c r="H5" s="14">
        <f ca="1">IFERROR(__xludf.DUMMYFUNCTION("""COMPUTED_VALUE"""),44940)</f>
        <v>44940</v>
      </c>
      <c r="I5" s="12">
        <f ca="1">IFERROR(__xludf.DUMMYFUNCTION("""COMPUTED_VALUE"""),0)</f>
        <v>0</v>
      </c>
      <c r="J5" s="12" t="str">
        <f ca="1">IFERROR(__xludf.DUMMYFUNCTION("""COMPUTED_VALUE"""),"Nivel 2")</f>
        <v>Nivel 2</v>
      </c>
    </row>
    <row r="6" spans="1:10" x14ac:dyDescent="0.25">
      <c r="A6" s="12" t="str">
        <f ca="1">IFERROR(__xludf.DUMMYFUNCTION("""COMPUTED_VALUE"""),"Manabí")</f>
        <v>Manabí</v>
      </c>
      <c r="B6" s="15">
        <f ca="1">IFERROR(__xludf.DUMMYFUNCTION("""COMPUTED_VALUE"""),13)</f>
        <v>13</v>
      </c>
      <c r="C6" s="13" t="str">
        <f ca="1">IFERROR(__xludf.DUMMYFUNCTION("""COMPUTED_VALUE"""),"Portoviejo")</f>
        <v>Portoviejo</v>
      </c>
      <c r="D6" s="16">
        <f ca="1">IFERROR(__xludf.DUMMYFUNCTION("""COMPUTED_VALUE"""),1301)</f>
        <v>1301</v>
      </c>
      <c r="E6" s="12" t="str">
        <f ca="1">IFERROR(__xludf.DUMMYFUNCTION("""COMPUTED_VALUE"""),"Oleaje")</f>
        <v>Oleaje</v>
      </c>
      <c r="F6" s="12" t="str">
        <f ca="1">IFERROR(__xludf.DUMMYFUNCTION("""COMPUTED_VALUE"""),"Oleaje")</f>
        <v>Oleaje</v>
      </c>
      <c r="G6" s="12" t="str">
        <f ca="1">IFERROR(__xludf.DUMMYFUNCTION("""COMPUTED_VALUE"""),"Natural")</f>
        <v>Natural</v>
      </c>
      <c r="H6" s="14">
        <f ca="1">IFERROR(__xludf.DUMMYFUNCTION("""COMPUTED_VALUE"""),44947)</f>
        <v>44947</v>
      </c>
      <c r="I6" s="12">
        <f ca="1">IFERROR(__xludf.DUMMYFUNCTION("""COMPUTED_VALUE"""),0)</f>
        <v>0</v>
      </c>
      <c r="J6" s="12" t="str">
        <f ca="1">IFERROR(__xludf.DUMMYFUNCTION("""COMPUTED_VALUE"""),"Nivel 2")</f>
        <v>Nivel 2</v>
      </c>
    </row>
    <row r="7" spans="1:10" x14ac:dyDescent="0.25">
      <c r="A7" s="12" t="str">
        <f ca="1">IFERROR(__xludf.DUMMYFUNCTION("""COMPUTED_VALUE"""),"Esmeraldas")</f>
        <v>Esmeraldas</v>
      </c>
      <c r="B7" s="15">
        <f ca="1">IFERROR(__xludf.DUMMYFUNCTION("""COMPUTED_VALUE"""),8)</f>
        <v>8</v>
      </c>
      <c r="C7" s="13" t="str">
        <f ca="1">IFERROR(__xludf.DUMMYFUNCTION("""COMPUTED_VALUE"""),"San Lorenzo")</f>
        <v>San Lorenzo</v>
      </c>
      <c r="D7" s="16">
        <f ca="1">IFERROR(__xludf.DUMMYFUNCTION("""COMPUTED_VALUE"""),805)</f>
        <v>805</v>
      </c>
      <c r="E7" s="12" t="str">
        <f ca="1">IFERROR(__xludf.DUMMYFUNCTION("""COMPUTED_VALUE"""),"Oleaje")</f>
        <v>Oleaje</v>
      </c>
      <c r="F7" s="12" t="str">
        <f ca="1">IFERROR(__xludf.DUMMYFUNCTION("""COMPUTED_VALUE"""),"Aguaje/Marejada")</f>
        <v>Aguaje/Marejada</v>
      </c>
      <c r="G7" s="12" t="str">
        <f ca="1">IFERROR(__xludf.DUMMYFUNCTION("""COMPUTED_VALUE"""),"Natural")</f>
        <v>Natural</v>
      </c>
      <c r="H7" s="14">
        <f ca="1">IFERROR(__xludf.DUMMYFUNCTION("""COMPUTED_VALUE"""),44948)</f>
        <v>44948</v>
      </c>
      <c r="I7" s="12">
        <f ca="1">IFERROR(__xludf.DUMMYFUNCTION("""COMPUTED_VALUE"""),0)</f>
        <v>0</v>
      </c>
      <c r="J7" s="12" t="str">
        <f ca="1">IFERROR(__xludf.DUMMYFUNCTION("""COMPUTED_VALUE"""),"Nivel 2")</f>
        <v>Nivel 2</v>
      </c>
    </row>
    <row r="8" spans="1:10" x14ac:dyDescent="0.25">
      <c r="A8" s="12" t="str">
        <f ca="1">IFERROR(__xludf.DUMMYFUNCTION("""COMPUTED_VALUE"""),"Manabí")</f>
        <v>Manabí</v>
      </c>
      <c r="B8" s="15">
        <f ca="1">IFERROR(__xludf.DUMMYFUNCTION("""COMPUTED_VALUE"""),13)</f>
        <v>13</v>
      </c>
      <c r="C8" s="13" t="str">
        <f ca="1">IFERROR(__xludf.DUMMYFUNCTION("""COMPUTED_VALUE"""),"Sucre")</f>
        <v>Sucre</v>
      </c>
      <c r="D8" s="16">
        <f ca="1">IFERROR(__xludf.DUMMYFUNCTION("""COMPUTED_VALUE"""),1314)</f>
        <v>1314</v>
      </c>
      <c r="E8" s="12" t="str">
        <f ca="1">IFERROR(__xludf.DUMMYFUNCTION("""COMPUTED_VALUE"""),"Oleaje")</f>
        <v>Oleaje</v>
      </c>
      <c r="F8" s="12" t="str">
        <f ca="1">IFERROR(__xludf.DUMMYFUNCTION("""COMPUTED_VALUE"""),"Oleaje")</f>
        <v>Oleaje</v>
      </c>
      <c r="G8" s="12" t="str">
        <f ca="1">IFERROR(__xludf.DUMMYFUNCTION("""COMPUTED_VALUE"""),"Natural")</f>
        <v>Natural</v>
      </c>
      <c r="H8" s="14">
        <f ca="1">IFERROR(__xludf.DUMMYFUNCTION("""COMPUTED_VALUE"""),44950)</f>
        <v>44950</v>
      </c>
      <c r="I8" s="12">
        <f ca="1">IFERROR(__xludf.DUMMYFUNCTION("""COMPUTED_VALUE"""),0)</f>
        <v>0</v>
      </c>
      <c r="J8" s="12" t="str">
        <f ca="1">IFERROR(__xludf.DUMMYFUNCTION("""COMPUTED_VALUE"""),"Nivel 2")</f>
        <v>Nivel 2</v>
      </c>
    </row>
    <row r="9" spans="1:10" x14ac:dyDescent="0.25">
      <c r="A9" s="12" t="str">
        <f ca="1">IFERROR(__xludf.DUMMYFUNCTION("""COMPUTED_VALUE"""),"Morona Santiago")</f>
        <v>Morona Santiago</v>
      </c>
      <c r="B9" s="15">
        <f ca="1">IFERROR(__xludf.DUMMYFUNCTION("""COMPUTED_VALUE"""),14)</f>
        <v>14</v>
      </c>
      <c r="C9" s="13" t="str">
        <f ca="1">IFERROR(__xludf.DUMMYFUNCTION("""COMPUTED_VALUE"""),"Taisha")</f>
        <v>Taisha</v>
      </c>
      <c r="D9" s="16">
        <f ca="1">IFERROR(__xludf.DUMMYFUNCTION("""COMPUTED_VALUE"""),1409)</f>
        <v>1409</v>
      </c>
      <c r="E9" s="12" t="str">
        <f ca="1">IFERROR(__xludf.DUMMYFUNCTION("""COMPUTED_VALUE"""),"Deslizamiento")</f>
        <v>Deslizamiento</v>
      </c>
      <c r="F9" s="12" t="str">
        <f ca="1">IFERROR(__xludf.DUMMYFUNCTION("""COMPUTED_VALUE"""),"Lluvias")</f>
        <v>Lluvias</v>
      </c>
      <c r="G9" s="12" t="str">
        <f ca="1">IFERROR(__xludf.DUMMYFUNCTION("""COMPUTED_VALUE"""),"Época Lluviosa")</f>
        <v>Época Lluviosa</v>
      </c>
      <c r="H9" s="14">
        <f ca="1">IFERROR(__xludf.DUMMYFUNCTION("""COMPUTED_VALUE"""),44950)</f>
        <v>44950</v>
      </c>
      <c r="I9" s="12">
        <f ca="1">IFERROR(__xludf.DUMMYFUNCTION("""COMPUTED_VALUE"""),0)</f>
        <v>0</v>
      </c>
      <c r="J9" s="12" t="str">
        <f ca="1">IFERROR(__xludf.DUMMYFUNCTION("""COMPUTED_VALUE"""),"Nivel 3")</f>
        <v>Nivel 3</v>
      </c>
    </row>
    <row r="10" spans="1:10" x14ac:dyDescent="0.25">
      <c r="A10" s="12" t="str">
        <f ca="1">IFERROR(__xludf.DUMMYFUNCTION("""COMPUTED_VALUE"""),"Manabí")</f>
        <v>Manabí</v>
      </c>
      <c r="B10" s="15">
        <f ca="1">IFERROR(__xludf.DUMMYFUNCTION("""COMPUTED_VALUE"""),13)</f>
        <v>13</v>
      </c>
      <c r="C10" s="13" t="str">
        <f ca="1">IFERROR(__xludf.DUMMYFUNCTION("""COMPUTED_VALUE"""),"Puerto López")</f>
        <v>Puerto López</v>
      </c>
      <c r="D10" s="16">
        <f ca="1">IFERROR(__xludf.DUMMYFUNCTION("""COMPUTED_VALUE"""),1319)</f>
        <v>1319</v>
      </c>
      <c r="E10" s="12" t="str">
        <f ca="1">IFERROR(__xludf.DUMMYFUNCTION("""COMPUTED_VALUE"""),"Vendaval")</f>
        <v>Vendaval</v>
      </c>
      <c r="F10" s="12" t="str">
        <f ca="1">IFERROR(__xludf.DUMMYFUNCTION("""COMPUTED_VALUE"""),"Vientos fuertes")</f>
        <v>Vientos fuertes</v>
      </c>
      <c r="G10" s="12" t="str">
        <f ca="1">IFERROR(__xludf.DUMMYFUNCTION("""COMPUTED_VALUE"""),"Época Lluviosa")</f>
        <v>Época Lluviosa</v>
      </c>
      <c r="H10" s="14">
        <f ca="1">IFERROR(__xludf.DUMMYFUNCTION("""COMPUTED_VALUE"""),44960)</f>
        <v>44960</v>
      </c>
      <c r="I10" s="12">
        <f ca="1">IFERROR(__xludf.DUMMYFUNCTION("""COMPUTED_VALUE"""),0)</f>
        <v>0</v>
      </c>
      <c r="J10" s="12" t="str">
        <f ca="1">IFERROR(__xludf.DUMMYFUNCTION("""COMPUTED_VALUE"""),"Nivel 2")</f>
        <v>Nivel 2</v>
      </c>
    </row>
    <row r="11" spans="1:10" x14ac:dyDescent="0.25">
      <c r="A11" s="12" t="str">
        <f ca="1">IFERROR(__xludf.DUMMYFUNCTION("""COMPUTED_VALUE"""),"Guayas")</f>
        <v>Guayas</v>
      </c>
      <c r="B11" s="15">
        <f ca="1">IFERROR(__xludf.DUMMYFUNCTION("""COMPUTED_VALUE"""),9)</f>
        <v>9</v>
      </c>
      <c r="C11" s="13" t="str">
        <f ca="1">IFERROR(__xludf.DUMMYFUNCTION("""COMPUTED_VALUE"""),"Guayaquil")</f>
        <v>Guayaquil</v>
      </c>
      <c r="D11" s="16">
        <f ca="1">IFERROR(__xludf.DUMMYFUNCTION("""COMPUTED_VALUE"""),901)</f>
        <v>901</v>
      </c>
      <c r="E11" s="12" t="str">
        <f ca="1">IFERROR(__xludf.DUMMYFUNCTION("""COMPUTED_VALUE"""),"Vendaval")</f>
        <v>Vendaval</v>
      </c>
      <c r="F11" s="12" t="str">
        <f ca="1">IFERROR(__xludf.DUMMYFUNCTION("""COMPUTED_VALUE"""),"Lluvias")</f>
        <v>Lluvias</v>
      </c>
      <c r="G11" s="12" t="str">
        <f ca="1">IFERROR(__xludf.DUMMYFUNCTION("""COMPUTED_VALUE"""),"Época Lluviosa")</f>
        <v>Época Lluviosa</v>
      </c>
      <c r="H11" s="14">
        <f ca="1">IFERROR(__xludf.DUMMYFUNCTION("""COMPUTED_VALUE"""),44967)</f>
        <v>44967</v>
      </c>
      <c r="I11" s="12">
        <f ca="1">IFERROR(__xludf.DUMMYFUNCTION("""COMPUTED_VALUE"""),0)</f>
        <v>0</v>
      </c>
      <c r="J11" s="12" t="str">
        <f ca="1">IFERROR(__xludf.DUMMYFUNCTION("""COMPUTED_VALUE"""),"Nivel 2")</f>
        <v>Nivel 2</v>
      </c>
    </row>
    <row r="12" spans="1:10" x14ac:dyDescent="0.25">
      <c r="A12" s="12" t="str">
        <f ca="1">IFERROR(__xludf.DUMMYFUNCTION("""COMPUTED_VALUE"""),"Manabí")</f>
        <v>Manabí</v>
      </c>
      <c r="B12" s="15">
        <f ca="1">IFERROR(__xludf.DUMMYFUNCTION("""COMPUTED_VALUE"""),13)</f>
        <v>13</v>
      </c>
      <c r="C12" s="13" t="str">
        <f ca="1">IFERROR(__xludf.DUMMYFUNCTION("""COMPUTED_VALUE"""),"Chone")</f>
        <v>Chone</v>
      </c>
      <c r="D12" s="16">
        <f ca="1">IFERROR(__xludf.DUMMYFUNCTION("""COMPUTED_VALUE"""),1303)</f>
        <v>1303</v>
      </c>
      <c r="E12" s="12" t="str">
        <f ca="1">IFERROR(__xludf.DUMMYFUNCTION("""COMPUTED_VALUE"""),"Inundación")</f>
        <v>Inundación</v>
      </c>
      <c r="F12" s="12" t="str">
        <f ca="1">IFERROR(__xludf.DUMMYFUNCTION("""COMPUTED_VALUE"""),"Lluvias")</f>
        <v>Lluvias</v>
      </c>
      <c r="G12" s="12" t="str">
        <f ca="1">IFERROR(__xludf.DUMMYFUNCTION("""COMPUTED_VALUE"""),"Época Lluviosa")</f>
        <v>Época Lluviosa</v>
      </c>
      <c r="H12" s="14">
        <f ca="1">IFERROR(__xludf.DUMMYFUNCTION("""COMPUTED_VALUE"""),44974)</f>
        <v>44974</v>
      </c>
      <c r="I12" s="12">
        <f ca="1">IFERROR(__xludf.DUMMYFUNCTION("""COMPUTED_VALUE"""),0)</f>
        <v>0</v>
      </c>
      <c r="J12" s="12" t="str">
        <f ca="1">IFERROR(__xludf.DUMMYFUNCTION("""COMPUTED_VALUE"""),"Nivel 2")</f>
        <v>Nivel 2</v>
      </c>
    </row>
    <row r="13" spans="1:10" x14ac:dyDescent="0.25">
      <c r="A13" s="12" t="str">
        <f ca="1">IFERROR(__xludf.DUMMYFUNCTION("""COMPUTED_VALUE"""),"Manabí")</f>
        <v>Manabí</v>
      </c>
      <c r="B13" s="15">
        <f ca="1">IFERROR(__xludf.DUMMYFUNCTION("""COMPUTED_VALUE"""),13)</f>
        <v>13</v>
      </c>
      <c r="C13" s="13" t="str">
        <f ca="1">IFERROR(__xludf.DUMMYFUNCTION("""COMPUTED_VALUE"""),"Portoviejo")</f>
        <v>Portoviejo</v>
      </c>
      <c r="D13" s="16">
        <f ca="1">IFERROR(__xludf.DUMMYFUNCTION("""COMPUTED_VALUE"""),1301)</f>
        <v>1301</v>
      </c>
      <c r="E13" s="12" t="str">
        <f ca="1">IFERROR(__xludf.DUMMYFUNCTION("""COMPUTED_VALUE"""),"Inundación")</f>
        <v>Inundación</v>
      </c>
      <c r="F13" s="12" t="str">
        <f ca="1">IFERROR(__xludf.DUMMYFUNCTION("""COMPUTED_VALUE"""),"Lluvias")</f>
        <v>Lluvias</v>
      </c>
      <c r="G13" s="12" t="str">
        <f ca="1">IFERROR(__xludf.DUMMYFUNCTION("""COMPUTED_VALUE"""),"Época Lluviosa")</f>
        <v>Época Lluviosa</v>
      </c>
      <c r="H13" s="14">
        <f ca="1">IFERROR(__xludf.DUMMYFUNCTION("""COMPUTED_VALUE"""),44972)</f>
        <v>44972</v>
      </c>
      <c r="I13" s="12">
        <f ca="1">IFERROR(__xludf.DUMMYFUNCTION("""COMPUTED_VALUE"""),0)</f>
        <v>0</v>
      </c>
      <c r="J13" s="12" t="str">
        <f ca="1">IFERROR(__xludf.DUMMYFUNCTION("""COMPUTED_VALUE"""),"Nivel 2")</f>
        <v>Nivel 2</v>
      </c>
    </row>
    <row r="14" spans="1:10" x14ac:dyDescent="0.25">
      <c r="A14" s="12" t="str">
        <f ca="1">IFERROR(__xludf.DUMMYFUNCTION("""COMPUTED_VALUE"""),"Manabí")</f>
        <v>Manabí</v>
      </c>
      <c r="B14" s="15">
        <f ca="1">IFERROR(__xludf.DUMMYFUNCTION("""COMPUTED_VALUE"""),13)</f>
        <v>13</v>
      </c>
      <c r="C14" s="13" t="str">
        <f ca="1">IFERROR(__xludf.DUMMYFUNCTION("""COMPUTED_VALUE"""),"Flavio Alfaro")</f>
        <v>Flavio Alfaro</v>
      </c>
      <c r="D14" s="16">
        <f ca="1">IFERROR(__xludf.DUMMYFUNCTION("""COMPUTED_VALUE"""),1305)</f>
        <v>1305</v>
      </c>
      <c r="E14" s="12" t="str">
        <f ca="1">IFERROR(__xludf.DUMMYFUNCTION("""COMPUTED_VALUE"""),"Deslizamiento")</f>
        <v>Deslizamiento</v>
      </c>
      <c r="F14" s="12" t="str">
        <f ca="1">IFERROR(__xludf.DUMMYFUNCTION("""COMPUTED_VALUE"""),"Lluvias")</f>
        <v>Lluvias</v>
      </c>
      <c r="G14" s="12" t="str">
        <f ca="1">IFERROR(__xludf.DUMMYFUNCTION("""COMPUTED_VALUE"""),"Época Lluviosa")</f>
        <v>Época Lluviosa</v>
      </c>
      <c r="H14" s="14">
        <f ca="1">IFERROR(__xludf.DUMMYFUNCTION("""COMPUTED_VALUE"""),44974)</f>
        <v>44974</v>
      </c>
      <c r="I14" s="12">
        <f ca="1">IFERROR(__xludf.DUMMYFUNCTION("""COMPUTED_VALUE"""),0)</f>
        <v>0</v>
      </c>
      <c r="J14" s="12" t="str">
        <f ca="1">IFERROR(__xludf.DUMMYFUNCTION("""COMPUTED_VALUE"""),"Nivel 2")</f>
        <v>Nivel 2</v>
      </c>
    </row>
    <row r="15" spans="1:10" x14ac:dyDescent="0.25">
      <c r="A15" s="12" t="str">
        <f ca="1">IFERROR(__xludf.DUMMYFUNCTION("""COMPUTED_VALUE"""),"Manabí")</f>
        <v>Manabí</v>
      </c>
      <c r="B15" s="15">
        <f ca="1">IFERROR(__xludf.DUMMYFUNCTION("""COMPUTED_VALUE"""),13)</f>
        <v>13</v>
      </c>
      <c r="C15" s="13" t="str">
        <f ca="1">IFERROR(__xludf.DUMMYFUNCTION("""COMPUTED_VALUE"""),"Chone")</f>
        <v>Chone</v>
      </c>
      <c r="D15" s="16">
        <f ca="1">IFERROR(__xludf.DUMMYFUNCTION("""COMPUTED_VALUE"""),1303)</f>
        <v>1303</v>
      </c>
      <c r="E15" s="12" t="str">
        <f ca="1">IFERROR(__xludf.DUMMYFUNCTION("""COMPUTED_VALUE"""),"Inundación")</f>
        <v>Inundación</v>
      </c>
      <c r="F15" s="12" t="str">
        <f ca="1">IFERROR(__xludf.DUMMYFUNCTION("""COMPUTED_VALUE"""),"Lluvias")</f>
        <v>Lluvias</v>
      </c>
      <c r="G15" s="12" t="str">
        <f ca="1">IFERROR(__xludf.DUMMYFUNCTION("""COMPUTED_VALUE"""),"Época Lluviosa")</f>
        <v>Época Lluviosa</v>
      </c>
      <c r="H15" s="14">
        <f ca="1">IFERROR(__xludf.DUMMYFUNCTION("""COMPUTED_VALUE"""),44974)</f>
        <v>44974</v>
      </c>
      <c r="I15" s="12">
        <f ca="1">IFERROR(__xludf.DUMMYFUNCTION("""COMPUTED_VALUE"""),0)</f>
        <v>0</v>
      </c>
      <c r="J15" s="12" t="str">
        <f ca="1">IFERROR(__xludf.DUMMYFUNCTION("""COMPUTED_VALUE"""),"Nivel 2")</f>
        <v>Nivel 2</v>
      </c>
    </row>
    <row r="16" spans="1:10" x14ac:dyDescent="0.25">
      <c r="A16" s="12" t="str">
        <f ca="1">IFERROR(__xludf.DUMMYFUNCTION("""COMPUTED_VALUE"""),"Guayas")</f>
        <v>Guayas</v>
      </c>
      <c r="B16" s="15">
        <f ca="1">IFERROR(__xludf.DUMMYFUNCTION("""COMPUTED_VALUE"""),9)</f>
        <v>9</v>
      </c>
      <c r="C16" s="13" t="str">
        <f ca="1">IFERROR(__xludf.DUMMYFUNCTION("""COMPUTED_VALUE"""),"Durán")</f>
        <v>Durán</v>
      </c>
      <c r="D16" s="16">
        <f ca="1">IFERROR(__xludf.DUMMYFUNCTION("""COMPUTED_VALUE"""),907)</f>
        <v>907</v>
      </c>
      <c r="E16" s="12" t="str">
        <f ca="1">IFERROR(__xludf.DUMMYFUNCTION("""COMPUTED_VALUE"""),"Inundación")</f>
        <v>Inundación</v>
      </c>
      <c r="F16" s="12" t="str">
        <f ca="1">IFERROR(__xludf.DUMMYFUNCTION("""COMPUTED_VALUE"""),"Lluvias")</f>
        <v>Lluvias</v>
      </c>
      <c r="G16" s="12" t="str">
        <f ca="1">IFERROR(__xludf.DUMMYFUNCTION("""COMPUTED_VALUE"""),"Época Lluviosa")</f>
        <v>Época Lluviosa</v>
      </c>
      <c r="H16" s="14">
        <f ca="1">IFERROR(__xludf.DUMMYFUNCTION("""COMPUTED_VALUE"""),44975)</f>
        <v>44975</v>
      </c>
      <c r="I16" s="12">
        <f ca="1">IFERROR(__xludf.DUMMYFUNCTION("""COMPUTED_VALUE"""),0)</f>
        <v>0</v>
      </c>
      <c r="J16" s="12" t="str">
        <f ca="1">IFERROR(__xludf.DUMMYFUNCTION("""COMPUTED_VALUE"""),"Nivel 2")</f>
        <v>Nivel 2</v>
      </c>
    </row>
    <row r="17" spans="1:10" x14ac:dyDescent="0.25">
      <c r="A17" s="12" t="str">
        <f ca="1">IFERROR(__xludf.DUMMYFUNCTION("""COMPUTED_VALUE"""),"El Oro")</f>
        <v>El Oro</v>
      </c>
      <c r="B17" s="15">
        <f ca="1">IFERROR(__xludf.DUMMYFUNCTION("""COMPUTED_VALUE"""),7)</f>
        <v>7</v>
      </c>
      <c r="C17" s="13" t="str">
        <f ca="1">IFERROR(__xludf.DUMMYFUNCTION("""COMPUTED_VALUE"""),"Portovelo")</f>
        <v>Portovelo</v>
      </c>
      <c r="D17" s="16">
        <f ca="1">IFERROR(__xludf.DUMMYFUNCTION("""COMPUTED_VALUE"""),711)</f>
        <v>711</v>
      </c>
      <c r="E17" s="12" t="str">
        <f ca="1">IFERROR(__xludf.DUMMYFUNCTION("""COMPUTED_VALUE"""),"Inundación")</f>
        <v>Inundación</v>
      </c>
      <c r="F17" s="12" t="str">
        <f ca="1">IFERROR(__xludf.DUMMYFUNCTION("""COMPUTED_VALUE"""),"Lluvias")</f>
        <v>Lluvias</v>
      </c>
      <c r="G17" s="12" t="str">
        <f ca="1">IFERROR(__xludf.DUMMYFUNCTION("""COMPUTED_VALUE"""),"Época Lluviosa")</f>
        <v>Época Lluviosa</v>
      </c>
      <c r="H17" s="14">
        <f ca="1">IFERROR(__xludf.DUMMYFUNCTION("""COMPUTED_VALUE"""),44975)</f>
        <v>44975</v>
      </c>
      <c r="I17" s="12">
        <f ca="1">IFERROR(__xludf.DUMMYFUNCTION("""COMPUTED_VALUE"""),0)</f>
        <v>0</v>
      </c>
      <c r="J17" s="12" t="str">
        <f ca="1">IFERROR(__xludf.DUMMYFUNCTION("""COMPUTED_VALUE"""),"Nivel 2")</f>
        <v>Nivel 2</v>
      </c>
    </row>
    <row r="18" spans="1:10" x14ac:dyDescent="0.25">
      <c r="A18" s="12" t="str">
        <f ca="1">IFERROR(__xludf.DUMMYFUNCTION("""COMPUTED_VALUE"""),"Los Ríos")</f>
        <v>Los Ríos</v>
      </c>
      <c r="B18" s="15">
        <f ca="1">IFERROR(__xludf.DUMMYFUNCTION("""COMPUTED_VALUE"""),12)</f>
        <v>12</v>
      </c>
      <c r="C18" s="13" t="str">
        <f ca="1">IFERROR(__xludf.DUMMYFUNCTION("""COMPUTED_VALUE"""),"Montalvo")</f>
        <v>Montalvo</v>
      </c>
      <c r="D18" s="16">
        <f ca="1">IFERROR(__xludf.DUMMYFUNCTION("""COMPUTED_VALUE"""),1203)</f>
        <v>1203</v>
      </c>
      <c r="E18" s="12" t="str">
        <f ca="1">IFERROR(__xludf.DUMMYFUNCTION("""COMPUTED_VALUE"""),"Inundación")</f>
        <v>Inundación</v>
      </c>
      <c r="F18" s="12" t="str">
        <f ca="1">IFERROR(__xludf.DUMMYFUNCTION("""COMPUTED_VALUE"""),"Inundación")</f>
        <v>Inundación</v>
      </c>
      <c r="G18" s="12" t="str">
        <f ca="1">IFERROR(__xludf.DUMMYFUNCTION("""COMPUTED_VALUE"""),"Época Lluviosa")</f>
        <v>Época Lluviosa</v>
      </c>
      <c r="H18" s="14">
        <f ca="1">IFERROR(__xludf.DUMMYFUNCTION("""COMPUTED_VALUE"""),44978)</f>
        <v>44978</v>
      </c>
      <c r="I18" s="12">
        <f ca="1">IFERROR(__xludf.DUMMYFUNCTION("""COMPUTED_VALUE"""),0)</f>
        <v>0</v>
      </c>
      <c r="J18" s="12" t="str">
        <f ca="1">IFERROR(__xludf.DUMMYFUNCTION("""COMPUTED_VALUE"""),"Nivel 3")</f>
        <v>Nivel 3</v>
      </c>
    </row>
    <row r="19" spans="1:10" x14ac:dyDescent="0.25">
      <c r="A19" s="12" t="str">
        <f ca="1">IFERROR(__xludf.DUMMYFUNCTION("""COMPUTED_VALUE"""),"Los Ríos")</f>
        <v>Los Ríos</v>
      </c>
      <c r="B19" s="15">
        <f ca="1">IFERROR(__xludf.DUMMYFUNCTION("""COMPUTED_VALUE"""),12)</f>
        <v>12</v>
      </c>
      <c r="C19" s="13" t="str">
        <f ca="1">IFERROR(__xludf.DUMMYFUNCTION("""COMPUTED_VALUE"""),"Babahoyo")</f>
        <v>Babahoyo</v>
      </c>
      <c r="D19" s="16">
        <f ca="1">IFERROR(__xludf.DUMMYFUNCTION("""COMPUTED_VALUE"""),1201)</f>
        <v>1201</v>
      </c>
      <c r="E19" s="12" t="str">
        <f ca="1">IFERROR(__xludf.DUMMYFUNCTION("""COMPUTED_VALUE"""),"Inundación")</f>
        <v>Inundación</v>
      </c>
      <c r="F19" s="12" t="str">
        <f ca="1">IFERROR(__xludf.DUMMYFUNCTION("""COMPUTED_VALUE"""),"Lluvias")</f>
        <v>Lluvias</v>
      </c>
      <c r="G19" s="12" t="str">
        <f ca="1">IFERROR(__xludf.DUMMYFUNCTION("""COMPUTED_VALUE"""),"Época Lluviosa")</f>
        <v>Época Lluviosa</v>
      </c>
      <c r="H19" s="14">
        <f ca="1">IFERROR(__xludf.DUMMYFUNCTION("""COMPUTED_VALUE"""),44978)</f>
        <v>44978</v>
      </c>
      <c r="I19" s="12">
        <f ca="1">IFERROR(__xludf.DUMMYFUNCTION("""COMPUTED_VALUE"""),0)</f>
        <v>0</v>
      </c>
      <c r="J19" s="12" t="str">
        <f ca="1">IFERROR(__xludf.DUMMYFUNCTION("""COMPUTED_VALUE"""),"Nivel 2")</f>
        <v>Nivel 2</v>
      </c>
    </row>
    <row r="20" spans="1:10" x14ac:dyDescent="0.25">
      <c r="A20" s="12" t="str">
        <f ca="1">IFERROR(__xludf.DUMMYFUNCTION("""COMPUTED_VALUE"""),"Chimborazo")</f>
        <v>Chimborazo</v>
      </c>
      <c r="B20" s="15">
        <f ca="1">IFERROR(__xludf.DUMMYFUNCTION("""COMPUTED_VALUE"""),6)</f>
        <v>6</v>
      </c>
      <c r="C20" s="13" t="str">
        <f ca="1">IFERROR(__xludf.DUMMYFUNCTION("""COMPUTED_VALUE"""),"Pallatanga")</f>
        <v>Pallatanga</v>
      </c>
      <c r="D20" s="16">
        <f ca="1">IFERROR(__xludf.DUMMYFUNCTION("""COMPUTED_VALUE"""),608)</f>
        <v>608</v>
      </c>
      <c r="E20" s="12" t="str">
        <f ca="1">IFERROR(__xludf.DUMMYFUNCTION("""COMPUTED_VALUE"""),"Aluvión")</f>
        <v>Aluvión</v>
      </c>
      <c r="F20" s="12" t="str">
        <f ca="1">IFERROR(__xludf.DUMMYFUNCTION("""COMPUTED_VALUE"""),"Lluvias")</f>
        <v>Lluvias</v>
      </c>
      <c r="G20" s="12" t="str">
        <f ca="1">IFERROR(__xludf.DUMMYFUNCTION("""COMPUTED_VALUE"""),"Época Lluviosa")</f>
        <v>Época Lluviosa</v>
      </c>
      <c r="H20" s="14">
        <f ca="1">IFERROR(__xludf.DUMMYFUNCTION("""COMPUTED_VALUE"""),44978)</f>
        <v>44978</v>
      </c>
      <c r="I20" s="12">
        <f ca="1">IFERROR(__xludf.DUMMYFUNCTION("""COMPUTED_VALUE"""),4)</f>
        <v>4</v>
      </c>
      <c r="J20" s="12" t="str">
        <f ca="1">IFERROR(__xludf.DUMMYFUNCTION("""COMPUTED_VALUE"""),"Nivel 2")</f>
        <v>Nivel 2</v>
      </c>
    </row>
    <row r="21" spans="1:10" x14ac:dyDescent="0.25">
      <c r="A21" s="12" t="str">
        <f ca="1">IFERROR(__xludf.DUMMYFUNCTION("""COMPUTED_VALUE"""),"Santa Elena")</f>
        <v>Santa Elena</v>
      </c>
      <c r="B21" s="15">
        <f ca="1">IFERROR(__xludf.DUMMYFUNCTION("""COMPUTED_VALUE"""),24)</f>
        <v>24</v>
      </c>
      <c r="C21" s="13" t="str">
        <f ca="1">IFERROR(__xludf.DUMMYFUNCTION("""COMPUTED_VALUE"""),"Santa Elena")</f>
        <v>Santa Elena</v>
      </c>
      <c r="D21" s="16">
        <f ca="1">IFERROR(__xludf.DUMMYFUNCTION("""COMPUTED_VALUE"""),2401)</f>
        <v>2401</v>
      </c>
      <c r="E21" s="12" t="str">
        <f ca="1">IFERROR(__xludf.DUMMYFUNCTION("""COMPUTED_VALUE"""),"Inundación")</f>
        <v>Inundación</v>
      </c>
      <c r="F21" s="12" t="str">
        <f ca="1">IFERROR(__xludf.DUMMYFUNCTION("""COMPUTED_VALUE"""),"Lluvias")</f>
        <v>Lluvias</v>
      </c>
      <c r="G21" s="12" t="str">
        <f ca="1">IFERROR(__xludf.DUMMYFUNCTION("""COMPUTED_VALUE"""),"Época Lluviosa")</f>
        <v>Época Lluviosa</v>
      </c>
      <c r="H21" s="14">
        <f ca="1">IFERROR(__xludf.DUMMYFUNCTION("""COMPUTED_VALUE"""),44978)</f>
        <v>44978</v>
      </c>
      <c r="I21" s="12">
        <f ca="1">IFERROR(__xludf.DUMMYFUNCTION("""COMPUTED_VALUE"""),0)</f>
        <v>0</v>
      </c>
      <c r="J21" s="12" t="str">
        <f ca="1">IFERROR(__xludf.DUMMYFUNCTION("""COMPUTED_VALUE"""),"Nivel 2")</f>
        <v>Nivel 2</v>
      </c>
    </row>
    <row r="22" spans="1:10" x14ac:dyDescent="0.25">
      <c r="A22" s="12" t="str">
        <f ca="1">IFERROR(__xludf.DUMMYFUNCTION("""COMPUTED_VALUE"""),"Imbabura")</f>
        <v>Imbabura</v>
      </c>
      <c r="B22" s="15">
        <f ca="1">IFERROR(__xludf.DUMMYFUNCTION("""COMPUTED_VALUE"""),10)</f>
        <v>10</v>
      </c>
      <c r="C22" s="13" t="str">
        <f ca="1">IFERROR(__xludf.DUMMYFUNCTION("""COMPUTED_VALUE"""),"Ibarra")</f>
        <v>Ibarra</v>
      </c>
      <c r="D22" s="16">
        <f ca="1">IFERROR(__xludf.DUMMYFUNCTION("""COMPUTED_VALUE"""),1001)</f>
        <v>1001</v>
      </c>
      <c r="E22" s="12" t="str">
        <f ca="1">IFERROR(__xludf.DUMMYFUNCTION("""COMPUTED_VALUE"""),"Inundación")</f>
        <v>Inundación</v>
      </c>
      <c r="F22" s="12" t="str">
        <f ca="1">IFERROR(__xludf.DUMMYFUNCTION("""COMPUTED_VALUE"""),"Lluvias")</f>
        <v>Lluvias</v>
      </c>
      <c r="G22" s="12" t="str">
        <f ca="1">IFERROR(__xludf.DUMMYFUNCTION("""COMPUTED_VALUE"""),"Época Lluviosa")</f>
        <v>Época Lluviosa</v>
      </c>
      <c r="H22" s="14">
        <f ca="1">IFERROR(__xludf.DUMMYFUNCTION("""COMPUTED_VALUE"""),44978)</f>
        <v>44978</v>
      </c>
      <c r="I22" s="12">
        <f ca="1">IFERROR(__xludf.DUMMYFUNCTION("""COMPUTED_VALUE"""),0)</f>
        <v>0</v>
      </c>
      <c r="J22" s="12" t="str">
        <f ca="1">IFERROR(__xludf.DUMMYFUNCTION("""COMPUTED_VALUE"""),"Nivel 2")</f>
        <v>Nivel 2</v>
      </c>
    </row>
    <row r="23" spans="1:10" x14ac:dyDescent="0.25">
      <c r="A23" s="12" t="str">
        <f ca="1">IFERROR(__xludf.DUMMYFUNCTION("""COMPUTED_VALUE"""),"Imbabura")</f>
        <v>Imbabura</v>
      </c>
      <c r="B23" s="15">
        <f ca="1">IFERROR(__xludf.DUMMYFUNCTION("""COMPUTED_VALUE"""),10)</f>
        <v>10</v>
      </c>
      <c r="C23" s="13" t="str">
        <f ca="1">IFERROR(__xludf.DUMMYFUNCTION("""COMPUTED_VALUE"""),"Ibarra")</f>
        <v>Ibarra</v>
      </c>
      <c r="D23" s="16">
        <f ca="1">IFERROR(__xludf.DUMMYFUNCTION("""COMPUTED_VALUE"""),1001)</f>
        <v>1001</v>
      </c>
      <c r="E23" s="12" t="str">
        <f ca="1">IFERROR(__xludf.DUMMYFUNCTION("""COMPUTED_VALUE"""),"Inundación")</f>
        <v>Inundación</v>
      </c>
      <c r="F23" s="12" t="str">
        <f ca="1">IFERROR(__xludf.DUMMYFUNCTION("""COMPUTED_VALUE"""),"Lluvias")</f>
        <v>Lluvias</v>
      </c>
      <c r="G23" s="12" t="str">
        <f ca="1">IFERROR(__xludf.DUMMYFUNCTION("""COMPUTED_VALUE"""),"Época Lluviosa")</f>
        <v>Época Lluviosa</v>
      </c>
      <c r="H23" s="14">
        <f ca="1">IFERROR(__xludf.DUMMYFUNCTION("""COMPUTED_VALUE"""),44978)</f>
        <v>44978</v>
      </c>
      <c r="I23" s="12">
        <f ca="1">IFERROR(__xludf.DUMMYFUNCTION("""COMPUTED_VALUE"""),0)</f>
        <v>0</v>
      </c>
      <c r="J23" s="12" t="str">
        <f ca="1">IFERROR(__xludf.DUMMYFUNCTION("""COMPUTED_VALUE"""),"Nivel 2")</f>
        <v>Nivel 2</v>
      </c>
    </row>
    <row r="24" spans="1:10" x14ac:dyDescent="0.25">
      <c r="A24" s="12" t="str">
        <f ca="1">IFERROR(__xludf.DUMMYFUNCTION("""COMPUTED_VALUE"""),"Guayas")</f>
        <v>Guayas</v>
      </c>
      <c r="B24" s="15">
        <f ca="1">IFERROR(__xludf.DUMMYFUNCTION("""COMPUTED_VALUE"""),9)</f>
        <v>9</v>
      </c>
      <c r="C24" s="13" t="str">
        <f ca="1">IFERROR(__xludf.DUMMYFUNCTION("""COMPUTED_VALUE"""),"Alfredo Baquerizo Moreno (Juján)")</f>
        <v>Alfredo Baquerizo Moreno (Juján)</v>
      </c>
      <c r="D24" s="16">
        <f ca="1">IFERROR(__xludf.DUMMYFUNCTION("""COMPUTED_VALUE"""),902)</f>
        <v>902</v>
      </c>
      <c r="E24" s="12" t="str">
        <f ca="1">IFERROR(__xludf.DUMMYFUNCTION("""COMPUTED_VALUE"""),"Inundación")</f>
        <v>Inundación</v>
      </c>
      <c r="F24" s="12" t="str">
        <f ca="1">IFERROR(__xludf.DUMMYFUNCTION("""COMPUTED_VALUE"""),"Lluvias")</f>
        <v>Lluvias</v>
      </c>
      <c r="G24" s="12" t="str">
        <f ca="1">IFERROR(__xludf.DUMMYFUNCTION("""COMPUTED_VALUE"""),"Época Lluviosa")</f>
        <v>Época Lluviosa</v>
      </c>
      <c r="H24" s="14">
        <f ca="1">IFERROR(__xludf.DUMMYFUNCTION("""COMPUTED_VALUE"""),44979)</f>
        <v>44979</v>
      </c>
      <c r="I24" s="12">
        <f ca="1">IFERROR(__xludf.DUMMYFUNCTION("""COMPUTED_VALUE"""),0)</f>
        <v>0</v>
      </c>
      <c r="J24" s="12" t="str">
        <f ca="1">IFERROR(__xludf.DUMMYFUNCTION("""COMPUTED_VALUE"""),"Nivel 2")</f>
        <v>Nivel 2</v>
      </c>
    </row>
    <row r="25" spans="1:10" x14ac:dyDescent="0.25">
      <c r="A25" s="12" t="str">
        <f ca="1">IFERROR(__xludf.DUMMYFUNCTION("""COMPUTED_VALUE"""),"Manabí")</f>
        <v>Manabí</v>
      </c>
      <c r="B25" s="15">
        <f ca="1">IFERROR(__xludf.DUMMYFUNCTION("""COMPUTED_VALUE"""),13)</f>
        <v>13</v>
      </c>
      <c r="C25" s="13" t="str">
        <f ca="1">IFERROR(__xludf.DUMMYFUNCTION("""COMPUTED_VALUE"""),"Chone")</f>
        <v>Chone</v>
      </c>
      <c r="D25" s="16">
        <f ca="1">IFERROR(__xludf.DUMMYFUNCTION("""COMPUTED_VALUE"""),1303)</f>
        <v>1303</v>
      </c>
      <c r="E25" s="12" t="str">
        <f ca="1">IFERROR(__xludf.DUMMYFUNCTION("""COMPUTED_VALUE"""),"Deslizamiento")</f>
        <v>Deslizamiento</v>
      </c>
      <c r="F25" s="12" t="str">
        <f ca="1">IFERROR(__xludf.DUMMYFUNCTION("""COMPUTED_VALUE"""),"Lluvias")</f>
        <v>Lluvias</v>
      </c>
      <c r="G25" s="12" t="str">
        <f ca="1">IFERROR(__xludf.DUMMYFUNCTION("""COMPUTED_VALUE"""),"Época Lluviosa")</f>
        <v>Época Lluviosa</v>
      </c>
      <c r="H25" s="14">
        <f ca="1">IFERROR(__xludf.DUMMYFUNCTION("""COMPUTED_VALUE"""),44985)</f>
        <v>44985</v>
      </c>
      <c r="I25" s="12">
        <f ca="1">IFERROR(__xludf.DUMMYFUNCTION("""COMPUTED_VALUE"""),0)</f>
        <v>0</v>
      </c>
      <c r="J25" s="12" t="str">
        <f ca="1">IFERROR(__xludf.DUMMYFUNCTION("""COMPUTED_VALUE"""),"Nivel 2")</f>
        <v>Nivel 2</v>
      </c>
    </row>
    <row r="26" spans="1:10" x14ac:dyDescent="0.25">
      <c r="A26" s="12" t="str">
        <f ca="1">IFERROR(__xludf.DUMMYFUNCTION("""COMPUTED_VALUE"""),"Santa Elena")</f>
        <v>Santa Elena</v>
      </c>
      <c r="B26" s="15">
        <f ca="1">IFERROR(__xludf.DUMMYFUNCTION("""COMPUTED_VALUE"""),24)</f>
        <v>24</v>
      </c>
      <c r="C26" s="13" t="str">
        <f ca="1">IFERROR(__xludf.DUMMYFUNCTION("""COMPUTED_VALUE"""),"Santa Elena")</f>
        <v>Santa Elena</v>
      </c>
      <c r="D26" s="16">
        <f ca="1">IFERROR(__xludf.DUMMYFUNCTION("""COMPUTED_VALUE"""),2401)</f>
        <v>2401</v>
      </c>
      <c r="E26" s="12" t="str">
        <f ca="1">IFERROR(__xludf.DUMMYFUNCTION("""COMPUTED_VALUE"""),"Inundación")</f>
        <v>Inundación</v>
      </c>
      <c r="F26" s="12" t="str">
        <f ca="1">IFERROR(__xludf.DUMMYFUNCTION("""COMPUTED_VALUE"""),"Lluvias")</f>
        <v>Lluvias</v>
      </c>
      <c r="G26" s="12" t="str">
        <f ca="1">IFERROR(__xludf.DUMMYFUNCTION("""COMPUTED_VALUE"""),"Época Lluviosa")</f>
        <v>Época Lluviosa</v>
      </c>
      <c r="H26" s="14">
        <f ca="1">IFERROR(__xludf.DUMMYFUNCTION("""COMPUTED_VALUE"""),44980)</f>
        <v>44980</v>
      </c>
      <c r="I26" s="12">
        <f ca="1">IFERROR(__xludf.DUMMYFUNCTION("""COMPUTED_VALUE"""),0)</f>
        <v>0</v>
      </c>
      <c r="J26" s="12" t="str">
        <f ca="1">IFERROR(__xludf.DUMMYFUNCTION("""COMPUTED_VALUE"""),"Nivel 2")</f>
        <v>Nivel 2</v>
      </c>
    </row>
    <row r="27" spans="1:10" x14ac:dyDescent="0.25">
      <c r="A27" s="12" t="str">
        <f ca="1">IFERROR(__xludf.DUMMYFUNCTION("""COMPUTED_VALUE"""),"Santa Elena")</f>
        <v>Santa Elena</v>
      </c>
      <c r="B27" s="15">
        <f ca="1">IFERROR(__xludf.DUMMYFUNCTION("""COMPUTED_VALUE"""),24)</f>
        <v>24</v>
      </c>
      <c r="C27" s="13" t="str">
        <f ca="1">IFERROR(__xludf.DUMMYFUNCTION("""COMPUTED_VALUE"""),"Santa Elena")</f>
        <v>Santa Elena</v>
      </c>
      <c r="D27" s="16">
        <f ca="1">IFERROR(__xludf.DUMMYFUNCTION("""COMPUTED_VALUE"""),2401)</f>
        <v>2401</v>
      </c>
      <c r="E27" s="12" t="str">
        <f ca="1">IFERROR(__xludf.DUMMYFUNCTION("""COMPUTED_VALUE"""),"Inundación")</f>
        <v>Inundación</v>
      </c>
      <c r="F27" s="12" t="str">
        <f ca="1">IFERROR(__xludf.DUMMYFUNCTION("""COMPUTED_VALUE"""),"Lluvias")</f>
        <v>Lluvias</v>
      </c>
      <c r="G27" s="12" t="str">
        <f ca="1">IFERROR(__xludf.DUMMYFUNCTION("""COMPUTED_VALUE"""),"Época Lluviosa")</f>
        <v>Época Lluviosa</v>
      </c>
      <c r="H27" s="14">
        <f ca="1">IFERROR(__xludf.DUMMYFUNCTION("""COMPUTED_VALUE"""),44980)</f>
        <v>44980</v>
      </c>
      <c r="I27" s="12">
        <f ca="1">IFERROR(__xludf.DUMMYFUNCTION("""COMPUTED_VALUE"""),0)</f>
        <v>0</v>
      </c>
      <c r="J27" s="12" t="str">
        <f ca="1">IFERROR(__xludf.DUMMYFUNCTION("""COMPUTED_VALUE"""),"Nivel 2")</f>
        <v>Nivel 2</v>
      </c>
    </row>
    <row r="28" spans="1:10" x14ac:dyDescent="0.25">
      <c r="A28" s="12" t="str">
        <f ca="1">IFERROR(__xludf.DUMMYFUNCTION("""COMPUTED_VALUE"""),"Santa Elena")</f>
        <v>Santa Elena</v>
      </c>
      <c r="B28" s="15">
        <f ca="1">IFERROR(__xludf.DUMMYFUNCTION("""COMPUTED_VALUE"""),24)</f>
        <v>24</v>
      </c>
      <c r="C28" s="13" t="str">
        <f ca="1">IFERROR(__xludf.DUMMYFUNCTION("""COMPUTED_VALUE"""),"Santa Elena")</f>
        <v>Santa Elena</v>
      </c>
      <c r="D28" s="16">
        <f ca="1">IFERROR(__xludf.DUMMYFUNCTION("""COMPUTED_VALUE"""),2401)</f>
        <v>2401</v>
      </c>
      <c r="E28" s="12" t="str">
        <f ca="1">IFERROR(__xludf.DUMMYFUNCTION("""COMPUTED_VALUE"""),"Inundación")</f>
        <v>Inundación</v>
      </c>
      <c r="F28" s="12" t="str">
        <f ca="1">IFERROR(__xludf.DUMMYFUNCTION("""COMPUTED_VALUE"""),"Lluvias")</f>
        <v>Lluvias</v>
      </c>
      <c r="G28" s="12" t="str">
        <f ca="1">IFERROR(__xludf.DUMMYFUNCTION("""COMPUTED_VALUE"""),"Época Lluviosa")</f>
        <v>Época Lluviosa</v>
      </c>
      <c r="H28" s="14">
        <f ca="1">IFERROR(__xludf.DUMMYFUNCTION("""COMPUTED_VALUE"""),44980)</f>
        <v>44980</v>
      </c>
      <c r="I28" s="12">
        <f ca="1">IFERROR(__xludf.DUMMYFUNCTION("""COMPUTED_VALUE"""),0)</f>
        <v>0</v>
      </c>
      <c r="J28" s="12" t="str">
        <f ca="1">IFERROR(__xludf.DUMMYFUNCTION("""COMPUTED_VALUE"""),"Nivel 2")</f>
        <v>Nivel 2</v>
      </c>
    </row>
    <row r="29" spans="1:10" x14ac:dyDescent="0.25">
      <c r="A29" s="12" t="str">
        <f ca="1">IFERROR(__xludf.DUMMYFUNCTION("""COMPUTED_VALUE"""),"Bolívar")</f>
        <v>Bolívar</v>
      </c>
      <c r="B29" s="15">
        <f ca="1">IFERROR(__xludf.DUMMYFUNCTION("""COMPUTED_VALUE"""),2)</f>
        <v>2</v>
      </c>
      <c r="C29" s="13" t="str">
        <f ca="1">IFERROR(__xludf.DUMMYFUNCTION("""COMPUTED_VALUE"""),"San Miguel")</f>
        <v>San Miguel</v>
      </c>
      <c r="D29" s="16">
        <f ca="1">IFERROR(__xludf.DUMMYFUNCTION("""COMPUTED_VALUE"""),205)</f>
        <v>205</v>
      </c>
      <c r="E29" s="12" t="str">
        <f ca="1">IFERROR(__xludf.DUMMYFUNCTION("""COMPUTED_VALUE"""),"Deslizamiento")</f>
        <v>Deslizamiento</v>
      </c>
      <c r="F29" s="12" t="str">
        <f ca="1">IFERROR(__xludf.DUMMYFUNCTION("""COMPUTED_VALUE"""),"Lluvias")</f>
        <v>Lluvias</v>
      </c>
      <c r="G29" s="12" t="str">
        <f ca="1">IFERROR(__xludf.DUMMYFUNCTION("""COMPUTED_VALUE"""),"Época Lluviosa")</f>
        <v>Época Lluviosa</v>
      </c>
      <c r="H29" s="14">
        <f ca="1">IFERROR(__xludf.DUMMYFUNCTION("""COMPUTED_VALUE"""),44980)</f>
        <v>44980</v>
      </c>
      <c r="I29" s="12">
        <f ca="1">IFERROR(__xludf.DUMMYFUNCTION("""COMPUTED_VALUE"""),0)</f>
        <v>0</v>
      </c>
      <c r="J29" s="12" t="str">
        <f ca="1">IFERROR(__xludf.DUMMYFUNCTION("""COMPUTED_VALUE"""),"Nivel 2")</f>
        <v>Nivel 2</v>
      </c>
    </row>
    <row r="30" spans="1:10" x14ac:dyDescent="0.25">
      <c r="A30" s="12" t="str">
        <f ca="1">IFERROR(__xludf.DUMMYFUNCTION("""COMPUTED_VALUE"""),"Guayas")</f>
        <v>Guayas</v>
      </c>
      <c r="B30" s="15">
        <f ca="1">IFERROR(__xludf.DUMMYFUNCTION("""COMPUTED_VALUE"""),9)</f>
        <v>9</v>
      </c>
      <c r="C30" s="13" t="str">
        <f ca="1">IFERROR(__xludf.DUMMYFUNCTION("""COMPUTED_VALUE"""),"Guayaquil")</f>
        <v>Guayaquil</v>
      </c>
      <c r="D30" s="16">
        <f ca="1">IFERROR(__xludf.DUMMYFUNCTION("""COMPUTED_VALUE"""),901)</f>
        <v>901</v>
      </c>
      <c r="E30" s="12" t="str">
        <f ca="1">IFERROR(__xludf.DUMMYFUNCTION("""COMPUTED_VALUE"""),"Inundación")</f>
        <v>Inundación</v>
      </c>
      <c r="F30" s="12" t="str">
        <f ca="1">IFERROR(__xludf.DUMMYFUNCTION("""COMPUTED_VALUE"""),"Lluvias")</f>
        <v>Lluvias</v>
      </c>
      <c r="G30" s="12" t="str">
        <f ca="1">IFERROR(__xludf.DUMMYFUNCTION("""COMPUTED_VALUE"""),"Época Lluviosa")</f>
        <v>Época Lluviosa</v>
      </c>
      <c r="H30" s="14">
        <f ca="1">IFERROR(__xludf.DUMMYFUNCTION("""COMPUTED_VALUE"""),44990)</f>
        <v>44990</v>
      </c>
      <c r="I30" s="12">
        <f ca="1">IFERROR(__xludf.DUMMYFUNCTION("""COMPUTED_VALUE"""),0)</f>
        <v>0</v>
      </c>
      <c r="J30" s="12" t="str">
        <f ca="1">IFERROR(__xludf.DUMMYFUNCTION("""COMPUTED_VALUE"""),"Nivel 2")</f>
        <v>Nivel 2</v>
      </c>
    </row>
    <row r="31" spans="1:10" x14ac:dyDescent="0.25">
      <c r="A31" s="12" t="str">
        <f ca="1">IFERROR(__xludf.DUMMYFUNCTION("""COMPUTED_VALUE"""),"Santa Elena")</f>
        <v>Santa Elena</v>
      </c>
      <c r="B31" s="15">
        <f ca="1">IFERROR(__xludf.DUMMYFUNCTION("""COMPUTED_VALUE"""),24)</f>
        <v>24</v>
      </c>
      <c r="C31" s="13" t="str">
        <f ca="1">IFERROR(__xludf.DUMMYFUNCTION("""COMPUTED_VALUE"""),"Salinas")</f>
        <v>Salinas</v>
      </c>
      <c r="D31" s="16">
        <f ca="1">IFERROR(__xludf.DUMMYFUNCTION("""COMPUTED_VALUE"""),2403)</f>
        <v>2403</v>
      </c>
      <c r="E31" s="12" t="str">
        <f ca="1">IFERROR(__xludf.DUMMYFUNCTION("""COMPUTED_VALUE"""),"Inundación")</f>
        <v>Inundación</v>
      </c>
      <c r="F31" s="12" t="str">
        <f ca="1">IFERROR(__xludf.DUMMYFUNCTION("""COMPUTED_VALUE"""),"Lluvias")</f>
        <v>Lluvias</v>
      </c>
      <c r="G31" s="12" t="str">
        <f ca="1">IFERROR(__xludf.DUMMYFUNCTION("""COMPUTED_VALUE"""),"Época Lluviosa")</f>
        <v>Época Lluviosa</v>
      </c>
      <c r="H31" s="14">
        <f ca="1">IFERROR(__xludf.DUMMYFUNCTION("""COMPUTED_VALUE"""),44982)</f>
        <v>44982</v>
      </c>
      <c r="I31" s="12">
        <f ca="1">IFERROR(__xludf.DUMMYFUNCTION("""COMPUTED_VALUE"""),0)</f>
        <v>0</v>
      </c>
      <c r="J31" s="12" t="str">
        <f ca="1">IFERROR(__xludf.DUMMYFUNCTION("""COMPUTED_VALUE"""),"Nivel 2")</f>
        <v>Nivel 2</v>
      </c>
    </row>
    <row r="32" spans="1:10" x14ac:dyDescent="0.25">
      <c r="A32" s="12" t="str">
        <f ca="1">IFERROR(__xludf.DUMMYFUNCTION("""COMPUTED_VALUE"""),"Guayas")</f>
        <v>Guayas</v>
      </c>
      <c r="B32" s="15">
        <f ca="1">IFERROR(__xludf.DUMMYFUNCTION("""COMPUTED_VALUE"""),9)</f>
        <v>9</v>
      </c>
      <c r="C32" s="13" t="str">
        <f ca="1">IFERROR(__xludf.DUMMYFUNCTION("""COMPUTED_VALUE"""),"Playas")</f>
        <v>Playas</v>
      </c>
      <c r="D32" s="16">
        <f ca="1">IFERROR(__xludf.DUMMYFUNCTION("""COMPUTED_VALUE"""),921)</f>
        <v>921</v>
      </c>
      <c r="E32" s="12" t="str">
        <f ca="1">IFERROR(__xludf.DUMMYFUNCTION("""COMPUTED_VALUE"""),"Inundación")</f>
        <v>Inundación</v>
      </c>
      <c r="F32" s="12" t="str">
        <f ca="1">IFERROR(__xludf.DUMMYFUNCTION("""COMPUTED_VALUE"""),"Lluvias")</f>
        <v>Lluvias</v>
      </c>
      <c r="G32" s="12" t="str">
        <f ca="1">IFERROR(__xludf.DUMMYFUNCTION("""COMPUTED_VALUE"""),"Época Lluviosa")</f>
        <v>Época Lluviosa</v>
      </c>
      <c r="H32" s="14">
        <f ca="1">IFERROR(__xludf.DUMMYFUNCTION("""COMPUTED_VALUE"""),44982)</f>
        <v>44982</v>
      </c>
      <c r="I32" s="12">
        <f ca="1">IFERROR(__xludf.DUMMYFUNCTION("""COMPUTED_VALUE"""),0)</f>
        <v>0</v>
      </c>
      <c r="J32" s="12" t="str">
        <f ca="1">IFERROR(__xludf.DUMMYFUNCTION("""COMPUTED_VALUE"""),"Nivel 2")</f>
        <v>Nivel 2</v>
      </c>
    </row>
    <row r="33" spans="1:10" x14ac:dyDescent="0.25">
      <c r="A33" s="12" t="str">
        <f ca="1">IFERROR(__xludf.DUMMYFUNCTION("""COMPUTED_VALUE"""),"Guayas")</f>
        <v>Guayas</v>
      </c>
      <c r="B33" s="15">
        <f ca="1">IFERROR(__xludf.DUMMYFUNCTION("""COMPUTED_VALUE"""),9)</f>
        <v>9</v>
      </c>
      <c r="C33" s="13" t="str">
        <f ca="1">IFERROR(__xludf.DUMMYFUNCTION("""COMPUTED_VALUE"""),"Guayaquil")</f>
        <v>Guayaquil</v>
      </c>
      <c r="D33" s="16">
        <f ca="1">IFERROR(__xludf.DUMMYFUNCTION("""COMPUTED_VALUE"""),901)</f>
        <v>901</v>
      </c>
      <c r="E33" s="12" t="str">
        <f ca="1">IFERROR(__xludf.DUMMYFUNCTION("""COMPUTED_VALUE"""),"Colapso Estructural de infraestructura")</f>
        <v>Colapso Estructural de infraestructura</v>
      </c>
      <c r="F33" s="12" t="str">
        <f ca="1">IFERROR(__xludf.DUMMYFUNCTION("""COMPUTED_VALUE"""),"Lluvias")</f>
        <v>Lluvias</v>
      </c>
      <c r="G33" s="12" t="str">
        <f ca="1">IFERROR(__xludf.DUMMYFUNCTION("""COMPUTED_VALUE"""),"Época Lluviosa")</f>
        <v>Época Lluviosa</v>
      </c>
      <c r="H33" s="14">
        <f ca="1">IFERROR(__xludf.DUMMYFUNCTION("""COMPUTED_VALUE"""),44982)</f>
        <v>44982</v>
      </c>
      <c r="I33" s="12">
        <f ca="1">IFERROR(__xludf.DUMMYFUNCTION("""COMPUTED_VALUE"""),0)</f>
        <v>0</v>
      </c>
      <c r="J33" s="12" t="str">
        <f ca="1">IFERROR(__xludf.DUMMYFUNCTION("""COMPUTED_VALUE"""),"Nivel 2")</f>
        <v>Nivel 2</v>
      </c>
    </row>
    <row r="34" spans="1:10" x14ac:dyDescent="0.25">
      <c r="A34" s="12" t="str">
        <f ca="1">IFERROR(__xludf.DUMMYFUNCTION("""COMPUTED_VALUE"""),"Los Ríos")</f>
        <v>Los Ríos</v>
      </c>
      <c r="B34" s="15">
        <f ca="1">IFERROR(__xludf.DUMMYFUNCTION("""COMPUTED_VALUE"""),12)</f>
        <v>12</v>
      </c>
      <c r="C34" s="13" t="str">
        <f ca="1">IFERROR(__xludf.DUMMYFUNCTION("""COMPUTED_VALUE"""),"Babahoyo")</f>
        <v>Babahoyo</v>
      </c>
      <c r="D34" s="16">
        <f ca="1">IFERROR(__xludf.DUMMYFUNCTION("""COMPUTED_VALUE"""),1201)</f>
        <v>1201</v>
      </c>
      <c r="E34" s="12" t="str">
        <f ca="1">IFERROR(__xludf.DUMMYFUNCTION("""COMPUTED_VALUE"""),"Inundación")</f>
        <v>Inundación</v>
      </c>
      <c r="F34" s="12" t="str">
        <f ca="1">IFERROR(__xludf.DUMMYFUNCTION("""COMPUTED_VALUE"""),"Lluvias")</f>
        <v>Lluvias</v>
      </c>
      <c r="G34" s="12" t="str">
        <f ca="1">IFERROR(__xludf.DUMMYFUNCTION("""COMPUTED_VALUE"""),"Época Lluviosa")</f>
        <v>Época Lluviosa</v>
      </c>
      <c r="H34" s="14">
        <f ca="1">IFERROR(__xludf.DUMMYFUNCTION("""COMPUTED_VALUE"""),44982)</f>
        <v>44982</v>
      </c>
      <c r="I34" s="12">
        <f ca="1">IFERROR(__xludf.DUMMYFUNCTION("""COMPUTED_VALUE"""),0)</f>
        <v>0</v>
      </c>
      <c r="J34" s="12" t="str">
        <f ca="1">IFERROR(__xludf.DUMMYFUNCTION("""COMPUTED_VALUE"""),"Nivel 2")</f>
        <v>Nivel 2</v>
      </c>
    </row>
    <row r="35" spans="1:10" x14ac:dyDescent="0.25">
      <c r="A35" s="12" t="str">
        <f ca="1">IFERROR(__xludf.DUMMYFUNCTION("""COMPUTED_VALUE"""),"Guayas")</f>
        <v>Guayas</v>
      </c>
      <c r="B35" s="15">
        <f ca="1">IFERROR(__xludf.DUMMYFUNCTION("""COMPUTED_VALUE"""),9)</f>
        <v>9</v>
      </c>
      <c r="C35" s="13" t="str">
        <f ca="1">IFERROR(__xludf.DUMMYFUNCTION("""COMPUTED_VALUE"""),"Alfredo Baquerizo Moreno (Juján)")</f>
        <v>Alfredo Baquerizo Moreno (Juján)</v>
      </c>
      <c r="D35" s="16">
        <f ca="1">IFERROR(__xludf.DUMMYFUNCTION("""COMPUTED_VALUE"""),902)</f>
        <v>902</v>
      </c>
      <c r="E35" s="12" t="str">
        <f ca="1">IFERROR(__xludf.DUMMYFUNCTION("""COMPUTED_VALUE"""),"Inundación")</f>
        <v>Inundación</v>
      </c>
      <c r="F35" s="12" t="str">
        <f ca="1">IFERROR(__xludf.DUMMYFUNCTION("""COMPUTED_VALUE"""),"Lluvias")</f>
        <v>Lluvias</v>
      </c>
      <c r="G35" s="12" t="str">
        <f ca="1">IFERROR(__xludf.DUMMYFUNCTION("""COMPUTED_VALUE"""),"Época Lluviosa")</f>
        <v>Época Lluviosa</v>
      </c>
      <c r="H35" s="14">
        <f ca="1">IFERROR(__xludf.DUMMYFUNCTION("""COMPUTED_VALUE"""),44994)</f>
        <v>44994</v>
      </c>
      <c r="I35" s="12">
        <f ca="1">IFERROR(__xludf.DUMMYFUNCTION("""COMPUTED_VALUE"""),0)</f>
        <v>0</v>
      </c>
      <c r="J35" s="12" t="str">
        <f ca="1">IFERROR(__xludf.DUMMYFUNCTION("""COMPUTED_VALUE"""),"Nivel 2")</f>
        <v>Nivel 2</v>
      </c>
    </row>
    <row r="36" spans="1:10" x14ac:dyDescent="0.25">
      <c r="A36" s="12" t="str">
        <f ca="1">IFERROR(__xludf.DUMMYFUNCTION("""COMPUTED_VALUE"""),"Guayas")</f>
        <v>Guayas</v>
      </c>
      <c r="B36" s="15">
        <f ca="1">IFERROR(__xludf.DUMMYFUNCTION("""COMPUTED_VALUE"""),9)</f>
        <v>9</v>
      </c>
      <c r="C36" s="13" t="str">
        <f ca="1">IFERROR(__xludf.DUMMYFUNCTION("""COMPUTED_VALUE"""),"Naranjito")</f>
        <v>Naranjito</v>
      </c>
      <c r="D36" s="16">
        <f ca="1">IFERROR(__xludf.DUMMYFUNCTION("""COMPUTED_VALUE"""),912)</f>
        <v>912</v>
      </c>
      <c r="E36" s="12" t="str">
        <f ca="1">IFERROR(__xludf.DUMMYFUNCTION("""COMPUTED_VALUE"""),"Inundación")</f>
        <v>Inundación</v>
      </c>
      <c r="F36" s="12" t="str">
        <f ca="1">IFERROR(__xludf.DUMMYFUNCTION("""COMPUTED_VALUE"""),"Lluvias")</f>
        <v>Lluvias</v>
      </c>
      <c r="G36" s="12" t="str">
        <f ca="1">IFERROR(__xludf.DUMMYFUNCTION("""COMPUTED_VALUE"""),"Época Lluviosa")</f>
        <v>Época Lluviosa</v>
      </c>
      <c r="H36" s="14">
        <f ca="1">IFERROR(__xludf.DUMMYFUNCTION("""COMPUTED_VALUE"""),44994)</f>
        <v>44994</v>
      </c>
      <c r="I36" s="12">
        <f ca="1">IFERROR(__xludf.DUMMYFUNCTION("""COMPUTED_VALUE"""),0)</f>
        <v>0</v>
      </c>
      <c r="J36" s="12" t="str">
        <f ca="1">IFERROR(__xludf.DUMMYFUNCTION("""COMPUTED_VALUE"""),"Nivel 2")</f>
        <v>Nivel 2</v>
      </c>
    </row>
    <row r="37" spans="1:10" x14ac:dyDescent="0.25">
      <c r="A37" s="12" t="str">
        <f ca="1">IFERROR(__xludf.DUMMYFUNCTION("""COMPUTED_VALUE"""),"Manabí")</f>
        <v>Manabí</v>
      </c>
      <c r="B37" s="15">
        <f ca="1">IFERROR(__xludf.DUMMYFUNCTION("""COMPUTED_VALUE"""),13)</f>
        <v>13</v>
      </c>
      <c r="C37" s="13" t="str">
        <f ca="1">IFERROR(__xludf.DUMMYFUNCTION("""COMPUTED_VALUE"""),"San Vicente")</f>
        <v>San Vicente</v>
      </c>
      <c r="D37" s="16">
        <f ca="1">IFERROR(__xludf.DUMMYFUNCTION("""COMPUTED_VALUE"""),1322)</f>
        <v>1322</v>
      </c>
      <c r="E37" s="12" t="str">
        <f ca="1">IFERROR(__xludf.DUMMYFUNCTION("""COMPUTED_VALUE"""),"Deslizamiento")</f>
        <v>Deslizamiento</v>
      </c>
      <c r="F37" s="12" t="str">
        <f ca="1">IFERROR(__xludf.DUMMYFUNCTION("""COMPUTED_VALUE"""),"Lluvias")</f>
        <v>Lluvias</v>
      </c>
      <c r="G37" s="12" t="str">
        <f ca="1">IFERROR(__xludf.DUMMYFUNCTION("""COMPUTED_VALUE"""),"Época Lluviosa")</f>
        <v>Época Lluviosa</v>
      </c>
      <c r="H37" s="14">
        <f ca="1">IFERROR(__xludf.DUMMYFUNCTION("""COMPUTED_VALUE"""),44986)</f>
        <v>44986</v>
      </c>
      <c r="I37" s="12">
        <f ca="1">IFERROR(__xludf.DUMMYFUNCTION("""COMPUTED_VALUE"""),0)</f>
        <v>0</v>
      </c>
      <c r="J37" s="12" t="str">
        <f ca="1">IFERROR(__xludf.DUMMYFUNCTION("""COMPUTED_VALUE"""),"Nivel 2")</f>
        <v>Nivel 2</v>
      </c>
    </row>
    <row r="38" spans="1:10" x14ac:dyDescent="0.25">
      <c r="A38" s="12" t="str">
        <f ca="1">IFERROR(__xludf.DUMMYFUNCTION("""COMPUTED_VALUE"""),"Guayas")</f>
        <v>Guayas</v>
      </c>
      <c r="B38" s="15">
        <f ca="1">IFERROR(__xludf.DUMMYFUNCTION("""COMPUTED_VALUE"""),9)</f>
        <v>9</v>
      </c>
      <c r="C38" s="13" t="str">
        <f ca="1">IFERROR(__xludf.DUMMYFUNCTION("""COMPUTED_VALUE"""),"Guayaquil")</f>
        <v>Guayaquil</v>
      </c>
      <c r="D38" s="16">
        <f ca="1">IFERROR(__xludf.DUMMYFUNCTION("""COMPUTED_VALUE"""),901)</f>
        <v>901</v>
      </c>
      <c r="E38" s="12" t="str">
        <f ca="1">IFERROR(__xludf.DUMMYFUNCTION("""COMPUTED_VALUE"""),"Explosión")</f>
        <v>Explosión</v>
      </c>
      <c r="F38" s="12" t="str">
        <f ca="1">IFERROR(__xludf.DUMMYFUNCTION("""COMPUTED_VALUE"""),"Error Humano")</f>
        <v>Error Humano</v>
      </c>
      <c r="G38" s="12" t="str">
        <f ca="1">IFERROR(__xludf.DUMMYFUNCTION("""COMPUTED_VALUE"""),"Pirotecnia")</f>
        <v>Pirotecnia</v>
      </c>
      <c r="H38" s="14">
        <f ca="1">IFERROR(__xludf.DUMMYFUNCTION("""COMPUTED_VALUE"""),44986)</f>
        <v>44986</v>
      </c>
      <c r="I38" s="12">
        <f ca="1">IFERROR(__xludf.DUMMYFUNCTION("""COMPUTED_VALUE"""),0)</f>
        <v>0</v>
      </c>
      <c r="J38" s="12" t="str">
        <f ca="1">IFERROR(__xludf.DUMMYFUNCTION("""COMPUTED_VALUE"""),"Nivel 2")</f>
        <v>Nivel 2</v>
      </c>
    </row>
    <row r="39" spans="1:10" x14ac:dyDescent="0.25">
      <c r="A39" s="12" t="str">
        <f ca="1">IFERROR(__xludf.DUMMYFUNCTION("""COMPUTED_VALUE"""),"Guayas")</f>
        <v>Guayas</v>
      </c>
      <c r="B39" s="15">
        <f ca="1">IFERROR(__xludf.DUMMYFUNCTION("""COMPUTED_VALUE"""),9)</f>
        <v>9</v>
      </c>
      <c r="C39" s="13" t="str">
        <f ca="1">IFERROR(__xludf.DUMMYFUNCTION("""COMPUTED_VALUE"""),"Naranjal")</f>
        <v>Naranjal</v>
      </c>
      <c r="D39" s="16">
        <f ca="1">IFERROR(__xludf.DUMMYFUNCTION("""COMPUTED_VALUE"""),911)</f>
        <v>911</v>
      </c>
      <c r="E39" s="12" t="str">
        <f ca="1">IFERROR(__xludf.DUMMYFUNCTION("""COMPUTED_VALUE"""),"Inundación")</f>
        <v>Inundación</v>
      </c>
      <c r="F39" s="12" t="str">
        <f ca="1">IFERROR(__xludf.DUMMYFUNCTION("""COMPUTED_VALUE"""),"Lluvias")</f>
        <v>Lluvias</v>
      </c>
      <c r="G39" s="12" t="str">
        <f ca="1">IFERROR(__xludf.DUMMYFUNCTION("""COMPUTED_VALUE"""),"Época Lluviosa")</f>
        <v>Época Lluviosa</v>
      </c>
      <c r="H39" s="14">
        <f ca="1">IFERROR(__xludf.DUMMYFUNCTION("""COMPUTED_VALUE"""),44994)</f>
        <v>44994</v>
      </c>
      <c r="I39" s="12">
        <f ca="1">IFERROR(__xludf.DUMMYFUNCTION("""COMPUTED_VALUE"""),0)</f>
        <v>0</v>
      </c>
      <c r="J39" s="12" t="str">
        <f ca="1">IFERROR(__xludf.DUMMYFUNCTION("""COMPUTED_VALUE"""),"Nivel 3")</f>
        <v>Nivel 3</v>
      </c>
    </row>
    <row r="40" spans="1:10" x14ac:dyDescent="0.25">
      <c r="A40" s="12" t="str">
        <f ca="1">IFERROR(__xludf.DUMMYFUNCTION("""COMPUTED_VALUE"""),"Guayas")</f>
        <v>Guayas</v>
      </c>
      <c r="B40" s="15">
        <f ca="1">IFERROR(__xludf.DUMMYFUNCTION("""COMPUTED_VALUE"""),9)</f>
        <v>9</v>
      </c>
      <c r="C40" s="13" t="str">
        <f ca="1">IFERROR(__xludf.DUMMYFUNCTION("""COMPUTED_VALUE"""),"Salitre (Urbina Jado)")</f>
        <v>Salitre (Urbina Jado)</v>
      </c>
      <c r="D40" s="16">
        <f ca="1">IFERROR(__xludf.DUMMYFUNCTION("""COMPUTED_VALUE"""),919)</f>
        <v>919</v>
      </c>
      <c r="E40" s="12" t="str">
        <f ca="1">IFERROR(__xludf.DUMMYFUNCTION("""COMPUTED_VALUE"""),"Socavamiento")</f>
        <v>Socavamiento</v>
      </c>
      <c r="F40" s="12" t="str">
        <f ca="1">IFERROR(__xludf.DUMMYFUNCTION("""COMPUTED_VALUE"""),"Lluvias")</f>
        <v>Lluvias</v>
      </c>
      <c r="G40" s="12" t="str">
        <f ca="1">IFERROR(__xludf.DUMMYFUNCTION("""COMPUTED_VALUE"""),"Época Lluviosa")</f>
        <v>Época Lluviosa</v>
      </c>
      <c r="H40" s="14">
        <f ca="1">IFERROR(__xludf.DUMMYFUNCTION("""COMPUTED_VALUE"""),44988)</f>
        <v>44988</v>
      </c>
      <c r="I40" s="12">
        <f ca="1">IFERROR(__xludf.DUMMYFUNCTION("""COMPUTED_VALUE"""),0)</f>
        <v>0</v>
      </c>
      <c r="J40" s="12" t="str">
        <f ca="1">IFERROR(__xludf.DUMMYFUNCTION("""COMPUTED_VALUE"""),"Nivel 2")</f>
        <v>Nivel 2</v>
      </c>
    </row>
    <row r="41" spans="1:10" x14ac:dyDescent="0.25">
      <c r="A41" s="12" t="str">
        <f ca="1">IFERROR(__xludf.DUMMYFUNCTION("""COMPUTED_VALUE"""),"Napo")</f>
        <v>Napo</v>
      </c>
      <c r="B41" s="15">
        <f ca="1">IFERROR(__xludf.DUMMYFUNCTION("""COMPUTED_VALUE"""),15)</f>
        <v>15</v>
      </c>
      <c r="C41" s="13" t="str">
        <f ca="1">IFERROR(__xludf.DUMMYFUNCTION("""COMPUTED_VALUE"""),"El Chaco")</f>
        <v>El Chaco</v>
      </c>
      <c r="D41" s="16">
        <f ca="1">IFERROR(__xludf.DUMMYFUNCTION("""COMPUTED_VALUE"""),1504)</f>
        <v>1504</v>
      </c>
      <c r="E41" s="12" t="str">
        <f ca="1">IFERROR(__xludf.DUMMYFUNCTION("""COMPUTED_VALUE"""),"Aluvión")</f>
        <v>Aluvión</v>
      </c>
      <c r="F41" s="12" t="str">
        <f ca="1">IFERROR(__xludf.DUMMYFUNCTION("""COMPUTED_VALUE"""),"Lluvias")</f>
        <v>Lluvias</v>
      </c>
      <c r="G41" s="12" t="str">
        <f ca="1">IFERROR(__xludf.DUMMYFUNCTION("""COMPUTED_VALUE"""),"Época Lluviosa")</f>
        <v>Época Lluviosa</v>
      </c>
      <c r="H41" s="14">
        <f ca="1">IFERROR(__xludf.DUMMYFUNCTION("""COMPUTED_VALUE"""),44989)</f>
        <v>44989</v>
      </c>
      <c r="I41" s="12">
        <f ca="1">IFERROR(__xludf.DUMMYFUNCTION("""COMPUTED_VALUE"""),0)</f>
        <v>0</v>
      </c>
      <c r="J41" s="12" t="str">
        <f ca="1">IFERROR(__xludf.DUMMYFUNCTION("""COMPUTED_VALUE"""),"Nivel 2")</f>
        <v>Nivel 2</v>
      </c>
    </row>
    <row r="42" spans="1:10" x14ac:dyDescent="0.25">
      <c r="A42" s="12" t="str">
        <f ca="1">IFERROR(__xludf.DUMMYFUNCTION("""COMPUTED_VALUE"""),"Guayas")</f>
        <v>Guayas</v>
      </c>
      <c r="B42" s="15">
        <f ca="1">IFERROR(__xludf.DUMMYFUNCTION("""COMPUTED_VALUE"""),9)</f>
        <v>9</v>
      </c>
      <c r="C42" s="13" t="str">
        <f ca="1">IFERROR(__xludf.DUMMYFUNCTION("""COMPUTED_VALUE"""),"San Jacinto De Yaguachi")</f>
        <v>San Jacinto De Yaguachi</v>
      </c>
      <c r="D42" s="16">
        <f ca="1">IFERROR(__xludf.DUMMYFUNCTION("""COMPUTED_VALUE"""),920)</f>
        <v>920</v>
      </c>
      <c r="E42" s="12" t="str">
        <f ca="1">IFERROR(__xludf.DUMMYFUNCTION("""COMPUTED_VALUE"""),"Inundación")</f>
        <v>Inundación</v>
      </c>
      <c r="F42" s="12" t="str">
        <f ca="1">IFERROR(__xludf.DUMMYFUNCTION("""COMPUTED_VALUE"""),"Lluvias")</f>
        <v>Lluvias</v>
      </c>
      <c r="G42" s="12" t="str">
        <f ca="1">IFERROR(__xludf.DUMMYFUNCTION("""COMPUTED_VALUE"""),"Época Lluviosa")</f>
        <v>Época Lluviosa</v>
      </c>
      <c r="H42" s="14">
        <f ca="1">IFERROR(__xludf.DUMMYFUNCTION("""COMPUTED_VALUE"""),44995)</f>
        <v>44995</v>
      </c>
      <c r="I42" s="12">
        <f ca="1">IFERROR(__xludf.DUMMYFUNCTION("""COMPUTED_VALUE"""),0)</f>
        <v>0</v>
      </c>
      <c r="J42" s="12" t="str">
        <f ca="1">IFERROR(__xludf.DUMMYFUNCTION("""COMPUTED_VALUE"""),"Nivel 2")</f>
        <v>Nivel 2</v>
      </c>
    </row>
    <row r="43" spans="1:10" x14ac:dyDescent="0.25">
      <c r="A43" s="12" t="str">
        <f ca="1">IFERROR(__xludf.DUMMYFUNCTION("""COMPUTED_VALUE"""),"Guayas")</f>
        <v>Guayas</v>
      </c>
      <c r="B43" s="15">
        <f ca="1">IFERROR(__xludf.DUMMYFUNCTION("""COMPUTED_VALUE"""),9)</f>
        <v>9</v>
      </c>
      <c r="C43" s="13" t="str">
        <f ca="1">IFERROR(__xludf.DUMMYFUNCTION("""COMPUTED_VALUE"""),"Balzar")</f>
        <v>Balzar</v>
      </c>
      <c r="D43" s="16">
        <f ca="1">IFERROR(__xludf.DUMMYFUNCTION("""COMPUTED_VALUE"""),904)</f>
        <v>904</v>
      </c>
      <c r="E43" s="12" t="str">
        <f ca="1">IFERROR(__xludf.DUMMYFUNCTION("""COMPUTED_VALUE"""),"Inundación")</f>
        <v>Inundación</v>
      </c>
      <c r="F43" s="12" t="str">
        <f ca="1">IFERROR(__xludf.DUMMYFUNCTION("""COMPUTED_VALUE"""),"Desbordamiento de cuerpos de agua")</f>
        <v>Desbordamiento de cuerpos de agua</v>
      </c>
      <c r="G43" s="12" t="str">
        <f ca="1">IFERROR(__xludf.DUMMYFUNCTION("""COMPUTED_VALUE"""),"Época Lluviosa")</f>
        <v>Época Lluviosa</v>
      </c>
      <c r="H43" s="14">
        <f ca="1">IFERROR(__xludf.DUMMYFUNCTION("""COMPUTED_VALUE"""),44990)</f>
        <v>44990</v>
      </c>
      <c r="I43" s="12">
        <f ca="1">IFERROR(__xludf.DUMMYFUNCTION("""COMPUTED_VALUE"""),0)</f>
        <v>0</v>
      </c>
      <c r="J43" s="12" t="str">
        <f ca="1">IFERROR(__xludf.DUMMYFUNCTION("""COMPUTED_VALUE"""),"Nivel 2")</f>
        <v>Nivel 2</v>
      </c>
    </row>
    <row r="44" spans="1:10" x14ac:dyDescent="0.25">
      <c r="A44" s="12" t="str">
        <f ca="1">IFERROR(__xludf.DUMMYFUNCTION("""COMPUTED_VALUE"""),"Guayas")</f>
        <v>Guayas</v>
      </c>
      <c r="B44" s="15">
        <f ca="1">IFERROR(__xludf.DUMMYFUNCTION("""COMPUTED_VALUE"""),9)</f>
        <v>9</v>
      </c>
      <c r="C44" s="13" t="str">
        <f ca="1">IFERROR(__xludf.DUMMYFUNCTION("""COMPUTED_VALUE"""),"Alfredo Baquerizo Moreno (Juján)")</f>
        <v>Alfredo Baquerizo Moreno (Juján)</v>
      </c>
      <c r="D44" s="16">
        <f ca="1">IFERROR(__xludf.DUMMYFUNCTION("""COMPUTED_VALUE"""),902)</f>
        <v>902</v>
      </c>
      <c r="E44" s="12" t="str">
        <f ca="1">IFERROR(__xludf.DUMMYFUNCTION("""COMPUTED_VALUE"""),"Inundación")</f>
        <v>Inundación</v>
      </c>
      <c r="F44" s="12" t="str">
        <f ca="1">IFERROR(__xludf.DUMMYFUNCTION("""COMPUTED_VALUE"""),"Lluvias")</f>
        <v>Lluvias</v>
      </c>
      <c r="G44" s="12" t="str">
        <f ca="1">IFERROR(__xludf.DUMMYFUNCTION("""COMPUTED_VALUE"""),"Época Lluviosa")</f>
        <v>Época Lluviosa</v>
      </c>
      <c r="H44" s="14">
        <f ca="1">IFERROR(__xludf.DUMMYFUNCTION("""COMPUTED_VALUE"""),44996)</f>
        <v>44996</v>
      </c>
      <c r="I44" s="12">
        <f ca="1">IFERROR(__xludf.DUMMYFUNCTION("""COMPUTED_VALUE"""),0)</f>
        <v>0</v>
      </c>
      <c r="J44" s="12" t="str">
        <f ca="1">IFERROR(__xludf.DUMMYFUNCTION("""COMPUTED_VALUE"""),"Nivel 2")</f>
        <v>Nivel 2</v>
      </c>
    </row>
    <row r="45" spans="1:10" x14ac:dyDescent="0.25">
      <c r="A45" s="12" t="str">
        <f ca="1">IFERROR(__xludf.DUMMYFUNCTION("""COMPUTED_VALUE"""),"Santa Elena")</f>
        <v>Santa Elena</v>
      </c>
      <c r="B45" s="15">
        <f ca="1">IFERROR(__xludf.DUMMYFUNCTION("""COMPUTED_VALUE"""),24)</f>
        <v>24</v>
      </c>
      <c r="C45" s="13" t="str">
        <f ca="1">IFERROR(__xludf.DUMMYFUNCTION("""COMPUTED_VALUE"""),"Santa Elena")</f>
        <v>Santa Elena</v>
      </c>
      <c r="D45" s="16">
        <f ca="1">IFERROR(__xludf.DUMMYFUNCTION("""COMPUTED_VALUE"""),2401)</f>
        <v>2401</v>
      </c>
      <c r="E45" s="12" t="str">
        <f ca="1">IFERROR(__xludf.DUMMYFUNCTION("""COMPUTED_VALUE"""),"Inundación")</f>
        <v>Inundación</v>
      </c>
      <c r="F45" s="12" t="str">
        <f ca="1">IFERROR(__xludf.DUMMYFUNCTION("""COMPUTED_VALUE"""),"Lluvias")</f>
        <v>Lluvias</v>
      </c>
      <c r="G45" s="12" t="str">
        <f ca="1">IFERROR(__xludf.DUMMYFUNCTION("""COMPUTED_VALUE"""),"Época Lluviosa")</f>
        <v>Época Lluviosa</v>
      </c>
      <c r="H45" s="14">
        <f ca="1">IFERROR(__xludf.DUMMYFUNCTION("""COMPUTED_VALUE"""),44991)</f>
        <v>44991</v>
      </c>
      <c r="I45" s="12">
        <f ca="1">IFERROR(__xludf.DUMMYFUNCTION("""COMPUTED_VALUE"""),0)</f>
        <v>0</v>
      </c>
      <c r="J45" s="12" t="str">
        <f ca="1">IFERROR(__xludf.DUMMYFUNCTION("""COMPUTED_VALUE"""),"Nivel 2")</f>
        <v>Nivel 2</v>
      </c>
    </row>
    <row r="46" spans="1:10" x14ac:dyDescent="0.25">
      <c r="A46" s="12" t="str">
        <f ca="1">IFERROR(__xludf.DUMMYFUNCTION("""COMPUTED_VALUE"""),"Guayas")</f>
        <v>Guayas</v>
      </c>
      <c r="B46" s="15">
        <f ca="1">IFERROR(__xludf.DUMMYFUNCTION("""COMPUTED_VALUE"""),9)</f>
        <v>9</v>
      </c>
      <c r="C46" s="13" t="str">
        <f ca="1">IFERROR(__xludf.DUMMYFUNCTION("""COMPUTED_VALUE"""),"Santa Lucía")</f>
        <v>Santa Lucía</v>
      </c>
      <c r="D46" s="16">
        <f ca="1">IFERROR(__xludf.DUMMYFUNCTION("""COMPUTED_VALUE"""),918)</f>
        <v>918</v>
      </c>
      <c r="E46" s="12" t="str">
        <f ca="1">IFERROR(__xludf.DUMMYFUNCTION("""COMPUTED_VALUE"""),"Inundación")</f>
        <v>Inundación</v>
      </c>
      <c r="F46" s="12" t="str">
        <f ca="1">IFERROR(__xludf.DUMMYFUNCTION("""COMPUTED_VALUE"""),"Lluvias")</f>
        <v>Lluvias</v>
      </c>
      <c r="G46" s="12" t="str">
        <f ca="1">IFERROR(__xludf.DUMMYFUNCTION("""COMPUTED_VALUE"""),"Época Lluviosa")</f>
        <v>Época Lluviosa</v>
      </c>
      <c r="H46" s="14">
        <f ca="1">IFERROR(__xludf.DUMMYFUNCTION("""COMPUTED_VALUE"""),44998)</f>
        <v>44998</v>
      </c>
      <c r="I46" s="12">
        <f ca="1">IFERROR(__xludf.DUMMYFUNCTION("""COMPUTED_VALUE"""),0)</f>
        <v>0</v>
      </c>
      <c r="J46" s="12" t="str">
        <f ca="1">IFERROR(__xludf.DUMMYFUNCTION("""COMPUTED_VALUE"""),"Nivel 2")</f>
        <v>Nivel 2</v>
      </c>
    </row>
    <row r="47" spans="1:10" x14ac:dyDescent="0.25">
      <c r="A47" s="12" t="str">
        <f ca="1">IFERROR(__xludf.DUMMYFUNCTION("""COMPUTED_VALUE"""),"Manabí")</f>
        <v>Manabí</v>
      </c>
      <c r="B47" s="15">
        <f ca="1">IFERROR(__xludf.DUMMYFUNCTION("""COMPUTED_VALUE"""),13)</f>
        <v>13</v>
      </c>
      <c r="C47" s="13" t="str">
        <f ca="1">IFERROR(__xludf.DUMMYFUNCTION("""COMPUTED_VALUE"""),"Chone")</f>
        <v>Chone</v>
      </c>
      <c r="D47" s="16">
        <f ca="1">IFERROR(__xludf.DUMMYFUNCTION("""COMPUTED_VALUE"""),1303)</f>
        <v>1303</v>
      </c>
      <c r="E47" s="12" t="str">
        <f ca="1">IFERROR(__xludf.DUMMYFUNCTION("""COMPUTED_VALUE"""),"Inundación")</f>
        <v>Inundación</v>
      </c>
      <c r="F47" s="12" t="str">
        <f ca="1">IFERROR(__xludf.DUMMYFUNCTION("""COMPUTED_VALUE"""),"Lluvias")</f>
        <v>Lluvias</v>
      </c>
      <c r="G47" s="12" t="str">
        <f ca="1">IFERROR(__xludf.DUMMYFUNCTION("""COMPUTED_VALUE"""),"Época Lluviosa")</f>
        <v>Época Lluviosa</v>
      </c>
      <c r="H47" s="14">
        <f ca="1">IFERROR(__xludf.DUMMYFUNCTION("""COMPUTED_VALUE"""),44992)</f>
        <v>44992</v>
      </c>
      <c r="I47" s="12">
        <f ca="1">IFERROR(__xludf.DUMMYFUNCTION("""COMPUTED_VALUE"""),0)</f>
        <v>0</v>
      </c>
      <c r="J47" s="12" t="str">
        <f ca="1">IFERROR(__xludf.DUMMYFUNCTION("""COMPUTED_VALUE"""),"Nivel 3")</f>
        <v>Nivel 3</v>
      </c>
    </row>
    <row r="48" spans="1:10" x14ac:dyDescent="0.25">
      <c r="A48" s="12" t="str">
        <f ca="1">IFERROR(__xludf.DUMMYFUNCTION("""COMPUTED_VALUE"""),"Manabí")</f>
        <v>Manabí</v>
      </c>
      <c r="B48" s="15">
        <f ca="1">IFERROR(__xludf.DUMMYFUNCTION("""COMPUTED_VALUE"""),13)</f>
        <v>13</v>
      </c>
      <c r="C48" s="13" t="str">
        <f ca="1">IFERROR(__xludf.DUMMYFUNCTION("""COMPUTED_VALUE"""),"Chone")</f>
        <v>Chone</v>
      </c>
      <c r="D48" s="16">
        <f ca="1">IFERROR(__xludf.DUMMYFUNCTION("""COMPUTED_VALUE"""),1303)</f>
        <v>1303</v>
      </c>
      <c r="E48" s="12" t="str">
        <f ca="1">IFERROR(__xludf.DUMMYFUNCTION("""COMPUTED_VALUE"""),"Inundación")</f>
        <v>Inundación</v>
      </c>
      <c r="F48" s="12" t="str">
        <f ca="1">IFERROR(__xludf.DUMMYFUNCTION("""COMPUTED_VALUE"""),"Lluvias")</f>
        <v>Lluvias</v>
      </c>
      <c r="G48" s="12" t="str">
        <f ca="1">IFERROR(__xludf.DUMMYFUNCTION("""COMPUTED_VALUE"""),"Época Lluviosa")</f>
        <v>Época Lluviosa</v>
      </c>
      <c r="H48" s="14">
        <f ca="1">IFERROR(__xludf.DUMMYFUNCTION("""COMPUTED_VALUE"""),44992)</f>
        <v>44992</v>
      </c>
      <c r="I48" s="12">
        <f ca="1">IFERROR(__xludf.DUMMYFUNCTION("""COMPUTED_VALUE"""),0)</f>
        <v>0</v>
      </c>
      <c r="J48" s="12" t="str">
        <f ca="1">IFERROR(__xludf.DUMMYFUNCTION("""COMPUTED_VALUE"""),"Nivel 2")</f>
        <v>Nivel 2</v>
      </c>
    </row>
    <row r="49" spans="1:10" x14ac:dyDescent="0.25">
      <c r="A49" s="12" t="str">
        <f ca="1">IFERROR(__xludf.DUMMYFUNCTION("""COMPUTED_VALUE"""),"Manabí")</f>
        <v>Manabí</v>
      </c>
      <c r="B49" s="15">
        <f ca="1">IFERROR(__xludf.DUMMYFUNCTION("""COMPUTED_VALUE"""),13)</f>
        <v>13</v>
      </c>
      <c r="C49" s="13" t="str">
        <f ca="1">IFERROR(__xludf.DUMMYFUNCTION("""COMPUTED_VALUE"""),"Chone")</f>
        <v>Chone</v>
      </c>
      <c r="D49" s="16">
        <f ca="1">IFERROR(__xludf.DUMMYFUNCTION("""COMPUTED_VALUE"""),1303)</f>
        <v>1303</v>
      </c>
      <c r="E49" s="12" t="str">
        <f ca="1">IFERROR(__xludf.DUMMYFUNCTION("""COMPUTED_VALUE"""),"Inundación")</f>
        <v>Inundación</v>
      </c>
      <c r="F49" s="12" t="str">
        <f ca="1">IFERROR(__xludf.DUMMYFUNCTION("""COMPUTED_VALUE"""),"Lluvias")</f>
        <v>Lluvias</v>
      </c>
      <c r="G49" s="12" t="str">
        <f ca="1">IFERROR(__xludf.DUMMYFUNCTION("""COMPUTED_VALUE"""),"Época Lluviosa")</f>
        <v>Época Lluviosa</v>
      </c>
      <c r="H49" s="14">
        <f ca="1">IFERROR(__xludf.DUMMYFUNCTION("""COMPUTED_VALUE"""),44992)</f>
        <v>44992</v>
      </c>
      <c r="I49" s="12">
        <f ca="1">IFERROR(__xludf.DUMMYFUNCTION("""COMPUTED_VALUE"""),1)</f>
        <v>1</v>
      </c>
      <c r="J49" s="12" t="str">
        <f ca="1">IFERROR(__xludf.DUMMYFUNCTION("""COMPUTED_VALUE"""),"Nivel 3")</f>
        <v>Nivel 3</v>
      </c>
    </row>
    <row r="50" spans="1:10" x14ac:dyDescent="0.25">
      <c r="A50" s="12" t="str">
        <f ca="1">IFERROR(__xludf.DUMMYFUNCTION("""COMPUTED_VALUE"""),"Manabí")</f>
        <v>Manabí</v>
      </c>
      <c r="B50" s="15">
        <f ca="1">IFERROR(__xludf.DUMMYFUNCTION("""COMPUTED_VALUE"""),13)</f>
        <v>13</v>
      </c>
      <c r="C50" s="13" t="str">
        <f ca="1">IFERROR(__xludf.DUMMYFUNCTION("""COMPUTED_VALUE"""),"Chone")</f>
        <v>Chone</v>
      </c>
      <c r="D50" s="16">
        <f ca="1">IFERROR(__xludf.DUMMYFUNCTION("""COMPUTED_VALUE"""),1303)</f>
        <v>1303</v>
      </c>
      <c r="E50" s="12" t="str">
        <f ca="1">IFERROR(__xludf.DUMMYFUNCTION("""COMPUTED_VALUE"""),"Inundación")</f>
        <v>Inundación</v>
      </c>
      <c r="F50" s="12" t="str">
        <f ca="1">IFERROR(__xludf.DUMMYFUNCTION("""COMPUTED_VALUE"""),"Lluvias")</f>
        <v>Lluvias</v>
      </c>
      <c r="G50" s="12" t="str">
        <f ca="1">IFERROR(__xludf.DUMMYFUNCTION("""COMPUTED_VALUE"""),"Época Lluviosa")</f>
        <v>Época Lluviosa</v>
      </c>
      <c r="H50" s="14">
        <f ca="1">IFERROR(__xludf.DUMMYFUNCTION("""COMPUTED_VALUE"""),44992)</f>
        <v>44992</v>
      </c>
      <c r="I50" s="12">
        <f ca="1">IFERROR(__xludf.DUMMYFUNCTION("""COMPUTED_VALUE"""),0)</f>
        <v>0</v>
      </c>
      <c r="J50" s="12" t="str">
        <f ca="1">IFERROR(__xludf.DUMMYFUNCTION("""COMPUTED_VALUE"""),"Nivel 2")</f>
        <v>Nivel 2</v>
      </c>
    </row>
    <row r="51" spans="1:10" x14ac:dyDescent="0.25">
      <c r="A51" s="12" t="str">
        <f ca="1">IFERROR(__xludf.DUMMYFUNCTION("""COMPUTED_VALUE"""),"Manabí")</f>
        <v>Manabí</v>
      </c>
      <c r="B51" s="15">
        <f ca="1">IFERROR(__xludf.DUMMYFUNCTION("""COMPUTED_VALUE"""),13)</f>
        <v>13</v>
      </c>
      <c r="C51" s="13" t="str">
        <f ca="1">IFERROR(__xludf.DUMMYFUNCTION("""COMPUTED_VALUE"""),"Chone")</f>
        <v>Chone</v>
      </c>
      <c r="D51" s="16">
        <f ca="1">IFERROR(__xludf.DUMMYFUNCTION("""COMPUTED_VALUE"""),1303)</f>
        <v>1303</v>
      </c>
      <c r="E51" s="12" t="str">
        <f ca="1">IFERROR(__xludf.DUMMYFUNCTION("""COMPUTED_VALUE"""),"Inundación")</f>
        <v>Inundación</v>
      </c>
      <c r="F51" s="12" t="str">
        <f ca="1">IFERROR(__xludf.DUMMYFUNCTION("""COMPUTED_VALUE"""),"Lluvias")</f>
        <v>Lluvias</v>
      </c>
      <c r="G51" s="12" t="str">
        <f ca="1">IFERROR(__xludf.DUMMYFUNCTION("""COMPUTED_VALUE"""),"Época Lluviosa")</f>
        <v>Época Lluviosa</v>
      </c>
      <c r="H51" s="14">
        <f ca="1">IFERROR(__xludf.DUMMYFUNCTION("""COMPUTED_VALUE"""),44992)</f>
        <v>44992</v>
      </c>
      <c r="I51" s="12">
        <f ca="1">IFERROR(__xludf.DUMMYFUNCTION("""COMPUTED_VALUE"""),0)</f>
        <v>0</v>
      </c>
      <c r="J51" s="12" t="str">
        <f ca="1">IFERROR(__xludf.DUMMYFUNCTION("""COMPUTED_VALUE"""),"Nivel 2")</f>
        <v>Nivel 2</v>
      </c>
    </row>
    <row r="52" spans="1:10" x14ac:dyDescent="0.25">
      <c r="A52" s="12" t="str">
        <f ca="1">IFERROR(__xludf.DUMMYFUNCTION("""COMPUTED_VALUE"""),"Guayas")</f>
        <v>Guayas</v>
      </c>
      <c r="B52" s="15">
        <f ca="1">IFERROR(__xludf.DUMMYFUNCTION("""COMPUTED_VALUE"""),9)</f>
        <v>9</v>
      </c>
      <c r="C52" s="13" t="str">
        <f ca="1">IFERROR(__xludf.DUMMYFUNCTION("""COMPUTED_VALUE"""),"Isidro Ayora")</f>
        <v>Isidro Ayora</v>
      </c>
      <c r="D52" s="16">
        <f ca="1">IFERROR(__xludf.DUMMYFUNCTION("""COMPUTED_VALUE"""),928)</f>
        <v>928</v>
      </c>
      <c r="E52" s="12" t="str">
        <f ca="1">IFERROR(__xludf.DUMMYFUNCTION("""COMPUTED_VALUE"""),"Inundación")</f>
        <v>Inundación</v>
      </c>
      <c r="F52" s="12" t="str">
        <f ca="1">IFERROR(__xludf.DUMMYFUNCTION("""COMPUTED_VALUE"""),"Lluvias")</f>
        <v>Lluvias</v>
      </c>
      <c r="G52" s="12" t="str">
        <f ca="1">IFERROR(__xludf.DUMMYFUNCTION("""COMPUTED_VALUE"""),"Época Lluviosa")</f>
        <v>Época Lluviosa</v>
      </c>
      <c r="H52" s="14">
        <f ca="1">IFERROR(__xludf.DUMMYFUNCTION("""COMPUTED_VALUE"""),44992)</f>
        <v>44992</v>
      </c>
      <c r="I52" s="12">
        <f ca="1">IFERROR(__xludf.DUMMYFUNCTION("""COMPUTED_VALUE"""),0)</f>
        <v>0</v>
      </c>
      <c r="J52" s="12" t="str">
        <f ca="1">IFERROR(__xludf.DUMMYFUNCTION("""COMPUTED_VALUE"""),"Nivel 2")</f>
        <v>Nivel 2</v>
      </c>
    </row>
    <row r="53" spans="1:10" x14ac:dyDescent="0.25">
      <c r="A53" s="12" t="str">
        <f ca="1">IFERROR(__xludf.DUMMYFUNCTION("""COMPUTED_VALUE"""),"Guayas")</f>
        <v>Guayas</v>
      </c>
      <c r="B53" s="15">
        <f ca="1">IFERROR(__xludf.DUMMYFUNCTION("""COMPUTED_VALUE"""),9)</f>
        <v>9</v>
      </c>
      <c r="C53" s="13" t="str">
        <f ca="1">IFERROR(__xludf.DUMMYFUNCTION("""COMPUTED_VALUE"""),"Durán")</f>
        <v>Durán</v>
      </c>
      <c r="D53" s="16">
        <f ca="1">IFERROR(__xludf.DUMMYFUNCTION("""COMPUTED_VALUE"""),907)</f>
        <v>907</v>
      </c>
      <c r="E53" s="12" t="str">
        <f ca="1">IFERROR(__xludf.DUMMYFUNCTION("""COMPUTED_VALUE"""),"Incendio Estructural")</f>
        <v>Incendio Estructural</v>
      </c>
      <c r="F53" s="12" t="str">
        <f ca="1">IFERROR(__xludf.DUMMYFUNCTION("""COMPUTED_VALUE"""),"Desconocida")</f>
        <v>Desconocida</v>
      </c>
      <c r="G53" s="12" t="str">
        <f ca="1">IFERROR(__xludf.DUMMYFUNCTION("""COMPUTED_VALUE"""),"Antrópico")</f>
        <v>Antrópico</v>
      </c>
      <c r="H53" s="14">
        <f ca="1">IFERROR(__xludf.DUMMYFUNCTION("""COMPUTED_VALUE"""),45001)</f>
        <v>45001</v>
      </c>
      <c r="I53" s="12">
        <f ca="1">IFERROR(__xludf.DUMMYFUNCTION("""COMPUTED_VALUE"""),1)</f>
        <v>1</v>
      </c>
      <c r="J53" s="12" t="str">
        <f ca="1">IFERROR(__xludf.DUMMYFUNCTION("""COMPUTED_VALUE"""),"Nivel 2")</f>
        <v>Nivel 2</v>
      </c>
    </row>
    <row r="54" spans="1:10" x14ac:dyDescent="0.25">
      <c r="A54" s="12" t="str">
        <f ca="1">IFERROR(__xludf.DUMMYFUNCTION("""COMPUTED_VALUE"""),"Loja")</f>
        <v>Loja</v>
      </c>
      <c r="B54" s="15">
        <f ca="1">IFERROR(__xludf.DUMMYFUNCTION("""COMPUTED_VALUE"""),11)</f>
        <v>11</v>
      </c>
      <c r="C54" s="13" t="str">
        <f ca="1">IFERROR(__xludf.DUMMYFUNCTION("""COMPUTED_VALUE"""),"Loja")</f>
        <v>Loja</v>
      </c>
      <c r="D54" s="16">
        <f ca="1">IFERROR(__xludf.DUMMYFUNCTION("""COMPUTED_VALUE"""),1101)</f>
        <v>1101</v>
      </c>
      <c r="E54" s="12" t="str">
        <f ca="1">IFERROR(__xludf.DUMMYFUNCTION("""COMPUTED_VALUE"""),"Socavamiento")</f>
        <v>Socavamiento</v>
      </c>
      <c r="F54" s="12" t="str">
        <f ca="1">IFERROR(__xludf.DUMMYFUNCTION("""COMPUTED_VALUE"""),"Lluvias")</f>
        <v>Lluvias</v>
      </c>
      <c r="G54" s="12" t="str">
        <f ca="1">IFERROR(__xludf.DUMMYFUNCTION("""COMPUTED_VALUE"""),"Época Lluviosa")</f>
        <v>Época Lluviosa</v>
      </c>
      <c r="H54" s="14">
        <f ca="1">IFERROR(__xludf.DUMMYFUNCTION("""COMPUTED_VALUE"""),45001)</f>
        <v>45001</v>
      </c>
      <c r="I54" s="12">
        <f ca="1">IFERROR(__xludf.DUMMYFUNCTION("""COMPUTED_VALUE"""),0)</f>
        <v>0</v>
      </c>
      <c r="J54" s="12" t="str">
        <f ca="1">IFERROR(__xludf.DUMMYFUNCTION("""COMPUTED_VALUE"""),"Nivel 2")</f>
        <v>Nivel 2</v>
      </c>
    </row>
    <row r="55" spans="1:10" x14ac:dyDescent="0.25">
      <c r="A55" s="12" t="str">
        <f ca="1">IFERROR(__xludf.DUMMYFUNCTION("""COMPUTED_VALUE"""),"Guayas")</f>
        <v>Guayas</v>
      </c>
      <c r="B55" s="15">
        <f ca="1">IFERROR(__xludf.DUMMYFUNCTION("""COMPUTED_VALUE"""),9)</f>
        <v>9</v>
      </c>
      <c r="C55" s="13" t="str">
        <f ca="1">IFERROR(__xludf.DUMMYFUNCTION("""COMPUTED_VALUE"""),"Milagro")</f>
        <v>Milagro</v>
      </c>
      <c r="D55" s="16">
        <f ca="1">IFERROR(__xludf.DUMMYFUNCTION("""COMPUTED_VALUE"""),910)</f>
        <v>910</v>
      </c>
      <c r="E55" s="12" t="str">
        <f ca="1">IFERROR(__xludf.DUMMYFUNCTION("""COMPUTED_VALUE"""),"Inundación")</f>
        <v>Inundación</v>
      </c>
      <c r="F55" s="12" t="str">
        <f ca="1">IFERROR(__xludf.DUMMYFUNCTION("""COMPUTED_VALUE"""),"Desbordamiento de cuerpos de agua")</f>
        <v>Desbordamiento de cuerpos de agua</v>
      </c>
      <c r="G55" s="12" t="str">
        <f ca="1">IFERROR(__xludf.DUMMYFUNCTION("""COMPUTED_VALUE"""),"Época Lluviosa")</f>
        <v>Época Lluviosa</v>
      </c>
      <c r="H55" s="14">
        <f ca="1">IFERROR(__xludf.DUMMYFUNCTION("""COMPUTED_VALUE"""),44993)</f>
        <v>44993</v>
      </c>
      <c r="I55" s="12">
        <f ca="1">IFERROR(__xludf.DUMMYFUNCTION("""COMPUTED_VALUE"""),0)</f>
        <v>0</v>
      </c>
      <c r="J55" s="12" t="str">
        <f ca="1">IFERROR(__xludf.DUMMYFUNCTION("""COMPUTED_VALUE"""),"Nivel 3")</f>
        <v>Nivel 3</v>
      </c>
    </row>
    <row r="56" spans="1:10" x14ac:dyDescent="0.25">
      <c r="A56" s="12" t="str">
        <f ca="1">IFERROR(__xludf.DUMMYFUNCTION("""COMPUTED_VALUE"""),"Bolívar")</f>
        <v>Bolívar</v>
      </c>
      <c r="B56" s="15">
        <f ca="1">IFERROR(__xludf.DUMMYFUNCTION("""COMPUTED_VALUE"""),2)</f>
        <v>2</v>
      </c>
      <c r="C56" s="13" t="str">
        <f ca="1">IFERROR(__xludf.DUMMYFUNCTION("""COMPUTED_VALUE"""),"Chillanes")</f>
        <v>Chillanes</v>
      </c>
      <c r="D56" s="16">
        <f ca="1">IFERROR(__xludf.DUMMYFUNCTION("""COMPUTED_VALUE"""),202)</f>
        <v>202</v>
      </c>
      <c r="E56" s="12" t="str">
        <f ca="1">IFERROR(__xludf.DUMMYFUNCTION("""COMPUTED_VALUE"""),"Inundación")</f>
        <v>Inundación</v>
      </c>
      <c r="F56" s="12" t="str">
        <f ca="1">IFERROR(__xludf.DUMMYFUNCTION("""COMPUTED_VALUE"""),"Lluvias")</f>
        <v>Lluvias</v>
      </c>
      <c r="G56" s="12" t="str">
        <f ca="1">IFERROR(__xludf.DUMMYFUNCTION("""COMPUTED_VALUE"""),"Época Lluviosa")</f>
        <v>Época Lluviosa</v>
      </c>
      <c r="H56" s="14">
        <f ca="1">IFERROR(__xludf.DUMMYFUNCTION("""COMPUTED_VALUE"""),44993)</f>
        <v>44993</v>
      </c>
      <c r="I56" s="12">
        <f ca="1">IFERROR(__xludf.DUMMYFUNCTION("""COMPUTED_VALUE"""),0)</f>
        <v>0</v>
      </c>
      <c r="J56" s="12" t="str">
        <f ca="1">IFERROR(__xludf.DUMMYFUNCTION("""COMPUTED_VALUE"""),"Nivel 2")</f>
        <v>Nivel 2</v>
      </c>
    </row>
    <row r="57" spans="1:10" x14ac:dyDescent="0.25">
      <c r="A57" s="12" t="str">
        <f ca="1">IFERROR(__xludf.DUMMYFUNCTION("""COMPUTED_VALUE"""),"Los Ríos")</f>
        <v>Los Ríos</v>
      </c>
      <c r="B57" s="15">
        <f ca="1">IFERROR(__xludf.DUMMYFUNCTION("""COMPUTED_VALUE"""),12)</f>
        <v>12</v>
      </c>
      <c r="C57" s="13" t="str">
        <f ca="1">IFERROR(__xludf.DUMMYFUNCTION("""COMPUTED_VALUE"""),"Babahoyo")</f>
        <v>Babahoyo</v>
      </c>
      <c r="D57" s="16">
        <f ca="1">IFERROR(__xludf.DUMMYFUNCTION("""COMPUTED_VALUE"""),1201)</f>
        <v>1201</v>
      </c>
      <c r="E57" s="12" t="str">
        <f ca="1">IFERROR(__xludf.DUMMYFUNCTION("""COMPUTED_VALUE"""),"Inundación")</f>
        <v>Inundación</v>
      </c>
      <c r="F57" s="12" t="str">
        <f ca="1">IFERROR(__xludf.DUMMYFUNCTION("""COMPUTED_VALUE"""),"Lluvias")</f>
        <v>Lluvias</v>
      </c>
      <c r="G57" s="12" t="str">
        <f ca="1">IFERROR(__xludf.DUMMYFUNCTION("""COMPUTED_VALUE"""),"Época Lluviosa")</f>
        <v>Época Lluviosa</v>
      </c>
      <c r="H57" s="14">
        <f ca="1">IFERROR(__xludf.DUMMYFUNCTION("""COMPUTED_VALUE"""),44994)</f>
        <v>44994</v>
      </c>
      <c r="I57" s="12">
        <f ca="1">IFERROR(__xludf.DUMMYFUNCTION("""COMPUTED_VALUE"""),0)</f>
        <v>0</v>
      </c>
      <c r="J57" s="12" t="str">
        <f ca="1">IFERROR(__xludf.DUMMYFUNCTION("""COMPUTED_VALUE"""),"Nivel 2")</f>
        <v>Nivel 2</v>
      </c>
    </row>
    <row r="58" spans="1:10" x14ac:dyDescent="0.25">
      <c r="A58" s="12" t="str">
        <f ca="1">IFERROR(__xludf.DUMMYFUNCTION("""COMPUTED_VALUE"""),"Guayas")</f>
        <v>Guayas</v>
      </c>
      <c r="B58" s="15">
        <f ca="1">IFERROR(__xludf.DUMMYFUNCTION("""COMPUTED_VALUE"""),9)</f>
        <v>9</v>
      </c>
      <c r="C58" s="13" t="str">
        <f ca="1">IFERROR(__xludf.DUMMYFUNCTION("""COMPUTED_VALUE"""),"Simón Bolívar")</f>
        <v>Simón Bolívar</v>
      </c>
      <c r="D58" s="16">
        <f ca="1">IFERROR(__xludf.DUMMYFUNCTION("""COMPUTED_VALUE"""),922)</f>
        <v>922</v>
      </c>
      <c r="E58" s="12" t="str">
        <f ca="1">IFERROR(__xludf.DUMMYFUNCTION("""COMPUTED_VALUE"""),"Inundación")</f>
        <v>Inundación</v>
      </c>
      <c r="F58" s="12" t="str">
        <f ca="1">IFERROR(__xludf.DUMMYFUNCTION("""COMPUTED_VALUE"""),"Desbordamiento de cuerpos de agua")</f>
        <v>Desbordamiento de cuerpos de agua</v>
      </c>
      <c r="G58" s="12" t="str">
        <f ca="1">IFERROR(__xludf.DUMMYFUNCTION("""COMPUTED_VALUE"""),"Época Lluviosa")</f>
        <v>Época Lluviosa</v>
      </c>
      <c r="H58" s="14">
        <f ca="1">IFERROR(__xludf.DUMMYFUNCTION("""COMPUTED_VALUE"""),44994)</f>
        <v>44994</v>
      </c>
      <c r="I58" s="12">
        <f ca="1">IFERROR(__xludf.DUMMYFUNCTION("""COMPUTED_VALUE"""),0)</f>
        <v>0</v>
      </c>
      <c r="J58" s="12" t="str">
        <f ca="1">IFERROR(__xludf.DUMMYFUNCTION("""COMPUTED_VALUE"""),"Nivel 2")</f>
        <v>Nivel 2</v>
      </c>
    </row>
    <row r="59" spans="1:10" x14ac:dyDescent="0.25">
      <c r="A59" s="12" t="str">
        <f ca="1">IFERROR(__xludf.DUMMYFUNCTION("""COMPUTED_VALUE"""),"El Oro")</f>
        <v>El Oro</v>
      </c>
      <c r="B59" s="15">
        <f ca="1">IFERROR(__xludf.DUMMYFUNCTION("""COMPUTED_VALUE"""),7)</f>
        <v>7</v>
      </c>
      <c r="C59" s="13" t="str">
        <f ca="1">IFERROR(__xludf.DUMMYFUNCTION("""COMPUTED_VALUE"""),"Arenillas")</f>
        <v>Arenillas</v>
      </c>
      <c r="D59" s="16">
        <f ca="1">IFERROR(__xludf.DUMMYFUNCTION("""COMPUTED_VALUE"""),702)</f>
        <v>702</v>
      </c>
      <c r="E59" s="12" t="str">
        <f ca="1">IFERROR(__xludf.DUMMYFUNCTION("""COMPUTED_VALUE"""),"Inundación")</f>
        <v>Inundación</v>
      </c>
      <c r="F59" s="12" t="str">
        <f ca="1">IFERROR(__xludf.DUMMYFUNCTION("""COMPUTED_VALUE"""),"Lluvias")</f>
        <v>Lluvias</v>
      </c>
      <c r="G59" s="12" t="str">
        <f ca="1">IFERROR(__xludf.DUMMYFUNCTION("""COMPUTED_VALUE"""),"Época Lluviosa")</f>
        <v>Época Lluviosa</v>
      </c>
      <c r="H59" s="14">
        <f ca="1">IFERROR(__xludf.DUMMYFUNCTION("""COMPUTED_VALUE"""),44994)</f>
        <v>44994</v>
      </c>
      <c r="I59" s="12">
        <f ca="1">IFERROR(__xludf.DUMMYFUNCTION("""COMPUTED_VALUE"""),0)</f>
        <v>0</v>
      </c>
      <c r="J59" s="12" t="str">
        <f ca="1">IFERROR(__xludf.DUMMYFUNCTION("""COMPUTED_VALUE"""),"Nivel 2")</f>
        <v>Nivel 2</v>
      </c>
    </row>
    <row r="60" spans="1:10" x14ac:dyDescent="0.25">
      <c r="A60" s="12" t="str">
        <f ca="1">IFERROR(__xludf.DUMMYFUNCTION("""COMPUTED_VALUE"""),"Guayas")</f>
        <v>Guayas</v>
      </c>
      <c r="B60" s="15">
        <f ca="1">IFERROR(__xludf.DUMMYFUNCTION("""COMPUTED_VALUE"""),9)</f>
        <v>9</v>
      </c>
      <c r="C60" s="13" t="str">
        <f ca="1">IFERROR(__xludf.DUMMYFUNCTION("""COMPUTED_VALUE"""),"Milagro")</f>
        <v>Milagro</v>
      </c>
      <c r="D60" s="16">
        <f ca="1">IFERROR(__xludf.DUMMYFUNCTION("""COMPUTED_VALUE"""),910)</f>
        <v>910</v>
      </c>
      <c r="E60" s="12" t="str">
        <f ca="1">IFERROR(__xludf.DUMMYFUNCTION("""COMPUTED_VALUE"""),"Inundación")</f>
        <v>Inundación</v>
      </c>
      <c r="F60" s="12" t="str">
        <f ca="1">IFERROR(__xludf.DUMMYFUNCTION("""COMPUTED_VALUE"""),"Lluvias")</f>
        <v>Lluvias</v>
      </c>
      <c r="G60" s="12" t="str">
        <f ca="1">IFERROR(__xludf.DUMMYFUNCTION("""COMPUTED_VALUE"""),"Época Lluviosa")</f>
        <v>Época Lluviosa</v>
      </c>
      <c r="H60" s="14">
        <f ca="1">IFERROR(__xludf.DUMMYFUNCTION("""COMPUTED_VALUE"""),44994)</f>
        <v>44994</v>
      </c>
      <c r="I60" s="12">
        <f ca="1">IFERROR(__xludf.DUMMYFUNCTION("""COMPUTED_VALUE"""),0)</f>
        <v>0</v>
      </c>
      <c r="J60" s="12" t="str">
        <f ca="1">IFERROR(__xludf.DUMMYFUNCTION("""COMPUTED_VALUE"""),"Nivel 2")</f>
        <v>Nivel 2</v>
      </c>
    </row>
    <row r="61" spans="1:10" x14ac:dyDescent="0.25">
      <c r="A61" s="12" t="str">
        <f ca="1">IFERROR(__xludf.DUMMYFUNCTION("""COMPUTED_VALUE"""),"Esmeraldas")</f>
        <v>Esmeraldas</v>
      </c>
      <c r="B61" s="15">
        <f ca="1">IFERROR(__xludf.DUMMYFUNCTION("""COMPUTED_VALUE"""),8)</f>
        <v>8</v>
      </c>
      <c r="C61" s="13" t="str">
        <f ca="1">IFERROR(__xludf.DUMMYFUNCTION("""COMPUTED_VALUE"""),"Atacames")</f>
        <v>Atacames</v>
      </c>
      <c r="D61" s="16">
        <f ca="1">IFERROR(__xludf.DUMMYFUNCTION("""COMPUTED_VALUE"""),806)</f>
        <v>806</v>
      </c>
      <c r="E61" s="12" t="str">
        <f ca="1">IFERROR(__xludf.DUMMYFUNCTION("""COMPUTED_VALUE"""),"Inundación")</f>
        <v>Inundación</v>
      </c>
      <c r="F61" s="12" t="str">
        <f ca="1">IFERROR(__xludf.DUMMYFUNCTION("""COMPUTED_VALUE"""),"Lluvias")</f>
        <v>Lluvias</v>
      </c>
      <c r="G61" s="12" t="str">
        <f ca="1">IFERROR(__xludf.DUMMYFUNCTION("""COMPUTED_VALUE"""),"Época Lluviosa")</f>
        <v>Época Lluviosa</v>
      </c>
      <c r="H61" s="14">
        <f ca="1">IFERROR(__xludf.DUMMYFUNCTION("""COMPUTED_VALUE"""),44994)</f>
        <v>44994</v>
      </c>
      <c r="I61" s="12">
        <f ca="1">IFERROR(__xludf.DUMMYFUNCTION("""COMPUTED_VALUE"""),0)</f>
        <v>0</v>
      </c>
      <c r="J61" s="12" t="str">
        <f ca="1">IFERROR(__xludf.DUMMYFUNCTION("""COMPUTED_VALUE"""),"Nivel 2")</f>
        <v>Nivel 2</v>
      </c>
    </row>
    <row r="62" spans="1:10" x14ac:dyDescent="0.25">
      <c r="A62" s="12" t="str">
        <f ca="1">IFERROR(__xludf.DUMMYFUNCTION("""COMPUTED_VALUE"""),"Guayas")</f>
        <v>Guayas</v>
      </c>
      <c r="B62" s="15">
        <f ca="1">IFERROR(__xludf.DUMMYFUNCTION("""COMPUTED_VALUE"""),9)</f>
        <v>9</v>
      </c>
      <c r="C62" s="13" t="str">
        <f ca="1">IFERROR(__xludf.DUMMYFUNCTION("""COMPUTED_VALUE"""),"Guayaquil")</f>
        <v>Guayaquil</v>
      </c>
      <c r="D62" s="16">
        <f ca="1">IFERROR(__xludf.DUMMYFUNCTION("""COMPUTED_VALUE"""),901)</f>
        <v>901</v>
      </c>
      <c r="E62" s="12" t="str">
        <f ca="1">IFERROR(__xludf.DUMMYFUNCTION("""COMPUTED_VALUE"""),"Inundación")</f>
        <v>Inundación</v>
      </c>
      <c r="F62" s="12" t="str">
        <f ca="1">IFERROR(__xludf.DUMMYFUNCTION("""COMPUTED_VALUE"""),"Lluvias")</f>
        <v>Lluvias</v>
      </c>
      <c r="G62" s="12" t="str">
        <f ca="1">IFERROR(__xludf.DUMMYFUNCTION("""COMPUTED_VALUE"""),"Época Lluviosa")</f>
        <v>Época Lluviosa</v>
      </c>
      <c r="H62" s="14">
        <f ca="1">IFERROR(__xludf.DUMMYFUNCTION("""COMPUTED_VALUE"""),44994)</f>
        <v>44994</v>
      </c>
      <c r="I62" s="12">
        <f ca="1">IFERROR(__xludf.DUMMYFUNCTION("""COMPUTED_VALUE"""),0)</f>
        <v>0</v>
      </c>
      <c r="J62" s="12" t="str">
        <f ca="1">IFERROR(__xludf.DUMMYFUNCTION("""COMPUTED_VALUE"""),"Nivel 2")</f>
        <v>Nivel 2</v>
      </c>
    </row>
    <row r="63" spans="1:10" x14ac:dyDescent="0.25">
      <c r="A63" s="12" t="str">
        <f ca="1">IFERROR(__xludf.DUMMYFUNCTION("""COMPUTED_VALUE"""),"Guayas")</f>
        <v>Guayas</v>
      </c>
      <c r="B63" s="15">
        <f ca="1">IFERROR(__xludf.DUMMYFUNCTION("""COMPUTED_VALUE"""),9)</f>
        <v>9</v>
      </c>
      <c r="C63" s="13" t="str">
        <f ca="1">IFERROR(__xludf.DUMMYFUNCTION("""COMPUTED_VALUE"""),"Durán")</f>
        <v>Durán</v>
      </c>
      <c r="D63" s="16">
        <f ca="1">IFERROR(__xludf.DUMMYFUNCTION("""COMPUTED_VALUE"""),907)</f>
        <v>907</v>
      </c>
      <c r="E63" s="12" t="str">
        <f ca="1">IFERROR(__xludf.DUMMYFUNCTION("""COMPUTED_VALUE"""),"Inundación")</f>
        <v>Inundación</v>
      </c>
      <c r="F63" s="12" t="str">
        <f ca="1">IFERROR(__xludf.DUMMYFUNCTION("""COMPUTED_VALUE"""),"Desbordamiento de cuerpos de agua")</f>
        <v>Desbordamiento de cuerpos de agua</v>
      </c>
      <c r="G63" s="12" t="str">
        <f ca="1">IFERROR(__xludf.DUMMYFUNCTION("""COMPUTED_VALUE"""),"Época Lluviosa")</f>
        <v>Época Lluviosa</v>
      </c>
      <c r="H63" s="14">
        <f ca="1">IFERROR(__xludf.DUMMYFUNCTION("""COMPUTED_VALUE"""),44994)</f>
        <v>44994</v>
      </c>
      <c r="I63" s="12">
        <f ca="1">IFERROR(__xludf.DUMMYFUNCTION("""COMPUTED_VALUE"""),0)</f>
        <v>0</v>
      </c>
      <c r="J63" s="12" t="str">
        <f ca="1">IFERROR(__xludf.DUMMYFUNCTION("""COMPUTED_VALUE"""),"Nivel 2")</f>
        <v>Nivel 2</v>
      </c>
    </row>
    <row r="64" spans="1:10" x14ac:dyDescent="0.25">
      <c r="A64" s="12" t="str">
        <f ca="1">IFERROR(__xludf.DUMMYFUNCTION("""COMPUTED_VALUE"""),"Manabí")</f>
        <v>Manabí</v>
      </c>
      <c r="B64" s="15">
        <f ca="1">IFERROR(__xludf.DUMMYFUNCTION("""COMPUTED_VALUE"""),13)</f>
        <v>13</v>
      </c>
      <c r="C64" s="13" t="str">
        <f ca="1">IFERROR(__xludf.DUMMYFUNCTION("""COMPUTED_VALUE"""),"Puerto López")</f>
        <v>Puerto López</v>
      </c>
      <c r="D64" s="16">
        <f ca="1">IFERROR(__xludf.DUMMYFUNCTION("""COMPUTED_VALUE"""),1319)</f>
        <v>1319</v>
      </c>
      <c r="E64" s="12" t="str">
        <f ca="1">IFERROR(__xludf.DUMMYFUNCTION("""COMPUTED_VALUE"""),"Inundación")</f>
        <v>Inundación</v>
      </c>
      <c r="F64" s="12" t="str">
        <f ca="1">IFERROR(__xludf.DUMMYFUNCTION("""COMPUTED_VALUE"""),"Lluvias")</f>
        <v>Lluvias</v>
      </c>
      <c r="G64" s="12" t="str">
        <f ca="1">IFERROR(__xludf.DUMMYFUNCTION("""COMPUTED_VALUE"""),"Época Lluviosa")</f>
        <v>Época Lluviosa</v>
      </c>
      <c r="H64" s="14">
        <f ca="1">IFERROR(__xludf.DUMMYFUNCTION("""COMPUTED_VALUE"""),44994)</f>
        <v>44994</v>
      </c>
      <c r="I64" s="12">
        <f ca="1">IFERROR(__xludf.DUMMYFUNCTION("""COMPUTED_VALUE"""),0)</f>
        <v>0</v>
      </c>
      <c r="J64" s="12" t="str">
        <f ca="1">IFERROR(__xludf.DUMMYFUNCTION("""COMPUTED_VALUE"""),"Nivel 2")</f>
        <v>Nivel 2</v>
      </c>
    </row>
    <row r="65" spans="1:10" x14ac:dyDescent="0.25">
      <c r="A65" s="12" t="str">
        <f ca="1">IFERROR(__xludf.DUMMYFUNCTION("""COMPUTED_VALUE"""),"Guayas")</f>
        <v>Guayas</v>
      </c>
      <c r="B65" s="15">
        <f ca="1">IFERROR(__xludf.DUMMYFUNCTION("""COMPUTED_VALUE"""),9)</f>
        <v>9</v>
      </c>
      <c r="C65" s="13" t="str">
        <f ca="1">IFERROR(__xludf.DUMMYFUNCTION("""COMPUTED_VALUE"""),"Alfredo Baquerizo Moreno (Juján)")</f>
        <v>Alfredo Baquerizo Moreno (Juján)</v>
      </c>
      <c r="D65" s="16">
        <f ca="1">IFERROR(__xludf.DUMMYFUNCTION("""COMPUTED_VALUE"""),902)</f>
        <v>902</v>
      </c>
      <c r="E65" s="12" t="str">
        <f ca="1">IFERROR(__xludf.DUMMYFUNCTION("""COMPUTED_VALUE"""),"Inundación")</f>
        <v>Inundación</v>
      </c>
      <c r="F65" s="12" t="str">
        <f ca="1">IFERROR(__xludf.DUMMYFUNCTION("""COMPUTED_VALUE"""),"Inundación")</f>
        <v>Inundación</v>
      </c>
      <c r="G65" s="12" t="str">
        <f ca="1">IFERROR(__xludf.DUMMYFUNCTION("""COMPUTED_VALUE"""),"Época Lluviosa")</f>
        <v>Época Lluviosa</v>
      </c>
      <c r="H65" s="14">
        <f ca="1">IFERROR(__xludf.DUMMYFUNCTION("""COMPUTED_VALUE"""),44995)</f>
        <v>44995</v>
      </c>
      <c r="I65" s="12">
        <f ca="1">IFERROR(__xludf.DUMMYFUNCTION("""COMPUTED_VALUE"""),0)</f>
        <v>0</v>
      </c>
      <c r="J65" s="12" t="str">
        <f ca="1">IFERROR(__xludf.DUMMYFUNCTION("""COMPUTED_VALUE"""),"Nivel 3")</f>
        <v>Nivel 3</v>
      </c>
    </row>
    <row r="66" spans="1:10" x14ac:dyDescent="0.25">
      <c r="A66" s="12" t="str">
        <f ca="1">IFERROR(__xludf.DUMMYFUNCTION("""COMPUTED_VALUE"""),"Guayas")</f>
        <v>Guayas</v>
      </c>
      <c r="B66" s="15">
        <f ca="1">IFERROR(__xludf.DUMMYFUNCTION("""COMPUTED_VALUE"""),9)</f>
        <v>9</v>
      </c>
      <c r="C66" s="13" t="str">
        <f ca="1">IFERROR(__xludf.DUMMYFUNCTION("""COMPUTED_VALUE"""),"Naranjal")</f>
        <v>Naranjal</v>
      </c>
      <c r="D66" s="16">
        <f ca="1">IFERROR(__xludf.DUMMYFUNCTION("""COMPUTED_VALUE"""),911)</f>
        <v>911</v>
      </c>
      <c r="E66" s="12" t="str">
        <f ca="1">IFERROR(__xludf.DUMMYFUNCTION("""COMPUTED_VALUE"""),"Socavamiento")</f>
        <v>Socavamiento</v>
      </c>
      <c r="F66" s="12" t="str">
        <f ca="1">IFERROR(__xludf.DUMMYFUNCTION("""COMPUTED_VALUE"""),"Lluvias")</f>
        <v>Lluvias</v>
      </c>
      <c r="G66" s="12" t="str">
        <f ca="1">IFERROR(__xludf.DUMMYFUNCTION("""COMPUTED_VALUE"""),"Época Lluviosa")</f>
        <v>Época Lluviosa</v>
      </c>
      <c r="H66" s="14">
        <f ca="1">IFERROR(__xludf.DUMMYFUNCTION("""COMPUTED_VALUE"""),44995)</f>
        <v>44995</v>
      </c>
      <c r="I66" s="12">
        <f ca="1">IFERROR(__xludf.DUMMYFUNCTION("""COMPUTED_VALUE"""),0)</f>
        <v>0</v>
      </c>
      <c r="J66" s="12" t="str">
        <f ca="1">IFERROR(__xludf.DUMMYFUNCTION("""COMPUTED_VALUE"""),"Nivel 2")</f>
        <v>Nivel 2</v>
      </c>
    </row>
    <row r="67" spans="1:10" x14ac:dyDescent="0.25">
      <c r="A67" s="12" t="str">
        <f ca="1">IFERROR(__xludf.DUMMYFUNCTION("""COMPUTED_VALUE"""),"Los Ríos")</f>
        <v>Los Ríos</v>
      </c>
      <c r="B67" s="15">
        <f ca="1">IFERROR(__xludf.DUMMYFUNCTION("""COMPUTED_VALUE"""),12)</f>
        <v>12</v>
      </c>
      <c r="C67" s="13" t="str">
        <f ca="1">IFERROR(__xludf.DUMMYFUNCTION("""COMPUTED_VALUE"""),"Babahoyo")</f>
        <v>Babahoyo</v>
      </c>
      <c r="D67" s="16">
        <f ca="1">IFERROR(__xludf.DUMMYFUNCTION("""COMPUTED_VALUE"""),1201)</f>
        <v>1201</v>
      </c>
      <c r="E67" s="12" t="str">
        <f ca="1">IFERROR(__xludf.DUMMYFUNCTION("""COMPUTED_VALUE"""),"Inundación")</f>
        <v>Inundación</v>
      </c>
      <c r="F67" s="12" t="str">
        <f ca="1">IFERROR(__xludf.DUMMYFUNCTION("""COMPUTED_VALUE"""),"Lluvias")</f>
        <v>Lluvias</v>
      </c>
      <c r="G67" s="12" t="str">
        <f ca="1">IFERROR(__xludf.DUMMYFUNCTION("""COMPUTED_VALUE"""),"Época Lluviosa")</f>
        <v>Época Lluviosa</v>
      </c>
      <c r="H67" s="14">
        <f ca="1">IFERROR(__xludf.DUMMYFUNCTION("""COMPUTED_VALUE"""),44996)</f>
        <v>44996</v>
      </c>
      <c r="I67" s="12">
        <f ca="1">IFERROR(__xludf.DUMMYFUNCTION("""COMPUTED_VALUE"""),0)</f>
        <v>0</v>
      </c>
      <c r="J67" s="12" t="str">
        <f ca="1">IFERROR(__xludf.DUMMYFUNCTION("""COMPUTED_VALUE"""),"Nivel 2")</f>
        <v>Nivel 2</v>
      </c>
    </row>
    <row r="68" spans="1:10" x14ac:dyDescent="0.25">
      <c r="A68" s="12" t="str">
        <f ca="1">IFERROR(__xludf.DUMMYFUNCTION("""COMPUTED_VALUE"""),"Guayas")</f>
        <v>Guayas</v>
      </c>
      <c r="B68" s="15">
        <f ca="1">IFERROR(__xludf.DUMMYFUNCTION("""COMPUTED_VALUE"""),9)</f>
        <v>9</v>
      </c>
      <c r="C68" s="13" t="str">
        <f ca="1">IFERROR(__xludf.DUMMYFUNCTION("""COMPUTED_VALUE"""),"Naranjal")</f>
        <v>Naranjal</v>
      </c>
      <c r="D68" s="16">
        <f ca="1">IFERROR(__xludf.DUMMYFUNCTION("""COMPUTED_VALUE"""),911)</f>
        <v>911</v>
      </c>
      <c r="E68" s="12" t="str">
        <f ca="1">IFERROR(__xludf.DUMMYFUNCTION("""COMPUTED_VALUE"""),"Inundación")</f>
        <v>Inundación</v>
      </c>
      <c r="F68" s="12" t="str">
        <f ca="1">IFERROR(__xludf.DUMMYFUNCTION("""COMPUTED_VALUE"""),"Lluvias")</f>
        <v>Lluvias</v>
      </c>
      <c r="G68" s="12" t="str">
        <f ca="1">IFERROR(__xludf.DUMMYFUNCTION("""COMPUTED_VALUE"""),"Época Lluviosa")</f>
        <v>Época Lluviosa</v>
      </c>
      <c r="H68" s="14">
        <f ca="1">IFERROR(__xludf.DUMMYFUNCTION("""COMPUTED_VALUE"""),45007)</f>
        <v>45007</v>
      </c>
      <c r="I68" s="12">
        <f ca="1">IFERROR(__xludf.DUMMYFUNCTION("""COMPUTED_VALUE"""),0)</f>
        <v>0</v>
      </c>
      <c r="J68" s="12" t="str">
        <f ca="1">IFERROR(__xludf.DUMMYFUNCTION("""COMPUTED_VALUE"""),"Nivel 2")</f>
        <v>Nivel 2</v>
      </c>
    </row>
    <row r="69" spans="1:10" x14ac:dyDescent="0.25">
      <c r="A69" s="12" t="str">
        <f ca="1">IFERROR(__xludf.DUMMYFUNCTION("""COMPUTED_VALUE"""),"Bolívar")</f>
        <v>Bolívar</v>
      </c>
      <c r="B69" s="15">
        <f ca="1">IFERROR(__xludf.DUMMYFUNCTION("""COMPUTED_VALUE"""),2)</f>
        <v>2</v>
      </c>
      <c r="C69" s="13" t="str">
        <f ca="1">IFERROR(__xludf.DUMMYFUNCTION("""COMPUTED_VALUE"""),"Caluma")</f>
        <v>Caluma</v>
      </c>
      <c r="D69" s="16">
        <f ca="1">IFERROR(__xludf.DUMMYFUNCTION("""COMPUTED_VALUE"""),206)</f>
        <v>206</v>
      </c>
      <c r="E69" s="12" t="str">
        <f ca="1">IFERROR(__xludf.DUMMYFUNCTION("""COMPUTED_VALUE"""),"Deslizamiento")</f>
        <v>Deslizamiento</v>
      </c>
      <c r="F69" s="12" t="str">
        <f ca="1">IFERROR(__xludf.DUMMYFUNCTION("""COMPUTED_VALUE"""),"Lluvias")</f>
        <v>Lluvias</v>
      </c>
      <c r="G69" s="12" t="str">
        <f ca="1">IFERROR(__xludf.DUMMYFUNCTION("""COMPUTED_VALUE"""),"Época Lluviosa")</f>
        <v>Época Lluviosa</v>
      </c>
      <c r="H69" s="14">
        <f ca="1">IFERROR(__xludf.DUMMYFUNCTION("""COMPUTED_VALUE"""),44998)</f>
        <v>44998</v>
      </c>
      <c r="I69" s="12">
        <f ca="1">IFERROR(__xludf.DUMMYFUNCTION("""COMPUTED_VALUE"""),0)</f>
        <v>0</v>
      </c>
      <c r="J69" s="12" t="str">
        <f ca="1">IFERROR(__xludf.DUMMYFUNCTION("""COMPUTED_VALUE"""),"Nivel 2")</f>
        <v>Nivel 2</v>
      </c>
    </row>
    <row r="70" spans="1:10" x14ac:dyDescent="0.25">
      <c r="A70" s="12" t="str">
        <f ca="1">IFERROR(__xludf.DUMMYFUNCTION("""COMPUTED_VALUE"""),"Manabí")</f>
        <v>Manabí</v>
      </c>
      <c r="B70" s="15">
        <f ca="1">IFERROR(__xludf.DUMMYFUNCTION("""COMPUTED_VALUE"""),13)</f>
        <v>13</v>
      </c>
      <c r="C70" s="13" t="str">
        <f ca="1">IFERROR(__xludf.DUMMYFUNCTION("""COMPUTED_VALUE"""),"Sucre")</f>
        <v>Sucre</v>
      </c>
      <c r="D70" s="16">
        <f ca="1">IFERROR(__xludf.DUMMYFUNCTION("""COMPUTED_VALUE"""),1314)</f>
        <v>1314</v>
      </c>
      <c r="E70" s="12" t="str">
        <f ca="1">IFERROR(__xludf.DUMMYFUNCTION("""COMPUTED_VALUE"""),"Inundación")</f>
        <v>Inundación</v>
      </c>
      <c r="F70" s="12" t="str">
        <f ca="1">IFERROR(__xludf.DUMMYFUNCTION("""COMPUTED_VALUE"""),"Lluvias")</f>
        <v>Lluvias</v>
      </c>
      <c r="G70" s="12" t="str">
        <f ca="1">IFERROR(__xludf.DUMMYFUNCTION("""COMPUTED_VALUE"""),"Época Lluviosa")</f>
        <v>Época Lluviosa</v>
      </c>
      <c r="H70" s="14">
        <f ca="1">IFERROR(__xludf.DUMMYFUNCTION("""COMPUTED_VALUE"""),44999)</f>
        <v>44999</v>
      </c>
      <c r="I70" s="12">
        <f ca="1">IFERROR(__xludf.DUMMYFUNCTION("""COMPUTED_VALUE"""),0)</f>
        <v>0</v>
      </c>
      <c r="J70" s="12" t="str">
        <f ca="1">IFERROR(__xludf.DUMMYFUNCTION("""COMPUTED_VALUE"""),"Nivel 2")</f>
        <v>Nivel 2</v>
      </c>
    </row>
    <row r="71" spans="1:10" x14ac:dyDescent="0.25">
      <c r="A71" s="12" t="str">
        <f ca="1">IFERROR(__xludf.DUMMYFUNCTION("""COMPUTED_VALUE"""),"Loja")</f>
        <v>Loja</v>
      </c>
      <c r="B71" s="15">
        <f ca="1">IFERROR(__xludf.DUMMYFUNCTION("""COMPUTED_VALUE"""),11)</f>
        <v>11</v>
      </c>
      <c r="C71" s="13" t="str">
        <f ca="1">IFERROR(__xludf.DUMMYFUNCTION("""COMPUTED_VALUE"""),"Calvas")</f>
        <v>Calvas</v>
      </c>
      <c r="D71" s="16">
        <f ca="1">IFERROR(__xludf.DUMMYFUNCTION("""COMPUTED_VALUE"""),1102)</f>
        <v>1102</v>
      </c>
      <c r="E71" s="12" t="str">
        <f ca="1">IFERROR(__xludf.DUMMYFUNCTION("""COMPUTED_VALUE"""),"Deslizamiento")</f>
        <v>Deslizamiento</v>
      </c>
      <c r="F71" s="12" t="str">
        <f ca="1">IFERROR(__xludf.DUMMYFUNCTION("""COMPUTED_VALUE"""),"Lluvias")</f>
        <v>Lluvias</v>
      </c>
      <c r="G71" s="12" t="str">
        <f ca="1">IFERROR(__xludf.DUMMYFUNCTION("""COMPUTED_VALUE"""),"Época Lluviosa")</f>
        <v>Época Lluviosa</v>
      </c>
      <c r="H71" s="14">
        <f ca="1">IFERROR(__xludf.DUMMYFUNCTION("""COMPUTED_VALUE"""),44999)</f>
        <v>44999</v>
      </c>
      <c r="I71" s="12">
        <f ca="1">IFERROR(__xludf.DUMMYFUNCTION("""COMPUTED_VALUE"""),0)</f>
        <v>0</v>
      </c>
      <c r="J71" s="12" t="str">
        <f ca="1">IFERROR(__xludf.DUMMYFUNCTION("""COMPUTED_VALUE"""),"Nivel 2")</f>
        <v>Nivel 2</v>
      </c>
    </row>
    <row r="72" spans="1:10" x14ac:dyDescent="0.25">
      <c r="A72" s="12" t="str">
        <f ca="1">IFERROR(__xludf.DUMMYFUNCTION("""COMPUTED_VALUE"""),"Los Ríos")</f>
        <v>Los Ríos</v>
      </c>
      <c r="B72" s="15">
        <f ca="1">IFERROR(__xludf.DUMMYFUNCTION("""COMPUTED_VALUE"""),12)</f>
        <v>12</v>
      </c>
      <c r="C72" s="13" t="str">
        <f ca="1">IFERROR(__xludf.DUMMYFUNCTION("""COMPUTED_VALUE"""),"Babahoyo")</f>
        <v>Babahoyo</v>
      </c>
      <c r="D72" s="16">
        <f ca="1">IFERROR(__xludf.DUMMYFUNCTION("""COMPUTED_VALUE"""),1201)</f>
        <v>1201</v>
      </c>
      <c r="E72" s="12" t="str">
        <f ca="1">IFERROR(__xludf.DUMMYFUNCTION("""COMPUTED_VALUE"""),"Inundación")</f>
        <v>Inundación</v>
      </c>
      <c r="F72" s="12" t="str">
        <f ca="1">IFERROR(__xludf.DUMMYFUNCTION("""COMPUTED_VALUE"""),"Lluvias")</f>
        <v>Lluvias</v>
      </c>
      <c r="G72" s="12" t="str">
        <f ca="1">IFERROR(__xludf.DUMMYFUNCTION("""COMPUTED_VALUE"""),"Época Lluviosa")</f>
        <v>Época Lluviosa</v>
      </c>
      <c r="H72" s="14">
        <f ca="1">IFERROR(__xludf.DUMMYFUNCTION("""COMPUTED_VALUE"""),45000)</f>
        <v>45000</v>
      </c>
      <c r="I72" s="12">
        <f ca="1">IFERROR(__xludf.DUMMYFUNCTION("""COMPUTED_VALUE"""),0)</f>
        <v>0</v>
      </c>
      <c r="J72" s="12" t="str">
        <f ca="1">IFERROR(__xludf.DUMMYFUNCTION("""COMPUTED_VALUE"""),"Nivel 2")</f>
        <v>Nivel 2</v>
      </c>
    </row>
    <row r="73" spans="1:10" x14ac:dyDescent="0.25">
      <c r="A73" s="12" t="str">
        <f ca="1">IFERROR(__xludf.DUMMYFUNCTION("""COMPUTED_VALUE"""),"Cotopaxi")</f>
        <v>Cotopaxi</v>
      </c>
      <c r="B73" s="15">
        <f ca="1">IFERROR(__xludf.DUMMYFUNCTION("""COMPUTED_VALUE"""),5)</f>
        <v>5</v>
      </c>
      <c r="C73" s="13" t="str">
        <f ca="1">IFERROR(__xludf.DUMMYFUNCTION("""COMPUTED_VALUE"""),"La Maná")</f>
        <v>La Maná</v>
      </c>
      <c r="D73" s="16">
        <f ca="1">IFERROR(__xludf.DUMMYFUNCTION("""COMPUTED_VALUE"""),502)</f>
        <v>502</v>
      </c>
      <c r="E73" s="12" t="str">
        <f ca="1">IFERROR(__xludf.DUMMYFUNCTION("""COMPUTED_VALUE"""),"Inundación")</f>
        <v>Inundación</v>
      </c>
      <c r="F73" s="12" t="str">
        <f ca="1">IFERROR(__xludf.DUMMYFUNCTION("""COMPUTED_VALUE"""),"Lluvias")</f>
        <v>Lluvias</v>
      </c>
      <c r="G73" s="12" t="str">
        <f ca="1">IFERROR(__xludf.DUMMYFUNCTION("""COMPUTED_VALUE"""),"Época Lluviosa")</f>
        <v>Época Lluviosa</v>
      </c>
      <c r="H73" s="14">
        <f ca="1">IFERROR(__xludf.DUMMYFUNCTION("""COMPUTED_VALUE"""),45000)</f>
        <v>45000</v>
      </c>
      <c r="I73" s="12">
        <f ca="1">IFERROR(__xludf.DUMMYFUNCTION("""COMPUTED_VALUE"""),0)</f>
        <v>0</v>
      </c>
      <c r="J73" s="12" t="str">
        <f ca="1">IFERROR(__xludf.DUMMYFUNCTION("""COMPUTED_VALUE"""),"Nivel 2")</f>
        <v>Nivel 2</v>
      </c>
    </row>
    <row r="74" spans="1:10" x14ac:dyDescent="0.25">
      <c r="A74" s="12" t="str">
        <f ca="1">IFERROR(__xludf.DUMMYFUNCTION("""COMPUTED_VALUE"""),"Cotopaxi")</f>
        <v>Cotopaxi</v>
      </c>
      <c r="B74" s="15">
        <f ca="1">IFERROR(__xludf.DUMMYFUNCTION("""COMPUTED_VALUE"""),5)</f>
        <v>5</v>
      </c>
      <c r="C74" s="13" t="str">
        <f ca="1">IFERROR(__xludf.DUMMYFUNCTION("""COMPUTED_VALUE"""),"Pangua")</f>
        <v>Pangua</v>
      </c>
      <c r="D74" s="16">
        <f ca="1">IFERROR(__xludf.DUMMYFUNCTION("""COMPUTED_VALUE"""),503)</f>
        <v>503</v>
      </c>
      <c r="E74" s="12" t="str">
        <f ca="1">IFERROR(__xludf.DUMMYFUNCTION("""COMPUTED_VALUE"""),"Inundación")</f>
        <v>Inundación</v>
      </c>
      <c r="F74" s="12" t="str">
        <f ca="1">IFERROR(__xludf.DUMMYFUNCTION("""COMPUTED_VALUE"""),"Lluvias")</f>
        <v>Lluvias</v>
      </c>
      <c r="G74" s="12" t="str">
        <f ca="1">IFERROR(__xludf.DUMMYFUNCTION("""COMPUTED_VALUE"""),"Época Lluviosa")</f>
        <v>Época Lluviosa</v>
      </c>
      <c r="H74" s="14">
        <f ca="1">IFERROR(__xludf.DUMMYFUNCTION("""COMPUTED_VALUE"""),45002)</f>
        <v>45002</v>
      </c>
      <c r="I74" s="12">
        <f ca="1">IFERROR(__xludf.DUMMYFUNCTION("""COMPUTED_VALUE"""),0)</f>
        <v>0</v>
      </c>
      <c r="J74" s="12" t="str">
        <f ca="1">IFERROR(__xludf.DUMMYFUNCTION("""COMPUTED_VALUE"""),"Nivel 2")</f>
        <v>Nivel 2</v>
      </c>
    </row>
    <row r="75" spans="1:10" x14ac:dyDescent="0.25">
      <c r="A75" s="12" t="str">
        <f ca="1">IFERROR(__xludf.DUMMYFUNCTION("""COMPUTED_VALUE"""),"Cotopaxi")</f>
        <v>Cotopaxi</v>
      </c>
      <c r="B75" s="15">
        <f ca="1">IFERROR(__xludf.DUMMYFUNCTION("""COMPUTED_VALUE"""),5)</f>
        <v>5</v>
      </c>
      <c r="C75" s="13" t="str">
        <f ca="1">IFERROR(__xludf.DUMMYFUNCTION("""COMPUTED_VALUE"""),"La Maná")</f>
        <v>La Maná</v>
      </c>
      <c r="D75" s="16">
        <f ca="1">IFERROR(__xludf.DUMMYFUNCTION("""COMPUTED_VALUE"""),502)</f>
        <v>502</v>
      </c>
      <c r="E75" s="12" t="str">
        <f ca="1">IFERROR(__xludf.DUMMYFUNCTION("""COMPUTED_VALUE"""),"Inundación")</f>
        <v>Inundación</v>
      </c>
      <c r="F75" s="12" t="str">
        <f ca="1">IFERROR(__xludf.DUMMYFUNCTION("""COMPUTED_VALUE"""),"Lluvias")</f>
        <v>Lluvias</v>
      </c>
      <c r="G75" s="12" t="str">
        <f ca="1">IFERROR(__xludf.DUMMYFUNCTION("""COMPUTED_VALUE"""),"Época Lluviosa")</f>
        <v>Época Lluviosa</v>
      </c>
      <c r="H75" s="14">
        <f ca="1">IFERROR(__xludf.DUMMYFUNCTION("""COMPUTED_VALUE"""),45002)</f>
        <v>45002</v>
      </c>
      <c r="I75" s="12">
        <f ca="1">IFERROR(__xludf.DUMMYFUNCTION("""COMPUTED_VALUE"""),0)</f>
        <v>0</v>
      </c>
      <c r="J75" s="12" t="str">
        <f ca="1">IFERROR(__xludf.DUMMYFUNCTION("""COMPUTED_VALUE"""),"Nivel 2")</f>
        <v>Nivel 2</v>
      </c>
    </row>
    <row r="76" spans="1:10" x14ac:dyDescent="0.25">
      <c r="A76" s="12" t="str">
        <f ca="1">IFERROR(__xludf.DUMMYFUNCTION("""COMPUTED_VALUE"""),"Los Ríos")</f>
        <v>Los Ríos</v>
      </c>
      <c r="B76" s="15">
        <f ca="1">IFERROR(__xludf.DUMMYFUNCTION("""COMPUTED_VALUE"""),12)</f>
        <v>12</v>
      </c>
      <c r="C76" s="13" t="str">
        <f ca="1">IFERROR(__xludf.DUMMYFUNCTION("""COMPUTED_VALUE"""),"Quinsaloma")</f>
        <v>Quinsaloma</v>
      </c>
      <c r="D76" s="16">
        <f ca="1">IFERROR(__xludf.DUMMYFUNCTION("""COMPUTED_VALUE"""),1213)</f>
        <v>1213</v>
      </c>
      <c r="E76" s="12" t="str">
        <f ca="1">IFERROR(__xludf.DUMMYFUNCTION("""COMPUTED_VALUE"""),"Inundación")</f>
        <v>Inundación</v>
      </c>
      <c r="F76" s="12" t="str">
        <f ca="1">IFERROR(__xludf.DUMMYFUNCTION("""COMPUTED_VALUE"""),"Lluvias")</f>
        <v>Lluvias</v>
      </c>
      <c r="G76" s="12" t="str">
        <f ca="1">IFERROR(__xludf.DUMMYFUNCTION("""COMPUTED_VALUE"""),"Época Lluviosa")</f>
        <v>Época Lluviosa</v>
      </c>
      <c r="H76" s="14">
        <f ca="1">IFERROR(__xludf.DUMMYFUNCTION("""COMPUTED_VALUE"""),45003)</f>
        <v>45003</v>
      </c>
      <c r="I76" s="12">
        <f ca="1">IFERROR(__xludf.DUMMYFUNCTION("""COMPUTED_VALUE"""),0)</f>
        <v>0</v>
      </c>
      <c r="J76" s="12" t="str">
        <f ca="1">IFERROR(__xludf.DUMMYFUNCTION("""COMPUTED_VALUE"""),"Nivel 2")</f>
        <v>Nivel 2</v>
      </c>
    </row>
    <row r="77" spans="1:10" x14ac:dyDescent="0.25">
      <c r="A77" s="12" t="str">
        <f ca="1">IFERROR(__xludf.DUMMYFUNCTION("""COMPUTED_VALUE"""),"Santo Domingo De Los Tsáchilas")</f>
        <v>Santo Domingo De Los Tsáchilas</v>
      </c>
      <c r="B77" s="15">
        <f ca="1">IFERROR(__xludf.DUMMYFUNCTION("""COMPUTED_VALUE"""),23)</f>
        <v>23</v>
      </c>
      <c r="C77" s="13" t="str">
        <f ca="1">IFERROR(__xludf.DUMMYFUNCTION("""COMPUTED_VALUE"""),"Santo Domingo")</f>
        <v>Santo Domingo</v>
      </c>
      <c r="D77" s="16">
        <f ca="1">IFERROR(__xludf.DUMMYFUNCTION("""COMPUTED_VALUE"""),2301)</f>
        <v>2301</v>
      </c>
      <c r="E77" s="12" t="str">
        <f ca="1">IFERROR(__xludf.DUMMYFUNCTION("""COMPUTED_VALUE"""),"Inundación")</f>
        <v>Inundación</v>
      </c>
      <c r="F77" s="12" t="str">
        <f ca="1">IFERROR(__xludf.DUMMYFUNCTION("""COMPUTED_VALUE"""),"Lluvias")</f>
        <v>Lluvias</v>
      </c>
      <c r="G77" s="12" t="str">
        <f ca="1">IFERROR(__xludf.DUMMYFUNCTION("""COMPUTED_VALUE"""),"Época Lluviosa")</f>
        <v>Época Lluviosa</v>
      </c>
      <c r="H77" s="14">
        <f ca="1">IFERROR(__xludf.DUMMYFUNCTION("""COMPUTED_VALUE"""),45003)</f>
        <v>45003</v>
      </c>
      <c r="I77" s="12">
        <f ca="1">IFERROR(__xludf.DUMMYFUNCTION("""COMPUTED_VALUE"""),0)</f>
        <v>0</v>
      </c>
      <c r="J77" s="12" t="str">
        <f ca="1">IFERROR(__xludf.DUMMYFUNCTION("""COMPUTED_VALUE"""),"Nivel 2")</f>
        <v>Nivel 2</v>
      </c>
    </row>
    <row r="78" spans="1:10" x14ac:dyDescent="0.25">
      <c r="A78" s="12" t="str">
        <f ca="1">IFERROR(__xludf.DUMMYFUNCTION("""COMPUTED_VALUE"""),"Santo Domingo De Los Tsáchilas")</f>
        <v>Santo Domingo De Los Tsáchilas</v>
      </c>
      <c r="B78" s="15">
        <f ca="1">IFERROR(__xludf.DUMMYFUNCTION("""COMPUTED_VALUE"""),23)</f>
        <v>23</v>
      </c>
      <c r="C78" s="13" t="str">
        <f ca="1">IFERROR(__xludf.DUMMYFUNCTION("""COMPUTED_VALUE"""),"La Concordia")</f>
        <v>La Concordia</v>
      </c>
      <c r="D78" s="16">
        <f ca="1">IFERROR(__xludf.DUMMYFUNCTION("""COMPUTED_VALUE"""),2302)</f>
        <v>2302</v>
      </c>
      <c r="E78" s="12" t="str">
        <f ca="1">IFERROR(__xludf.DUMMYFUNCTION("""COMPUTED_VALUE"""),"Colapso Estructural de infraestructura")</f>
        <v>Colapso Estructural de infraestructura</v>
      </c>
      <c r="F78" s="12" t="str">
        <f ca="1">IFERROR(__xludf.DUMMYFUNCTION("""COMPUTED_VALUE"""),"Lluvias")</f>
        <v>Lluvias</v>
      </c>
      <c r="G78" s="12" t="str">
        <f ca="1">IFERROR(__xludf.DUMMYFUNCTION("""COMPUTED_VALUE"""),"Época Lluviosa")</f>
        <v>Época Lluviosa</v>
      </c>
      <c r="H78" s="14">
        <f ca="1">IFERROR(__xludf.DUMMYFUNCTION("""COMPUTED_VALUE"""),45003)</f>
        <v>45003</v>
      </c>
      <c r="I78" s="12">
        <f ca="1">IFERROR(__xludf.DUMMYFUNCTION("""COMPUTED_VALUE"""),0)</f>
        <v>0</v>
      </c>
      <c r="J78" s="12" t="str">
        <f ca="1">IFERROR(__xludf.DUMMYFUNCTION("""COMPUTED_VALUE"""),"Nivel 3")</f>
        <v>Nivel 3</v>
      </c>
    </row>
    <row r="79" spans="1:10" x14ac:dyDescent="0.25">
      <c r="A79" s="12" t="str">
        <f ca="1">IFERROR(__xludf.DUMMYFUNCTION("""COMPUTED_VALUE"""),"El Oro")</f>
        <v>El Oro</v>
      </c>
      <c r="B79" s="15">
        <f ca="1">IFERROR(__xludf.DUMMYFUNCTION("""COMPUTED_VALUE"""),7)</f>
        <v>7</v>
      </c>
      <c r="C79" s="13" t="str">
        <f ca="1">IFERROR(__xludf.DUMMYFUNCTION("""COMPUTED_VALUE"""),"Machala")</f>
        <v>Machala</v>
      </c>
      <c r="D79" s="16">
        <f ca="1">IFERROR(__xludf.DUMMYFUNCTION("""COMPUTED_VALUE"""),701)</f>
        <v>701</v>
      </c>
      <c r="E79" s="12" t="str">
        <f ca="1">IFERROR(__xludf.DUMMYFUNCTION("""COMPUTED_VALUE"""),"Sismo")</f>
        <v>Sismo</v>
      </c>
      <c r="F79" s="12" t="str">
        <f ca="1">IFERROR(__xludf.DUMMYFUNCTION("""COMPUTED_VALUE"""),"Actividad sísmica")</f>
        <v>Actividad sísmica</v>
      </c>
      <c r="G79" s="12" t="str">
        <f ca="1">IFERROR(__xludf.DUMMYFUNCTION("""COMPUTED_VALUE"""),"Natural")</f>
        <v>Natural</v>
      </c>
      <c r="H79" s="14">
        <f ca="1">IFERROR(__xludf.DUMMYFUNCTION("""COMPUTED_VALUE"""),45003)</f>
        <v>45003</v>
      </c>
      <c r="I79" s="12">
        <f ca="1">IFERROR(__xludf.DUMMYFUNCTION("""COMPUTED_VALUE"""),10)</f>
        <v>10</v>
      </c>
      <c r="J79" s="12" t="str">
        <f ca="1">IFERROR(__xludf.DUMMYFUNCTION("""COMPUTED_VALUE"""),"Nivel 2")</f>
        <v>Nivel 2</v>
      </c>
    </row>
    <row r="80" spans="1:10" x14ac:dyDescent="0.25">
      <c r="A80" s="12" t="str">
        <f ca="1">IFERROR(__xludf.DUMMYFUNCTION("""COMPUTED_VALUE"""),"Guayas")</f>
        <v>Guayas</v>
      </c>
      <c r="B80" s="15">
        <f ca="1">IFERROR(__xludf.DUMMYFUNCTION("""COMPUTED_VALUE"""),9)</f>
        <v>9</v>
      </c>
      <c r="C80" s="13" t="str">
        <f ca="1">IFERROR(__xludf.DUMMYFUNCTION("""COMPUTED_VALUE"""),"Guayaquil")</f>
        <v>Guayaquil</v>
      </c>
      <c r="D80" s="16">
        <f ca="1">IFERROR(__xludf.DUMMYFUNCTION("""COMPUTED_VALUE"""),901)</f>
        <v>901</v>
      </c>
      <c r="E80" s="12" t="str">
        <f ca="1">IFERROR(__xludf.DUMMYFUNCTION("""COMPUTED_VALUE"""),"Sismo")</f>
        <v>Sismo</v>
      </c>
      <c r="F80" s="12" t="str">
        <f ca="1">IFERROR(__xludf.DUMMYFUNCTION("""COMPUTED_VALUE"""),"Actividad sísmica")</f>
        <v>Actividad sísmica</v>
      </c>
      <c r="G80" s="12" t="str">
        <f ca="1">IFERROR(__xludf.DUMMYFUNCTION("""COMPUTED_VALUE"""),"Natural")</f>
        <v>Natural</v>
      </c>
      <c r="H80" s="14">
        <f ca="1">IFERROR(__xludf.DUMMYFUNCTION("""COMPUTED_VALUE"""),45003)</f>
        <v>45003</v>
      </c>
      <c r="I80" s="12">
        <f ca="1">IFERROR(__xludf.DUMMYFUNCTION("""COMPUTED_VALUE"""),0)</f>
        <v>0</v>
      </c>
      <c r="J80" s="12" t="str">
        <f ca="1">IFERROR(__xludf.DUMMYFUNCTION("""COMPUTED_VALUE"""),"Nivel 2")</f>
        <v>Nivel 2</v>
      </c>
    </row>
    <row r="81" spans="1:10" x14ac:dyDescent="0.25">
      <c r="A81" s="12" t="str">
        <f ca="1">IFERROR(__xludf.DUMMYFUNCTION("""COMPUTED_VALUE"""),"El Oro")</f>
        <v>El Oro</v>
      </c>
      <c r="B81" s="15">
        <f ca="1">IFERROR(__xludf.DUMMYFUNCTION("""COMPUTED_VALUE"""),7)</f>
        <v>7</v>
      </c>
      <c r="C81" s="13" t="str">
        <f ca="1">IFERROR(__xludf.DUMMYFUNCTION("""COMPUTED_VALUE"""),"Pasaje")</f>
        <v>Pasaje</v>
      </c>
      <c r="D81" s="16">
        <f ca="1">IFERROR(__xludf.DUMMYFUNCTION("""COMPUTED_VALUE"""),709)</f>
        <v>709</v>
      </c>
      <c r="E81" s="12" t="str">
        <f ca="1">IFERROR(__xludf.DUMMYFUNCTION("""COMPUTED_VALUE"""),"Sismo")</f>
        <v>Sismo</v>
      </c>
      <c r="F81" s="12" t="str">
        <f ca="1">IFERROR(__xludf.DUMMYFUNCTION("""COMPUTED_VALUE"""),"Actividad sísmica")</f>
        <v>Actividad sísmica</v>
      </c>
      <c r="G81" s="12" t="str">
        <f ca="1">IFERROR(__xludf.DUMMYFUNCTION("""COMPUTED_VALUE"""),"Natural")</f>
        <v>Natural</v>
      </c>
      <c r="H81" s="14">
        <f ca="1">IFERROR(__xludf.DUMMYFUNCTION("""COMPUTED_VALUE"""),45003)</f>
        <v>45003</v>
      </c>
      <c r="I81" s="12">
        <f ca="1">IFERROR(__xludf.DUMMYFUNCTION("""COMPUTED_VALUE"""),1)</f>
        <v>1</v>
      </c>
      <c r="J81" s="12" t="str">
        <f ca="1">IFERROR(__xludf.DUMMYFUNCTION("""COMPUTED_VALUE"""),"Nivel 2")</f>
        <v>Nivel 2</v>
      </c>
    </row>
    <row r="82" spans="1:10" x14ac:dyDescent="0.25">
      <c r="A82" s="12" t="str">
        <f ca="1">IFERROR(__xludf.DUMMYFUNCTION("""COMPUTED_VALUE"""),"El Oro")</f>
        <v>El Oro</v>
      </c>
      <c r="B82" s="15">
        <f ca="1">IFERROR(__xludf.DUMMYFUNCTION("""COMPUTED_VALUE"""),7)</f>
        <v>7</v>
      </c>
      <c r="C82" s="13" t="str">
        <f ca="1">IFERROR(__xludf.DUMMYFUNCTION("""COMPUTED_VALUE"""),"El Guabo")</f>
        <v>El Guabo</v>
      </c>
      <c r="D82" s="16">
        <f ca="1">IFERROR(__xludf.DUMMYFUNCTION("""COMPUTED_VALUE"""),706)</f>
        <v>706</v>
      </c>
      <c r="E82" s="12" t="str">
        <f ca="1">IFERROR(__xludf.DUMMYFUNCTION("""COMPUTED_VALUE"""),"Sismo")</f>
        <v>Sismo</v>
      </c>
      <c r="F82" s="12" t="str">
        <f ca="1">IFERROR(__xludf.DUMMYFUNCTION("""COMPUTED_VALUE"""),"Actividad sísmica")</f>
        <v>Actividad sísmica</v>
      </c>
      <c r="G82" s="12" t="str">
        <f ca="1">IFERROR(__xludf.DUMMYFUNCTION("""COMPUTED_VALUE"""),"Natural")</f>
        <v>Natural</v>
      </c>
      <c r="H82" s="14">
        <f ca="1">IFERROR(__xludf.DUMMYFUNCTION("""COMPUTED_VALUE"""),45003)</f>
        <v>45003</v>
      </c>
      <c r="I82" s="12">
        <f ca="1">IFERROR(__xludf.DUMMYFUNCTION("""COMPUTED_VALUE"""),1)</f>
        <v>1</v>
      </c>
      <c r="J82" s="12" t="str">
        <f ca="1">IFERROR(__xludf.DUMMYFUNCTION("""COMPUTED_VALUE"""),"Nivel 2")</f>
        <v>Nivel 2</v>
      </c>
    </row>
    <row r="83" spans="1:10" x14ac:dyDescent="0.25">
      <c r="A83" s="12" t="str">
        <f ca="1">IFERROR(__xludf.DUMMYFUNCTION("""COMPUTED_VALUE"""),"Guayas")</f>
        <v>Guayas</v>
      </c>
      <c r="B83" s="15">
        <f ca="1">IFERROR(__xludf.DUMMYFUNCTION("""COMPUTED_VALUE"""),9)</f>
        <v>9</v>
      </c>
      <c r="C83" s="13" t="str">
        <f ca="1">IFERROR(__xludf.DUMMYFUNCTION("""COMPUTED_VALUE"""),"Naranjal")</f>
        <v>Naranjal</v>
      </c>
      <c r="D83" s="16">
        <f ca="1">IFERROR(__xludf.DUMMYFUNCTION("""COMPUTED_VALUE"""),911)</f>
        <v>911</v>
      </c>
      <c r="E83" s="12" t="str">
        <f ca="1">IFERROR(__xludf.DUMMYFUNCTION("""COMPUTED_VALUE"""),"Sismo")</f>
        <v>Sismo</v>
      </c>
      <c r="F83" s="12" t="str">
        <f ca="1">IFERROR(__xludf.DUMMYFUNCTION("""COMPUTED_VALUE"""),"Actividad sísmica")</f>
        <v>Actividad sísmica</v>
      </c>
      <c r="G83" s="12" t="str">
        <f ca="1">IFERROR(__xludf.DUMMYFUNCTION("""COMPUTED_VALUE"""),"Natural")</f>
        <v>Natural</v>
      </c>
      <c r="H83" s="14">
        <f ca="1">IFERROR(__xludf.DUMMYFUNCTION("""COMPUTED_VALUE"""),45003)</f>
        <v>45003</v>
      </c>
      <c r="I83" s="12">
        <f ca="1">IFERROR(__xludf.DUMMYFUNCTION("""COMPUTED_VALUE"""),0)</f>
        <v>0</v>
      </c>
      <c r="J83" s="12" t="str">
        <f ca="1">IFERROR(__xludf.DUMMYFUNCTION("""COMPUTED_VALUE"""),"Nivel 2")</f>
        <v>Nivel 2</v>
      </c>
    </row>
    <row r="84" spans="1:10" x14ac:dyDescent="0.25">
      <c r="A84" s="12" t="str">
        <f ca="1">IFERROR(__xludf.DUMMYFUNCTION("""COMPUTED_VALUE"""),"Manabí")</f>
        <v>Manabí</v>
      </c>
      <c r="B84" s="15">
        <f ca="1">IFERROR(__xludf.DUMMYFUNCTION("""COMPUTED_VALUE"""),13)</f>
        <v>13</v>
      </c>
      <c r="C84" s="13" t="str">
        <f ca="1">IFERROR(__xludf.DUMMYFUNCTION("""COMPUTED_VALUE"""),"Chone")</f>
        <v>Chone</v>
      </c>
      <c r="D84" s="16">
        <f ca="1">IFERROR(__xludf.DUMMYFUNCTION("""COMPUTED_VALUE"""),1303)</f>
        <v>1303</v>
      </c>
      <c r="E84" s="12" t="str">
        <f ca="1">IFERROR(__xludf.DUMMYFUNCTION("""COMPUTED_VALUE"""),"Inundación")</f>
        <v>Inundación</v>
      </c>
      <c r="F84" s="12" t="str">
        <f ca="1">IFERROR(__xludf.DUMMYFUNCTION("""COMPUTED_VALUE"""),"Lluvias")</f>
        <v>Lluvias</v>
      </c>
      <c r="G84" s="12" t="str">
        <f ca="1">IFERROR(__xludf.DUMMYFUNCTION("""COMPUTED_VALUE"""),"Época Lluviosa")</f>
        <v>Época Lluviosa</v>
      </c>
      <c r="H84" s="14">
        <f ca="1">IFERROR(__xludf.DUMMYFUNCTION("""COMPUTED_VALUE"""),45020)</f>
        <v>45020</v>
      </c>
      <c r="I84" s="12">
        <f ca="1">IFERROR(__xludf.DUMMYFUNCTION("""COMPUTED_VALUE"""),0)</f>
        <v>0</v>
      </c>
      <c r="J84" s="12" t="str">
        <f ca="1">IFERROR(__xludf.DUMMYFUNCTION("""COMPUTED_VALUE"""),"Nivel 2")</f>
        <v>Nivel 2</v>
      </c>
    </row>
    <row r="85" spans="1:10" x14ac:dyDescent="0.25">
      <c r="A85" s="12" t="str">
        <f ca="1">IFERROR(__xludf.DUMMYFUNCTION("""COMPUTED_VALUE"""),"Bolívar")</f>
        <v>Bolívar</v>
      </c>
      <c r="B85" s="15">
        <f ca="1">IFERROR(__xludf.DUMMYFUNCTION("""COMPUTED_VALUE"""),2)</f>
        <v>2</v>
      </c>
      <c r="C85" s="13" t="str">
        <f ca="1">IFERROR(__xludf.DUMMYFUNCTION("""COMPUTED_VALUE"""),"GUARANDA")</f>
        <v>GUARANDA</v>
      </c>
      <c r="D85" s="16">
        <f ca="1">IFERROR(__xludf.DUMMYFUNCTION("""COMPUTED_VALUE"""),201)</f>
        <v>201</v>
      </c>
      <c r="E85" s="12" t="str">
        <f ca="1">IFERROR(__xludf.DUMMYFUNCTION("""COMPUTED_VALUE"""),"Sismo")</f>
        <v>Sismo</v>
      </c>
      <c r="F85" s="12" t="str">
        <f ca="1">IFERROR(__xludf.DUMMYFUNCTION("""COMPUTED_VALUE"""),"Tectonismo (roce de placas tectónicas y fallas geológicas superficiales)")</f>
        <v>Tectonismo (roce de placas tectónicas y fallas geológicas superficiales)</v>
      </c>
      <c r="G85" s="12" t="str">
        <f ca="1">IFERROR(__xludf.DUMMYFUNCTION("""COMPUTED_VALUE"""),"Natural")</f>
        <v>Natural</v>
      </c>
      <c r="H85" s="14">
        <f ca="1">IFERROR(__xludf.DUMMYFUNCTION("""COMPUTED_VALUE"""),45003)</f>
        <v>45003</v>
      </c>
      <c r="I85" s="12">
        <f ca="1">IFERROR(__xludf.DUMMYFUNCTION("""COMPUTED_VALUE"""),0)</f>
        <v>0</v>
      </c>
      <c r="J85" s="12" t="str">
        <f ca="1">IFERROR(__xludf.DUMMYFUNCTION("""COMPUTED_VALUE"""),"Nivel 2")</f>
        <v>Nivel 2</v>
      </c>
    </row>
    <row r="86" spans="1:10" x14ac:dyDescent="0.25">
      <c r="A86" s="12" t="str">
        <f ca="1">IFERROR(__xludf.DUMMYFUNCTION("""COMPUTED_VALUE"""),"Bolívar")</f>
        <v>Bolívar</v>
      </c>
      <c r="B86" s="15">
        <f ca="1">IFERROR(__xludf.DUMMYFUNCTION("""COMPUTED_VALUE"""),2)</f>
        <v>2</v>
      </c>
      <c r="C86" s="13" t="str">
        <f ca="1">IFERROR(__xludf.DUMMYFUNCTION("""COMPUTED_VALUE"""),"Chillanes")</f>
        <v>Chillanes</v>
      </c>
      <c r="D86" s="16">
        <f ca="1">IFERROR(__xludf.DUMMYFUNCTION("""COMPUTED_VALUE"""),202)</f>
        <v>202</v>
      </c>
      <c r="E86" s="12" t="str">
        <f ca="1">IFERROR(__xludf.DUMMYFUNCTION("""COMPUTED_VALUE"""),"Sismo")</f>
        <v>Sismo</v>
      </c>
      <c r="F86" s="12" t="str">
        <f ca="1">IFERROR(__xludf.DUMMYFUNCTION("""COMPUTED_VALUE"""),"Tectonismo (roce de placas tectónicas y fallas geológicas superficiales)")</f>
        <v>Tectonismo (roce de placas tectónicas y fallas geológicas superficiales)</v>
      </c>
      <c r="G86" s="12" t="str">
        <f ca="1">IFERROR(__xludf.DUMMYFUNCTION("""COMPUTED_VALUE"""),"Natural")</f>
        <v>Natural</v>
      </c>
      <c r="H86" s="14">
        <f ca="1">IFERROR(__xludf.DUMMYFUNCTION("""COMPUTED_VALUE"""),45003)</f>
        <v>45003</v>
      </c>
      <c r="I86" s="12">
        <f ca="1">IFERROR(__xludf.DUMMYFUNCTION("""COMPUTED_VALUE"""),0)</f>
        <v>0</v>
      </c>
      <c r="J86" s="12" t="str">
        <f ca="1">IFERROR(__xludf.DUMMYFUNCTION("""COMPUTED_VALUE"""),"Nivel 2")</f>
        <v>Nivel 2</v>
      </c>
    </row>
    <row r="87" spans="1:10" x14ac:dyDescent="0.25">
      <c r="A87" s="12" t="str">
        <f ca="1">IFERROR(__xludf.DUMMYFUNCTION("""COMPUTED_VALUE"""),"Guayas")</f>
        <v>Guayas</v>
      </c>
      <c r="B87" s="15">
        <f ca="1">IFERROR(__xludf.DUMMYFUNCTION("""COMPUTED_VALUE"""),9)</f>
        <v>9</v>
      </c>
      <c r="C87" s="13" t="str">
        <f ca="1">IFERROR(__xludf.DUMMYFUNCTION("""COMPUTED_VALUE"""),"Palestina")</f>
        <v>Palestina</v>
      </c>
      <c r="D87" s="16">
        <f ca="1">IFERROR(__xludf.DUMMYFUNCTION("""COMPUTED_VALUE"""),913)</f>
        <v>913</v>
      </c>
      <c r="E87" s="12" t="str">
        <f ca="1">IFERROR(__xludf.DUMMYFUNCTION("""COMPUTED_VALUE"""),"Inundación")</f>
        <v>Inundación</v>
      </c>
      <c r="F87" s="12" t="str">
        <f ca="1">IFERROR(__xludf.DUMMYFUNCTION("""COMPUTED_VALUE"""),"Lluvias")</f>
        <v>Lluvias</v>
      </c>
      <c r="G87" s="12" t="str">
        <f ca="1">IFERROR(__xludf.DUMMYFUNCTION("""COMPUTED_VALUE"""),"Época Lluviosa")</f>
        <v>Época Lluviosa</v>
      </c>
      <c r="H87" s="14">
        <f ca="1">IFERROR(__xludf.DUMMYFUNCTION("""COMPUTED_VALUE"""),45026)</f>
        <v>45026</v>
      </c>
      <c r="I87" s="12">
        <f ca="1">IFERROR(__xludf.DUMMYFUNCTION("""COMPUTED_VALUE"""),0)</f>
        <v>0</v>
      </c>
      <c r="J87" s="12" t="str">
        <f ca="1">IFERROR(__xludf.DUMMYFUNCTION("""COMPUTED_VALUE"""),"Nivel 2")</f>
        <v>Nivel 2</v>
      </c>
    </row>
    <row r="88" spans="1:10" x14ac:dyDescent="0.25">
      <c r="A88" s="12" t="str">
        <f ca="1">IFERROR(__xludf.DUMMYFUNCTION("""COMPUTED_VALUE"""),"Los Ríos")</f>
        <v>Los Ríos</v>
      </c>
      <c r="B88" s="15">
        <f ca="1">IFERROR(__xludf.DUMMYFUNCTION("""COMPUTED_VALUE"""),12)</f>
        <v>12</v>
      </c>
      <c r="C88" s="13" t="str">
        <f ca="1">IFERROR(__xludf.DUMMYFUNCTION("""COMPUTED_VALUE"""),"Baba")</f>
        <v>Baba</v>
      </c>
      <c r="D88" s="16">
        <f ca="1">IFERROR(__xludf.DUMMYFUNCTION("""COMPUTED_VALUE"""),1202)</f>
        <v>1202</v>
      </c>
      <c r="E88" s="12" t="str">
        <f ca="1">IFERROR(__xludf.DUMMYFUNCTION("""COMPUTED_VALUE"""),"Inundación")</f>
        <v>Inundación</v>
      </c>
      <c r="F88" s="12" t="str">
        <f ca="1">IFERROR(__xludf.DUMMYFUNCTION("""COMPUTED_VALUE"""),"Inundación")</f>
        <v>Inundación</v>
      </c>
      <c r="G88" s="12" t="str">
        <f ca="1">IFERROR(__xludf.DUMMYFUNCTION("""COMPUTED_VALUE"""),"Época Lluviosa")</f>
        <v>Época Lluviosa</v>
      </c>
      <c r="H88" s="14">
        <f ca="1">IFERROR(__xludf.DUMMYFUNCTION("""COMPUTED_VALUE"""),45005)</f>
        <v>45005</v>
      </c>
      <c r="I88" s="12">
        <f ca="1">IFERROR(__xludf.DUMMYFUNCTION("""COMPUTED_VALUE"""),0)</f>
        <v>0</v>
      </c>
      <c r="J88" s="12" t="str">
        <f ca="1">IFERROR(__xludf.DUMMYFUNCTION("""COMPUTED_VALUE"""),"Nivel 2")</f>
        <v>Nivel 2</v>
      </c>
    </row>
    <row r="89" spans="1:10" x14ac:dyDescent="0.25">
      <c r="A89" s="12" t="str">
        <f ca="1">IFERROR(__xludf.DUMMYFUNCTION("""COMPUTED_VALUE"""),"Los Ríos")</f>
        <v>Los Ríos</v>
      </c>
      <c r="B89" s="15">
        <f ca="1">IFERROR(__xludf.DUMMYFUNCTION("""COMPUTED_VALUE"""),12)</f>
        <v>12</v>
      </c>
      <c r="C89" s="13" t="str">
        <f ca="1">IFERROR(__xludf.DUMMYFUNCTION("""COMPUTED_VALUE"""),"Vinces")</f>
        <v>Vinces</v>
      </c>
      <c r="D89" s="16">
        <f ca="1">IFERROR(__xludf.DUMMYFUNCTION("""COMPUTED_VALUE"""),1208)</f>
        <v>1208</v>
      </c>
      <c r="E89" s="12" t="str">
        <f ca="1">IFERROR(__xludf.DUMMYFUNCTION("""COMPUTED_VALUE"""),"Inundación")</f>
        <v>Inundación</v>
      </c>
      <c r="F89" s="12" t="str">
        <f ca="1">IFERROR(__xludf.DUMMYFUNCTION("""COMPUTED_VALUE"""),"Lluvias")</f>
        <v>Lluvias</v>
      </c>
      <c r="G89" s="12" t="str">
        <f ca="1">IFERROR(__xludf.DUMMYFUNCTION("""COMPUTED_VALUE"""),"Época Lluviosa")</f>
        <v>Época Lluviosa</v>
      </c>
      <c r="H89" s="14">
        <f ca="1">IFERROR(__xludf.DUMMYFUNCTION("""COMPUTED_VALUE"""),45006)</f>
        <v>45006</v>
      </c>
      <c r="I89" s="12">
        <f ca="1">IFERROR(__xludf.DUMMYFUNCTION("""COMPUTED_VALUE"""),0)</f>
        <v>0</v>
      </c>
      <c r="J89" s="12" t="str">
        <f ca="1">IFERROR(__xludf.DUMMYFUNCTION("""COMPUTED_VALUE"""),"Nivel 2")</f>
        <v>Nivel 2</v>
      </c>
    </row>
    <row r="90" spans="1:10" x14ac:dyDescent="0.25">
      <c r="A90" s="12" t="str">
        <f ca="1">IFERROR(__xludf.DUMMYFUNCTION("""COMPUTED_VALUE"""),"Los Ríos")</f>
        <v>Los Ríos</v>
      </c>
      <c r="B90" s="15">
        <f ca="1">IFERROR(__xludf.DUMMYFUNCTION("""COMPUTED_VALUE"""),12)</f>
        <v>12</v>
      </c>
      <c r="C90" s="13" t="str">
        <f ca="1">IFERROR(__xludf.DUMMYFUNCTION("""COMPUTED_VALUE"""),"Valencia")</f>
        <v>Valencia</v>
      </c>
      <c r="D90" s="16">
        <f ca="1">IFERROR(__xludf.DUMMYFUNCTION("""COMPUTED_VALUE"""),1211)</f>
        <v>1211</v>
      </c>
      <c r="E90" s="12" t="str">
        <f ca="1">IFERROR(__xludf.DUMMYFUNCTION("""COMPUTED_VALUE"""),"Inundación")</f>
        <v>Inundación</v>
      </c>
      <c r="F90" s="12" t="str">
        <f ca="1">IFERROR(__xludf.DUMMYFUNCTION("""COMPUTED_VALUE"""),"Lluvias")</f>
        <v>Lluvias</v>
      </c>
      <c r="G90" s="12" t="str">
        <f ca="1">IFERROR(__xludf.DUMMYFUNCTION("""COMPUTED_VALUE"""),"Época Lluviosa")</f>
        <v>Época Lluviosa</v>
      </c>
      <c r="H90" s="14">
        <f ca="1">IFERROR(__xludf.DUMMYFUNCTION("""COMPUTED_VALUE"""),45007)</f>
        <v>45007</v>
      </c>
      <c r="I90" s="12">
        <f ca="1">IFERROR(__xludf.DUMMYFUNCTION("""COMPUTED_VALUE"""),0)</f>
        <v>0</v>
      </c>
      <c r="J90" s="12" t="str">
        <f ca="1">IFERROR(__xludf.DUMMYFUNCTION("""COMPUTED_VALUE"""),"Nivel 2")</f>
        <v>Nivel 2</v>
      </c>
    </row>
    <row r="91" spans="1:10" x14ac:dyDescent="0.25">
      <c r="A91" s="12" t="str">
        <f ca="1">IFERROR(__xludf.DUMMYFUNCTION("""COMPUTED_VALUE"""),"Pastaza")</f>
        <v>Pastaza</v>
      </c>
      <c r="B91" s="15">
        <f ca="1">IFERROR(__xludf.DUMMYFUNCTION("""COMPUTED_VALUE"""),16)</f>
        <v>16</v>
      </c>
      <c r="C91" s="13" t="str">
        <f ca="1">IFERROR(__xludf.DUMMYFUNCTION("""COMPUTED_VALUE"""),"Arajuno")</f>
        <v>Arajuno</v>
      </c>
      <c r="D91" s="16">
        <f ca="1">IFERROR(__xludf.DUMMYFUNCTION("""COMPUTED_VALUE"""),1604)</f>
        <v>1604</v>
      </c>
      <c r="E91" s="12" t="str">
        <f ca="1">IFERROR(__xludf.DUMMYFUNCTION("""COMPUTED_VALUE"""),"Inundación")</f>
        <v>Inundación</v>
      </c>
      <c r="F91" s="12" t="str">
        <f ca="1">IFERROR(__xludf.DUMMYFUNCTION("""COMPUTED_VALUE"""),"Lluvias")</f>
        <v>Lluvias</v>
      </c>
      <c r="G91" s="12" t="str">
        <f ca="1">IFERROR(__xludf.DUMMYFUNCTION("""COMPUTED_VALUE"""),"Época Lluviosa")</f>
        <v>Época Lluviosa</v>
      </c>
      <c r="H91" s="14">
        <f ca="1">IFERROR(__xludf.DUMMYFUNCTION("""COMPUTED_VALUE"""),45007)</f>
        <v>45007</v>
      </c>
      <c r="I91" s="12">
        <f ca="1">IFERROR(__xludf.DUMMYFUNCTION("""COMPUTED_VALUE"""),0)</f>
        <v>0</v>
      </c>
      <c r="J91" s="12" t="str">
        <f ca="1">IFERROR(__xludf.DUMMYFUNCTION("""COMPUTED_VALUE"""),"Nivel 2")</f>
        <v>Nivel 2</v>
      </c>
    </row>
    <row r="92" spans="1:10" x14ac:dyDescent="0.25">
      <c r="A92" s="12" t="str">
        <f ca="1">IFERROR(__xludf.DUMMYFUNCTION("""COMPUTED_VALUE"""),"Manabí")</f>
        <v>Manabí</v>
      </c>
      <c r="B92" s="15">
        <f ca="1">IFERROR(__xludf.DUMMYFUNCTION("""COMPUTED_VALUE"""),13)</f>
        <v>13</v>
      </c>
      <c r="C92" s="13" t="str">
        <f ca="1">IFERROR(__xludf.DUMMYFUNCTION("""COMPUTED_VALUE"""),"Bolívar")</f>
        <v>Bolívar</v>
      </c>
      <c r="D92" s="16">
        <f ca="1">IFERROR(__xludf.DUMMYFUNCTION("""COMPUTED_VALUE"""),1302)</f>
        <v>1302</v>
      </c>
      <c r="E92" s="12" t="str">
        <f ca="1">IFERROR(__xludf.DUMMYFUNCTION("""COMPUTED_VALUE"""),"Deslizamiento")</f>
        <v>Deslizamiento</v>
      </c>
      <c r="F92" s="12" t="str">
        <f ca="1">IFERROR(__xludf.DUMMYFUNCTION("""COMPUTED_VALUE"""),"Lluvias")</f>
        <v>Lluvias</v>
      </c>
      <c r="G92" s="12" t="str">
        <f ca="1">IFERROR(__xludf.DUMMYFUNCTION("""COMPUTED_VALUE"""),"Época Lluviosa")</f>
        <v>Época Lluviosa</v>
      </c>
      <c r="H92" s="14">
        <f ca="1">IFERROR(__xludf.DUMMYFUNCTION("""COMPUTED_VALUE"""),45007)</f>
        <v>45007</v>
      </c>
      <c r="I92" s="12">
        <f ca="1">IFERROR(__xludf.DUMMYFUNCTION("""COMPUTED_VALUE"""),0)</f>
        <v>0</v>
      </c>
      <c r="J92" s="12" t="str">
        <f ca="1">IFERROR(__xludf.DUMMYFUNCTION("""COMPUTED_VALUE"""),"Nivel 2")</f>
        <v>Nivel 2</v>
      </c>
    </row>
    <row r="93" spans="1:10" x14ac:dyDescent="0.25">
      <c r="A93" s="12" t="str">
        <f ca="1">IFERROR(__xludf.DUMMYFUNCTION("""COMPUTED_VALUE"""),"Guayas")</f>
        <v>Guayas</v>
      </c>
      <c r="B93" s="15">
        <f ca="1">IFERROR(__xludf.DUMMYFUNCTION("""COMPUTED_VALUE"""),9)</f>
        <v>9</v>
      </c>
      <c r="C93" s="13" t="str">
        <f ca="1">IFERROR(__xludf.DUMMYFUNCTION("""COMPUTED_VALUE"""),"San Jacinto De Yaguachi")</f>
        <v>San Jacinto De Yaguachi</v>
      </c>
      <c r="D93" s="16">
        <f ca="1">IFERROR(__xludf.DUMMYFUNCTION("""COMPUTED_VALUE"""),920)</f>
        <v>920</v>
      </c>
      <c r="E93" s="12" t="str">
        <f ca="1">IFERROR(__xludf.DUMMYFUNCTION("""COMPUTED_VALUE"""),"Inundación")</f>
        <v>Inundación</v>
      </c>
      <c r="F93" s="12" t="str">
        <f ca="1">IFERROR(__xludf.DUMMYFUNCTION("""COMPUTED_VALUE"""),"Lluvias")</f>
        <v>Lluvias</v>
      </c>
      <c r="G93" s="12" t="str">
        <f ca="1">IFERROR(__xludf.DUMMYFUNCTION("""COMPUTED_VALUE"""),"Época Lluviosa")</f>
        <v>Época Lluviosa</v>
      </c>
      <c r="H93" s="14">
        <f ca="1">IFERROR(__xludf.DUMMYFUNCTION("""COMPUTED_VALUE"""),45007)</f>
        <v>45007</v>
      </c>
      <c r="I93" s="12">
        <f ca="1">IFERROR(__xludf.DUMMYFUNCTION("""COMPUTED_VALUE"""),0)</f>
        <v>0</v>
      </c>
      <c r="J93" s="12" t="str">
        <f ca="1">IFERROR(__xludf.DUMMYFUNCTION("""COMPUTED_VALUE"""),"Nivel 2")</f>
        <v>Nivel 2</v>
      </c>
    </row>
    <row r="94" spans="1:10" x14ac:dyDescent="0.25">
      <c r="A94" s="12" t="str">
        <f ca="1">IFERROR(__xludf.DUMMYFUNCTION("""COMPUTED_VALUE"""),"Guayas")</f>
        <v>Guayas</v>
      </c>
      <c r="B94" s="15">
        <f ca="1">IFERROR(__xludf.DUMMYFUNCTION("""COMPUTED_VALUE"""),9)</f>
        <v>9</v>
      </c>
      <c r="C94" s="13" t="str">
        <f ca="1">IFERROR(__xludf.DUMMYFUNCTION("""COMPUTED_VALUE"""),"Milagro")</f>
        <v>Milagro</v>
      </c>
      <c r="D94" s="16">
        <f ca="1">IFERROR(__xludf.DUMMYFUNCTION("""COMPUTED_VALUE"""),910)</f>
        <v>910</v>
      </c>
      <c r="E94" s="12" t="str">
        <f ca="1">IFERROR(__xludf.DUMMYFUNCTION("""COMPUTED_VALUE"""),"Inundación")</f>
        <v>Inundación</v>
      </c>
      <c r="F94" s="12" t="str">
        <f ca="1">IFERROR(__xludf.DUMMYFUNCTION("""COMPUTED_VALUE"""),"Lluvias")</f>
        <v>Lluvias</v>
      </c>
      <c r="G94" s="12" t="str">
        <f ca="1">IFERROR(__xludf.DUMMYFUNCTION("""COMPUTED_VALUE"""),"Época Lluviosa")</f>
        <v>Época Lluviosa</v>
      </c>
      <c r="H94" s="14">
        <f ca="1">IFERROR(__xludf.DUMMYFUNCTION("""COMPUTED_VALUE"""),45007)</f>
        <v>45007</v>
      </c>
      <c r="I94" s="12">
        <f ca="1">IFERROR(__xludf.DUMMYFUNCTION("""COMPUTED_VALUE"""),0)</f>
        <v>0</v>
      </c>
      <c r="J94" s="12" t="str">
        <f ca="1">IFERROR(__xludf.DUMMYFUNCTION("""COMPUTED_VALUE"""),"Nivel 2")</f>
        <v>Nivel 2</v>
      </c>
    </row>
    <row r="95" spans="1:10" x14ac:dyDescent="0.25">
      <c r="A95" s="12" t="str">
        <f ca="1">IFERROR(__xludf.DUMMYFUNCTION("""COMPUTED_VALUE"""),"Guayas")</f>
        <v>Guayas</v>
      </c>
      <c r="B95" s="15">
        <f ca="1">IFERROR(__xludf.DUMMYFUNCTION("""COMPUTED_VALUE"""),9)</f>
        <v>9</v>
      </c>
      <c r="C95" s="13" t="str">
        <f ca="1">IFERROR(__xludf.DUMMYFUNCTION("""COMPUTED_VALUE"""),"Alfredo Baquerizo Moreno (Juján)")</f>
        <v>Alfredo Baquerizo Moreno (Juján)</v>
      </c>
      <c r="D95" s="16">
        <f ca="1">IFERROR(__xludf.DUMMYFUNCTION("""COMPUTED_VALUE"""),902)</f>
        <v>902</v>
      </c>
      <c r="E95" s="12" t="str">
        <f ca="1">IFERROR(__xludf.DUMMYFUNCTION("""COMPUTED_VALUE"""),"Inundación")</f>
        <v>Inundación</v>
      </c>
      <c r="F95" s="12" t="str">
        <f ca="1">IFERROR(__xludf.DUMMYFUNCTION("""COMPUTED_VALUE"""),"Lluvias")</f>
        <v>Lluvias</v>
      </c>
      <c r="G95" s="12" t="str">
        <f ca="1">IFERROR(__xludf.DUMMYFUNCTION("""COMPUTED_VALUE"""),"Época Lluviosa")</f>
        <v>Época Lluviosa</v>
      </c>
      <c r="H95" s="14">
        <f ca="1">IFERROR(__xludf.DUMMYFUNCTION("""COMPUTED_VALUE"""),45033)</f>
        <v>45033</v>
      </c>
      <c r="I95" s="12">
        <f ca="1">IFERROR(__xludf.DUMMYFUNCTION("""COMPUTED_VALUE"""),0)</f>
        <v>0</v>
      </c>
      <c r="J95" s="12" t="str">
        <f ca="1">IFERROR(__xludf.DUMMYFUNCTION("""COMPUTED_VALUE"""),"Nivel 3")</f>
        <v>Nivel 3</v>
      </c>
    </row>
    <row r="96" spans="1:10" x14ac:dyDescent="0.25">
      <c r="A96" s="12" t="str">
        <f ca="1">IFERROR(__xludf.DUMMYFUNCTION("""COMPUTED_VALUE"""),"Manabí")</f>
        <v>Manabí</v>
      </c>
      <c r="B96" s="15">
        <f ca="1">IFERROR(__xludf.DUMMYFUNCTION("""COMPUTED_VALUE"""),13)</f>
        <v>13</v>
      </c>
      <c r="C96" s="13" t="str">
        <f ca="1">IFERROR(__xludf.DUMMYFUNCTION("""COMPUTED_VALUE"""),"Jaramijó")</f>
        <v>Jaramijó</v>
      </c>
      <c r="D96" s="16">
        <f ca="1">IFERROR(__xludf.DUMMYFUNCTION("""COMPUTED_VALUE"""),1321)</f>
        <v>1321</v>
      </c>
      <c r="E96" s="12" t="str">
        <f ca="1">IFERROR(__xludf.DUMMYFUNCTION("""COMPUTED_VALUE"""),"Inundación")</f>
        <v>Inundación</v>
      </c>
      <c r="F96" s="12" t="str">
        <f ca="1">IFERROR(__xludf.DUMMYFUNCTION("""COMPUTED_VALUE"""),"Lluvias")</f>
        <v>Lluvias</v>
      </c>
      <c r="G96" s="12" t="str">
        <f ca="1">IFERROR(__xludf.DUMMYFUNCTION("""COMPUTED_VALUE"""),"Época Lluviosa")</f>
        <v>Época Lluviosa</v>
      </c>
      <c r="H96" s="14">
        <f ca="1">IFERROR(__xludf.DUMMYFUNCTION("""COMPUTED_VALUE"""),45008)</f>
        <v>45008</v>
      </c>
      <c r="I96" s="12">
        <f ca="1">IFERROR(__xludf.DUMMYFUNCTION("""COMPUTED_VALUE"""),0)</f>
        <v>0</v>
      </c>
      <c r="J96" s="12" t="str">
        <f ca="1">IFERROR(__xludf.DUMMYFUNCTION("""COMPUTED_VALUE"""),"Nivel 2")</f>
        <v>Nivel 2</v>
      </c>
    </row>
    <row r="97" spans="1:10" x14ac:dyDescent="0.25">
      <c r="A97" s="12" t="str">
        <f ca="1">IFERROR(__xludf.DUMMYFUNCTION("""COMPUTED_VALUE"""),"Guayas")</f>
        <v>Guayas</v>
      </c>
      <c r="B97" s="15">
        <f ca="1">IFERROR(__xludf.DUMMYFUNCTION("""COMPUTED_VALUE"""),9)</f>
        <v>9</v>
      </c>
      <c r="C97" s="13" t="str">
        <f ca="1">IFERROR(__xludf.DUMMYFUNCTION("""COMPUTED_VALUE"""),"Simón Bolívar")</f>
        <v>Simón Bolívar</v>
      </c>
      <c r="D97" s="16">
        <f ca="1">IFERROR(__xludf.DUMMYFUNCTION("""COMPUTED_VALUE"""),922)</f>
        <v>922</v>
      </c>
      <c r="E97" s="12" t="str">
        <f ca="1">IFERROR(__xludf.DUMMYFUNCTION("""COMPUTED_VALUE"""),"Inundación")</f>
        <v>Inundación</v>
      </c>
      <c r="F97" s="12" t="str">
        <f ca="1">IFERROR(__xludf.DUMMYFUNCTION("""COMPUTED_VALUE"""),"Lluvias")</f>
        <v>Lluvias</v>
      </c>
      <c r="G97" s="12" t="str">
        <f ca="1">IFERROR(__xludf.DUMMYFUNCTION("""COMPUTED_VALUE"""),"Época Lluviosa")</f>
        <v>Época Lluviosa</v>
      </c>
      <c r="H97" s="14">
        <f ca="1">IFERROR(__xludf.DUMMYFUNCTION("""COMPUTED_VALUE"""),45009)</f>
        <v>45009</v>
      </c>
      <c r="I97" s="12">
        <f ca="1">IFERROR(__xludf.DUMMYFUNCTION("""COMPUTED_VALUE"""),0)</f>
        <v>0</v>
      </c>
      <c r="J97" s="12" t="str">
        <f ca="1">IFERROR(__xludf.DUMMYFUNCTION("""COMPUTED_VALUE"""),"Nivel 2")</f>
        <v>Nivel 2</v>
      </c>
    </row>
    <row r="98" spans="1:10" x14ac:dyDescent="0.25">
      <c r="A98" s="12" t="str">
        <f ca="1">IFERROR(__xludf.DUMMYFUNCTION("""COMPUTED_VALUE"""),"El Oro")</f>
        <v>El Oro</v>
      </c>
      <c r="B98" s="15">
        <f ca="1">IFERROR(__xludf.DUMMYFUNCTION("""COMPUTED_VALUE"""),7)</f>
        <v>7</v>
      </c>
      <c r="C98" s="13" t="str">
        <f ca="1">IFERROR(__xludf.DUMMYFUNCTION("""COMPUTED_VALUE"""),"Santa Rosa")</f>
        <v>Santa Rosa</v>
      </c>
      <c r="D98" s="16">
        <f ca="1">IFERROR(__xludf.DUMMYFUNCTION("""COMPUTED_VALUE"""),712)</f>
        <v>712</v>
      </c>
      <c r="E98" s="12" t="str">
        <f ca="1">IFERROR(__xludf.DUMMYFUNCTION("""COMPUTED_VALUE"""),"Inundación")</f>
        <v>Inundación</v>
      </c>
      <c r="F98" s="12" t="str">
        <f ca="1">IFERROR(__xludf.DUMMYFUNCTION("""COMPUTED_VALUE"""),"Lluvias")</f>
        <v>Lluvias</v>
      </c>
      <c r="G98" s="12" t="str">
        <f ca="1">IFERROR(__xludf.DUMMYFUNCTION("""COMPUTED_VALUE"""),"Época Lluviosa")</f>
        <v>Época Lluviosa</v>
      </c>
      <c r="H98" s="14">
        <f ca="1">IFERROR(__xludf.DUMMYFUNCTION("""COMPUTED_VALUE"""),45008)</f>
        <v>45008</v>
      </c>
      <c r="I98" s="12">
        <f ca="1">IFERROR(__xludf.DUMMYFUNCTION("""COMPUTED_VALUE"""),0)</f>
        <v>0</v>
      </c>
      <c r="J98" s="12" t="str">
        <f ca="1">IFERROR(__xludf.DUMMYFUNCTION("""COMPUTED_VALUE"""),"Nivel 3")</f>
        <v>Nivel 3</v>
      </c>
    </row>
    <row r="99" spans="1:10" x14ac:dyDescent="0.25">
      <c r="A99" s="12" t="str">
        <f ca="1">IFERROR(__xludf.DUMMYFUNCTION("""COMPUTED_VALUE"""),"Chimborazo")</f>
        <v>Chimborazo</v>
      </c>
      <c r="B99" s="15">
        <f ca="1">IFERROR(__xludf.DUMMYFUNCTION("""COMPUTED_VALUE"""),6)</f>
        <v>6</v>
      </c>
      <c r="C99" s="13" t="str">
        <f ca="1">IFERROR(__xludf.DUMMYFUNCTION("""COMPUTED_VALUE"""),"Alausí")</f>
        <v>Alausí</v>
      </c>
      <c r="D99" s="16">
        <f ca="1">IFERROR(__xludf.DUMMYFUNCTION("""COMPUTED_VALUE"""),602)</f>
        <v>602</v>
      </c>
      <c r="E99" s="12" t="str">
        <f ca="1">IFERROR(__xludf.DUMMYFUNCTION("""COMPUTED_VALUE"""),"Deslizamiento")</f>
        <v>Deslizamiento</v>
      </c>
      <c r="F99" s="12" t="str">
        <f ca="1">IFERROR(__xludf.DUMMYFUNCTION("""COMPUTED_VALUE"""),"Acumulación de agua en el suelo")</f>
        <v>Acumulación de agua en el suelo</v>
      </c>
      <c r="G99" s="12" t="str">
        <f ca="1">IFERROR(__xludf.DUMMYFUNCTION("""COMPUTED_VALUE"""),"Natural")</f>
        <v>Natural</v>
      </c>
      <c r="H99" s="14">
        <f ca="1">IFERROR(__xludf.DUMMYFUNCTION("""COMPUTED_VALUE"""),45011)</f>
        <v>45011</v>
      </c>
      <c r="I99" s="12">
        <f ca="1">IFERROR(__xludf.DUMMYFUNCTION("""COMPUTED_VALUE"""),65)</f>
        <v>65</v>
      </c>
      <c r="J99" s="12" t="str">
        <f ca="1">IFERROR(__xludf.DUMMYFUNCTION("""COMPUTED_VALUE"""),"Nivel 3")</f>
        <v>Nivel 3</v>
      </c>
    </row>
    <row r="100" spans="1:10" x14ac:dyDescent="0.25">
      <c r="A100" s="12" t="str">
        <f ca="1">IFERROR(__xludf.DUMMYFUNCTION("""COMPUTED_VALUE"""),"Bolívar")</f>
        <v>Bolívar</v>
      </c>
      <c r="B100" s="15">
        <f ca="1">IFERROR(__xludf.DUMMYFUNCTION("""COMPUTED_VALUE"""),2)</f>
        <v>2</v>
      </c>
      <c r="C100" s="13" t="str">
        <f ca="1">IFERROR(__xludf.DUMMYFUNCTION("""COMPUTED_VALUE"""),"Chillanes")</f>
        <v>Chillanes</v>
      </c>
      <c r="D100" s="16">
        <f ca="1">IFERROR(__xludf.DUMMYFUNCTION("""COMPUTED_VALUE"""),202)</f>
        <v>202</v>
      </c>
      <c r="E100" s="12" t="str">
        <f ca="1">IFERROR(__xludf.DUMMYFUNCTION("""COMPUTED_VALUE"""),"Deslizamiento")</f>
        <v>Deslizamiento</v>
      </c>
      <c r="F100" s="12" t="str">
        <f ca="1">IFERROR(__xludf.DUMMYFUNCTION("""COMPUTED_VALUE"""),"Lluvias")</f>
        <v>Lluvias</v>
      </c>
      <c r="G100" s="12" t="str">
        <f ca="1">IFERROR(__xludf.DUMMYFUNCTION("""COMPUTED_VALUE"""),"Época Lluviosa")</f>
        <v>Época Lluviosa</v>
      </c>
      <c r="H100" s="14">
        <f ca="1">IFERROR(__xludf.DUMMYFUNCTION("""COMPUTED_VALUE"""),45013)</f>
        <v>45013</v>
      </c>
      <c r="I100" s="12">
        <f ca="1">IFERROR(__xludf.DUMMYFUNCTION("""COMPUTED_VALUE"""),0)</f>
        <v>0</v>
      </c>
      <c r="J100" s="12" t="str">
        <f ca="1">IFERROR(__xludf.DUMMYFUNCTION("""COMPUTED_VALUE"""),"Nivel 2")</f>
        <v>Nivel 2</v>
      </c>
    </row>
    <row r="101" spans="1:10" x14ac:dyDescent="0.25">
      <c r="A101" s="12" t="str">
        <f ca="1">IFERROR(__xludf.DUMMYFUNCTION("""COMPUTED_VALUE"""),"Guayas")</f>
        <v>Guayas</v>
      </c>
      <c r="B101" s="15">
        <f ca="1">IFERROR(__xludf.DUMMYFUNCTION("""COMPUTED_VALUE"""),9)</f>
        <v>9</v>
      </c>
      <c r="C101" s="13" t="str">
        <f ca="1">IFERROR(__xludf.DUMMYFUNCTION("""COMPUTED_VALUE"""),"Salitre (Urbina Jado)")</f>
        <v>Salitre (Urbina Jado)</v>
      </c>
      <c r="D101" s="16">
        <f ca="1">IFERROR(__xludf.DUMMYFUNCTION("""COMPUTED_VALUE"""),919)</f>
        <v>919</v>
      </c>
      <c r="E101" s="12" t="str">
        <f ca="1">IFERROR(__xludf.DUMMYFUNCTION("""COMPUTED_VALUE"""),"Inundación")</f>
        <v>Inundación</v>
      </c>
      <c r="F101" s="12" t="str">
        <f ca="1">IFERROR(__xludf.DUMMYFUNCTION("""COMPUTED_VALUE"""),"Lluvias")</f>
        <v>Lluvias</v>
      </c>
      <c r="G101" s="12" t="str">
        <f ca="1">IFERROR(__xludf.DUMMYFUNCTION("""COMPUTED_VALUE"""),"Época Lluviosa")</f>
        <v>Época Lluviosa</v>
      </c>
      <c r="H101" s="14">
        <f ca="1">IFERROR(__xludf.DUMMYFUNCTION("""COMPUTED_VALUE"""),45036)</f>
        <v>45036</v>
      </c>
      <c r="I101" s="12">
        <f ca="1">IFERROR(__xludf.DUMMYFUNCTION("""COMPUTED_VALUE"""),0)</f>
        <v>0</v>
      </c>
      <c r="J101" s="12" t="str">
        <f ca="1">IFERROR(__xludf.DUMMYFUNCTION("""COMPUTED_VALUE"""),"Nivel 2")</f>
        <v>Nivel 2</v>
      </c>
    </row>
    <row r="102" spans="1:10" x14ac:dyDescent="0.25">
      <c r="A102" s="12" t="str">
        <f ca="1">IFERROR(__xludf.DUMMYFUNCTION("""COMPUTED_VALUE"""),"Guayas")</f>
        <v>Guayas</v>
      </c>
      <c r="B102" s="15">
        <f ca="1">IFERROR(__xludf.DUMMYFUNCTION("""COMPUTED_VALUE"""),9)</f>
        <v>9</v>
      </c>
      <c r="C102" s="13" t="str">
        <f ca="1">IFERROR(__xludf.DUMMYFUNCTION("""COMPUTED_VALUE"""),"Salitre (Urbina Jado)")</f>
        <v>Salitre (Urbina Jado)</v>
      </c>
      <c r="D102" s="16">
        <f ca="1">IFERROR(__xludf.DUMMYFUNCTION("""COMPUTED_VALUE"""),919)</f>
        <v>919</v>
      </c>
      <c r="E102" s="12" t="str">
        <f ca="1">IFERROR(__xludf.DUMMYFUNCTION("""COMPUTED_VALUE"""),"Inundación")</f>
        <v>Inundación</v>
      </c>
      <c r="F102" s="12" t="str">
        <f ca="1">IFERROR(__xludf.DUMMYFUNCTION("""COMPUTED_VALUE"""),"Lluvias")</f>
        <v>Lluvias</v>
      </c>
      <c r="G102" s="12" t="str">
        <f ca="1">IFERROR(__xludf.DUMMYFUNCTION("""COMPUTED_VALUE"""),"Época Lluviosa")</f>
        <v>Época Lluviosa</v>
      </c>
      <c r="H102" s="14">
        <f ca="1">IFERROR(__xludf.DUMMYFUNCTION("""COMPUTED_VALUE"""),45036)</f>
        <v>45036</v>
      </c>
      <c r="I102" s="12">
        <f ca="1">IFERROR(__xludf.DUMMYFUNCTION("""COMPUTED_VALUE"""),0)</f>
        <v>0</v>
      </c>
      <c r="J102" s="12" t="str">
        <f ca="1">IFERROR(__xludf.DUMMYFUNCTION("""COMPUTED_VALUE"""),"Nivel 2")</f>
        <v>Nivel 2</v>
      </c>
    </row>
    <row r="103" spans="1:10" x14ac:dyDescent="0.25">
      <c r="A103" s="12" t="str">
        <f ca="1">IFERROR(__xludf.DUMMYFUNCTION("""COMPUTED_VALUE"""),"Chimborazo")</f>
        <v>Chimborazo</v>
      </c>
      <c r="B103" s="15">
        <f ca="1">IFERROR(__xludf.DUMMYFUNCTION("""COMPUTED_VALUE"""),6)</f>
        <v>6</v>
      </c>
      <c r="C103" s="13" t="str">
        <f ca="1">IFERROR(__xludf.DUMMYFUNCTION("""COMPUTED_VALUE"""),"Colta")</f>
        <v>Colta</v>
      </c>
      <c r="D103" s="16">
        <f ca="1">IFERROR(__xludf.DUMMYFUNCTION("""COMPUTED_VALUE"""),603)</f>
        <v>603</v>
      </c>
      <c r="E103" s="12" t="str">
        <f ca="1">IFERROR(__xludf.DUMMYFUNCTION("""COMPUTED_VALUE"""),"Actividad Volcánica")</f>
        <v>Actividad Volcánica</v>
      </c>
      <c r="F103" s="12" t="str">
        <f ca="1">IFERROR(__xludf.DUMMYFUNCTION("""COMPUTED_VALUE"""),"Liberación de energía interna de la tierra")</f>
        <v>Liberación de energía interna de la tierra</v>
      </c>
      <c r="G103" s="12" t="str">
        <f ca="1">IFERROR(__xludf.DUMMYFUNCTION("""COMPUTED_VALUE"""),"Natural")</f>
        <v>Natural</v>
      </c>
      <c r="H103" s="14">
        <f ca="1">IFERROR(__xludf.DUMMYFUNCTION("""COMPUTED_VALUE"""),45037)</f>
        <v>45037</v>
      </c>
      <c r="I103" s="12">
        <f ca="1">IFERROR(__xludf.DUMMYFUNCTION("""COMPUTED_VALUE"""),0)</f>
        <v>0</v>
      </c>
      <c r="J103" s="12" t="str">
        <f ca="1">IFERROR(__xludf.DUMMYFUNCTION("""COMPUTED_VALUE"""),"Nivel 2")</f>
        <v>Nivel 2</v>
      </c>
    </row>
    <row r="104" spans="1:10" x14ac:dyDescent="0.25">
      <c r="A104" s="12" t="str">
        <f ca="1">IFERROR(__xludf.DUMMYFUNCTION("""COMPUTED_VALUE"""),"Chimborazo")</f>
        <v>Chimborazo</v>
      </c>
      <c r="B104" s="15">
        <f ca="1">IFERROR(__xludf.DUMMYFUNCTION("""COMPUTED_VALUE"""),6)</f>
        <v>6</v>
      </c>
      <c r="C104" s="13" t="str">
        <f ca="1">IFERROR(__xludf.DUMMYFUNCTION("""COMPUTED_VALUE"""),"Guamote")</f>
        <v>Guamote</v>
      </c>
      <c r="D104" s="16">
        <f ca="1">IFERROR(__xludf.DUMMYFUNCTION("""COMPUTED_VALUE"""),606)</f>
        <v>606</v>
      </c>
      <c r="E104" s="12" t="str">
        <f ca="1">IFERROR(__xludf.DUMMYFUNCTION("""COMPUTED_VALUE"""),"Actividad Volcánica")</f>
        <v>Actividad Volcánica</v>
      </c>
      <c r="F104" s="12" t="str">
        <f ca="1">IFERROR(__xludf.DUMMYFUNCTION("""COMPUTED_VALUE"""),"Liberación de energía interna de la tierra")</f>
        <v>Liberación de energía interna de la tierra</v>
      </c>
      <c r="G104" s="12" t="str">
        <f ca="1">IFERROR(__xludf.DUMMYFUNCTION("""COMPUTED_VALUE"""),"Natural")</f>
        <v>Natural</v>
      </c>
      <c r="H104" s="14">
        <f ca="1">IFERROR(__xludf.DUMMYFUNCTION("""COMPUTED_VALUE"""),45037)</f>
        <v>45037</v>
      </c>
      <c r="I104" s="12">
        <f ca="1">IFERROR(__xludf.DUMMYFUNCTION("""COMPUTED_VALUE"""),0)</f>
        <v>0</v>
      </c>
      <c r="J104" s="12" t="str">
        <f ca="1">IFERROR(__xludf.DUMMYFUNCTION("""COMPUTED_VALUE"""),"Nivel 2")</f>
        <v>Nivel 2</v>
      </c>
    </row>
    <row r="105" spans="1:10" x14ac:dyDescent="0.25">
      <c r="A105" s="12" t="str">
        <f ca="1">IFERROR(__xludf.DUMMYFUNCTION("""COMPUTED_VALUE"""),"Los Ríos")</f>
        <v>Los Ríos</v>
      </c>
      <c r="B105" s="15">
        <f ca="1">IFERROR(__xludf.DUMMYFUNCTION("""COMPUTED_VALUE"""),12)</f>
        <v>12</v>
      </c>
      <c r="C105" s="13" t="str">
        <f ca="1">IFERROR(__xludf.DUMMYFUNCTION("""COMPUTED_VALUE"""),"Baba")</f>
        <v>Baba</v>
      </c>
      <c r="D105" s="16">
        <f ca="1">IFERROR(__xludf.DUMMYFUNCTION("""COMPUTED_VALUE"""),1202)</f>
        <v>1202</v>
      </c>
      <c r="E105" s="12" t="str">
        <f ca="1">IFERROR(__xludf.DUMMYFUNCTION("""COMPUTED_VALUE"""),"Inundación")</f>
        <v>Inundación</v>
      </c>
      <c r="F105" s="12" t="str">
        <f ca="1">IFERROR(__xludf.DUMMYFUNCTION("""COMPUTED_VALUE"""),"Lluvias")</f>
        <v>Lluvias</v>
      </c>
      <c r="G105" s="12" t="str">
        <f ca="1">IFERROR(__xludf.DUMMYFUNCTION("""COMPUTED_VALUE"""),"Época Lluviosa")</f>
        <v>Época Lluviosa</v>
      </c>
      <c r="H105" s="14">
        <f ca="1">IFERROR(__xludf.DUMMYFUNCTION("""COMPUTED_VALUE"""),45020)</f>
        <v>45020</v>
      </c>
      <c r="I105" s="12">
        <f ca="1">IFERROR(__xludf.DUMMYFUNCTION("""COMPUTED_VALUE"""),0)</f>
        <v>0</v>
      </c>
      <c r="J105" s="12" t="str">
        <f ca="1">IFERROR(__xludf.DUMMYFUNCTION("""COMPUTED_VALUE"""),"Nivel 3")</f>
        <v>Nivel 3</v>
      </c>
    </row>
    <row r="106" spans="1:10" x14ac:dyDescent="0.25">
      <c r="A106" s="12" t="str">
        <f ca="1">IFERROR(__xludf.DUMMYFUNCTION("""COMPUTED_VALUE"""),"Chimborazo")</f>
        <v>Chimborazo</v>
      </c>
      <c r="B106" s="15">
        <f ca="1">IFERROR(__xludf.DUMMYFUNCTION("""COMPUTED_VALUE"""),6)</f>
        <v>6</v>
      </c>
      <c r="C106" s="13" t="str">
        <f ca="1">IFERROR(__xludf.DUMMYFUNCTION("""COMPUTED_VALUE"""),"Guano")</f>
        <v>Guano</v>
      </c>
      <c r="D106" s="16">
        <f ca="1">IFERROR(__xludf.DUMMYFUNCTION("""COMPUTED_VALUE"""),607)</f>
        <v>607</v>
      </c>
      <c r="E106" s="12" t="str">
        <f ca="1">IFERROR(__xludf.DUMMYFUNCTION("""COMPUTED_VALUE"""),"Deslizamiento")</f>
        <v>Deslizamiento</v>
      </c>
      <c r="F106" s="12" t="str">
        <f ca="1">IFERROR(__xludf.DUMMYFUNCTION("""COMPUTED_VALUE"""),"Lluvias")</f>
        <v>Lluvias</v>
      </c>
      <c r="G106" s="12" t="str">
        <f ca="1">IFERROR(__xludf.DUMMYFUNCTION("""COMPUTED_VALUE"""),"Época Lluviosa")</f>
        <v>Época Lluviosa</v>
      </c>
      <c r="H106" s="14">
        <f ca="1">IFERROR(__xludf.DUMMYFUNCTION("""COMPUTED_VALUE"""),45041)</f>
        <v>45041</v>
      </c>
      <c r="I106" s="12">
        <f ca="1">IFERROR(__xludf.DUMMYFUNCTION("""COMPUTED_VALUE"""),0)</f>
        <v>0</v>
      </c>
      <c r="J106" s="12" t="str">
        <f ca="1">IFERROR(__xludf.DUMMYFUNCTION("""COMPUTED_VALUE"""),"Nivel 2")</f>
        <v>Nivel 2</v>
      </c>
    </row>
    <row r="107" spans="1:10" x14ac:dyDescent="0.25">
      <c r="A107" s="12" t="str">
        <f ca="1">IFERROR(__xludf.DUMMYFUNCTION("""COMPUTED_VALUE"""),"Santa Elena")</f>
        <v>Santa Elena</v>
      </c>
      <c r="B107" s="15">
        <f ca="1">IFERROR(__xludf.DUMMYFUNCTION("""COMPUTED_VALUE"""),24)</f>
        <v>24</v>
      </c>
      <c r="C107" s="13" t="str">
        <f ca="1">IFERROR(__xludf.DUMMYFUNCTION("""COMPUTED_VALUE"""),"Salinas")</f>
        <v>Salinas</v>
      </c>
      <c r="D107" s="16">
        <f ca="1">IFERROR(__xludf.DUMMYFUNCTION("""COMPUTED_VALUE"""),2403)</f>
        <v>2403</v>
      </c>
      <c r="E107" s="12" t="str">
        <f ca="1">IFERROR(__xludf.DUMMYFUNCTION("""COMPUTED_VALUE"""),"Vendaval")</f>
        <v>Vendaval</v>
      </c>
      <c r="F107" s="12" t="str">
        <f ca="1">IFERROR(__xludf.DUMMYFUNCTION("""COMPUTED_VALUE"""),"Vientos fuertes")</f>
        <v>Vientos fuertes</v>
      </c>
      <c r="G107" s="12" t="str">
        <f ca="1">IFERROR(__xludf.DUMMYFUNCTION("""COMPUTED_VALUE"""),"Época Lluviosa")</f>
        <v>Época Lluviosa</v>
      </c>
      <c r="H107" s="14">
        <f ca="1">IFERROR(__xludf.DUMMYFUNCTION("""COMPUTED_VALUE"""),45021)</f>
        <v>45021</v>
      </c>
      <c r="I107" s="12">
        <f ca="1">IFERROR(__xludf.DUMMYFUNCTION("""COMPUTED_VALUE"""),0)</f>
        <v>0</v>
      </c>
      <c r="J107" s="12" t="str">
        <f ca="1">IFERROR(__xludf.DUMMYFUNCTION("""COMPUTED_VALUE"""),"Nivel 2")</f>
        <v>Nivel 2</v>
      </c>
    </row>
    <row r="108" spans="1:10" x14ac:dyDescent="0.25">
      <c r="A108" s="12" t="str">
        <f ca="1">IFERROR(__xludf.DUMMYFUNCTION("""COMPUTED_VALUE"""),"Guayas")</f>
        <v>Guayas</v>
      </c>
      <c r="B108" s="15">
        <f ca="1">IFERROR(__xludf.DUMMYFUNCTION("""COMPUTED_VALUE"""),9)</f>
        <v>9</v>
      </c>
      <c r="C108" s="13" t="str">
        <f ca="1">IFERROR(__xludf.DUMMYFUNCTION("""COMPUTED_VALUE"""),"Palestina")</f>
        <v>Palestina</v>
      </c>
      <c r="D108" s="16">
        <f ca="1">IFERROR(__xludf.DUMMYFUNCTION("""COMPUTED_VALUE"""),913)</f>
        <v>913</v>
      </c>
      <c r="E108" s="12" t="str">
        <f ca="1">IFERROR(__xludf.DUMMYFUNCTION("""COMPUTED_VALUE"""),"Inundación")</f>
        <v>Inundación</v>
      </c>
      <c r="F108" s="12" t="str">
        <f ca="1">IFERROR(__xludf.DUMMYFUNCTION("""COMPUTED_VALUE"""),"Lluvias")</f>
        <v>Lluvias</v>
      </c>
      <c r="G108" s="12" t="str">
        <f ca="1">IFERROR(__xludf.DUMMYFUNCTION("""COMPUTED_VALUE"""),"Época Lluviosa")</f>
        <v>Época Lluviosa</v>
      </c>
      <c r="H108" s="14">
        <f ca="1">IFERROR(__xludf.DUMMYFUNCTION("""COMPUTED_VALUE"""),45043)</f>
        <v>45043</v>
      </c>
      <c r="I108" s="12">
        <f ca="1">IFERROR(__xludf.DUMMYFUNCTION("""COMPUTED_VALUE"""),0)</f>
        <v>0</v>
      </c>
      <c r="J108" s="12" t="str">
        <f ca="1">IFERROR(__xludf.DUMMYFUNCTION("""COMPUTED_VALUE"""),"Nivel 2")</f>
        <v>Nivel 2</v>
      </c>
    </row>
    <row r="109" spans="1:10" x14ac:dyDescent="0.25">
      <c r="A109" s="12" t="str">
        <f ca="1">IFERROR(__xludf.DUMMYFUNCTION("""COMPUTED_VALUE"""),"Los Ríos")</f>
        <v>Los Ríos</v>
      </c>
      <c r="B109" s="15">
        <f ca="1">IFERROR(__xludf.DUMMYFUNCTION("""COMPUTED_VALUE"""),12)</f>
        <v>12</v>
      </c>
      <c r="C109" s="13" t="str">
        <f ca="1">IFERROR(__xludf.DUMMYFUNCTION("""COMPUTED_VALUE"""),"Baba")</f>
        <v>Baba</v>
      </c>
      <c r="D109" s="16">
        <f ca="1">IFERROR(__xludf.DUMMYFUNCTION("""COMPUTED_VALUE"""),1202)</f>
        <v>1202</v>
      </c>
      <c r="E109" s="12" t="str">
        <f ca="1">IFERROR(__xludf.DUMMYFUNCTION("""COMPUTED_VALUE"""),"Inundación")</f>
        <v>Inundación</v>
      </c>
      <c r="F109" s="12" t="str">
        <f ca="1">IFERROR(__xludf.DUMMYFUNCTION("""COMPUTED_VALUE"""),"Lluvias")</f>
        <v>Lluvias</v>
      </c>
      <c r="G109" s="12" t="str">
        <f ca="1">IFERROR(__xludf.DUMMYFUNCTION("""COMPUTED_VALUE"""),"Época Lluviosa")</f>
        <v>Época Lluviosa</v>
      </c>
      <c r="H109" s="14">
        <f ca="1">IFERROR(__xludf.DUMMYFUNCTION("""COMPUTED_VALUE"""),45021)</f>
        <v>45021</v>
      </c>
      <c r="I109" s="12">
        <f ca="1">IFERROR(__xludf.DUMMYFUNCTION("""COMPUTED_VALUE"""),0)</f>
        <v>0</v>
      </c>
      <c r="J109" s="12" t="str">
        <f ca="1">IFERROR(__xludf.DUMMYFUNCTION("""COMPUTED_VALUE"""),"Nivel 2")</f>
        <v>Nivel 2</v>
      </c>
    </row>
    <row r="110" spans="1:10" x14ac:dyDescent="0.25">
      <c r="A110" s="12" t="str">
        <f ca="1">IFERROR(__xludf.DUMMYFUNCTION("""COMPUTED_VALUE"""),"Santa Elena")</f>
        <v>Santa Elena</v>
      </c>
      <c r="B110" s="15">
        <f ca="1">IFERROR(__xludf.DUMMYFUNCTION("""COMPUTED_VALUE"""),24)</f>
        <v>24</v>
      </c>
      <c r="C110" s="13" t="str">
        <f ca="1">IFERROR(__xludf.DUMMYFUNCTION("""COMPUTED_VALUE"""),"Santa Elena")</f>
        <v>Santa Elena</v>
      </c>
      <c r="D110" s="16">
        <f ca="1">IFERROR(__xludf.DUMMYFUNCTION("""COMPUTED_VALUE"""),2401)</f>
        <v>2401</v>
      </c>
      <c r="E110" s="12" t="str">
        <f ca="1">IFERROR(__xludf.DUMMYFUNCTION("""COMPUTED_VALUE"""),"Inundación")</f>
        <v>Inundación</v>
      </c>
      <c r="F110" s="12" t="str">
        <f ca="1">IFERROR(__xludf.DUMMYFUNCTION("""COMPUTED_VALUE"""),"Lluvias")</f>
        <v>Lluvias</v>
      </c>
      <c r="G110" s="12" t="str">
        <f ca="1">IFERROR(__xludf.DUMMYFUNCTION("""COMPUTED_VALUE"""),"Época Lluviosa")</f>
        <v>Época Lluviosa</v>
      </c>
      <c r="H110" s="14">
        <f ca="1">IFERROR(__xludf.DUMMYFUNCTION("""COMPUTED_VALUE"""),45022)</f>
        <v>45022</v>
      </c>
      <c r="I110" s="12">
        <f ca="1">IFERROR(__xludf.DUMMYFUNCTION("""COMPUTED_VALUE"""),0)</f>
        <v>0</v>
      </c>
      <c r="J110" s="12" t="str">
        <f ca="1">IFERROR(__xludf.DUMMYFUNCTION("""COMPUTED_VALUE"""),"Nivel 2")</f>
        <v>Nivel 2</v>
      </c>
    </row>
    <row r="111" spans="1:10" x14ac:dyDescent="0.25">
      <c r="A111" s="12" t="str">
        <f ca="1">IFERROR(__xludf.DUMMYFUNCTION("""COMPUTED_VALUE"""),"Santa Elena")</f>
        <v>Santa Elena</v>
      </c>
      <c r="B111" s="15">
        <f ca="1">IFERROR(__xludf.DUMMYFUNCTION("""COMPUTED_VALUE"""),24)</f>
        <v>24</v>
      </c>
      <c r="C111" s="13" t="str">
        <f ca="1">IFERROR(__xludf.DUMMYFUNCTION("""COMPUTED_VALUE"""),"Santa Elena")</f>
        <v>Santa Elena</v>
      </c>
      <c r="D111" s="16">
        <f ca="1">IFERROR(__xludf.DUMMYFUNCTION("""COMPUTED_VALUE"""),2401)</f>
        <v>2401</v>
      </c>
      <c r="E111" s="12" t="str">
        <f ca="1">IFERROR(__xludf.DUMMYFUNCTION("""COMPUTED_VALUE"""),"Inundación")</f>
        <v>Inundación</v>
      </c>
      <c r="F111" s="12" t="str">
        <f ca="1">IFERROR(__xludf.DUMMYFUNCTION("""COMPUTED_VALUE"""),"Lluvias")</f>
        <v>Lluvias</v>
      </c>
      <c r="G111" s="12" t="str">
        <f ca="1">IFERROR(__xludf.DUMMYFUNCTION("""COMPUTED_VALUE"""),"Época Lluviosa")</f>
        <v>Época Lluviosa</v>
      </c>
      <c r="H111" s="14">
        <f ca="1">IFERROR(__xludf.DUMMYFUNCTION("""COMPUTED_VALUE"""),45022)</f>
        <v>45022</v>
      </c>
      <c r="I111" s="12">
        <f ca="1">IFERROR(__xludf.DUMMYFUNCTION("""COMPUTED_VALUE"""),0)</f>
        <v>0</v>
      </c>
      <c r="J111" s="12" t="str">
        <f ca="1">IFERROR(__xludf.DUMMYFUNCTION("""COMPUTED_VALUE"""),"Nivel 2")</f>
        <v>Nivel 2</v>
      </c>
    </row>
    <row r="112" spans="1:10" x14ac:dyDescent="0.25">
      <c r="A112" s="12" t="str">
        <f ca="1">IFERROR(__xludf.DUMMYFUNCTION("""COMPUTED_VALUE"""),"Guayas")</f>
        <v>Guayas</v>
      </c>
      <c r="B112" s="15">
        <f ca="1">IFERROR(__xludf.DUMMYFUNCTION("""COMPUTED_VALUE"""),9)</f>
        <v>9</v>
      </c>
      <c r="C112" s="13" t="str">
        <f ca="1">IFERROR(__xludf.DUMMYFUNCTION("""COMPUTED_VALUE"""),"Santa Lucía")</f>
        <v>Santa Lucía</v>
      </c>
      <c r="D112" s="16">
        <f ca="1">IFERROR(__xludf.DUMMYFUNCTION("""COMPUTED_VALUE"""),918)</f>
        <v>918</v>
      </c>
      <c r="E112" s="12" t="str">
        <f ca="1">IFERROR(__xludf.DUMMYFUNCTION("""COMPUTED_VALUE"""),"Inundación")</f>
        <v>Inundación</v>
      </c>
      <c r="F112" s="12" t="str">
        <f ca="1">IFERROR(__xludf.DUMMYFUNCTION("""COMPUTED_VALUE"""),"Lluvias")</f>
        <v>Lluvias</v>
      </c>
      <c r="G112" s="12" t="str">
        <f ca="1">IFERROR(__xludf.DUMMYFUNCTION("""COMPUTED_VALUE"""),"Época Lluviosa")</f>
        <v>Época Lluviosa</v>
      </c>
      <c r="H112" s="14">
        <f ca="1">IFERROR(__xludf.DUMMYFUNCTION("""COMPUTED_VALUE"""),45048)</f>
        <v>45048</v>
      </c>
      <c r="I112" s="12">
        <f ca="1">IFERROR(__xludf.DUMMYFUNCTION("""COMPUTED_VALUE"""),0)</f>
        <v>0</v>
      </c>
      <c r="J112" s="12" t="str">
        <f ca="1">IFERROR(__xludf.DUMMYFUNCTION("""COMPUTED_VALUE"""),"Nivel 2")</f>
        <v>Nivel 2</v>
      </c>
    </row>
    <row r="113" spans="1:10" x14ac:dyDescent="0.25">
      <c r="A113" s="12" t="str">
        <f ca="1">IFERROR(__xludf.DUMMYFUNCTION("""COMPUTED_VALUE"""),"Guayas")</f>
        <v>Guayas</v>
      </c>
      <c r="B113" s="15">
        <f ca="1">IFERROR(__xludf.DUMMYFUNCTION("""COMPUTED_VALUE"""),9)</f>
        <v>9</v>
      </c>
      <c r="C113" s="13" t="str">
        <f ca="1">IFERROR(__xludf.DUMMYFUNCTION("""COMPUTED_VALUE"""),"Colimes")</f>
        <v>Colimes</v>
      </c>
      <c r="D113" s="16">
        <f ca="1">IFERROR(__xludf.DUMMYFUNCTION("""COMPUTED_VALUE"""),905)</f>
        <v>905</v>
      </c>
      <c r="E113" s="12" t="str">
        <f ca="1">IFERROR(__xludf.DUMMYFUNCTION("""COMPUTED_VALUE"""),"Inundación")</f>
        <v>Inundación</v>
      </c>
      <c r="F113" s="12" t="str">
        <f ca="1">IFERROR(__xludf.DUMMYFUNCTION("""COMPUTED_VALUE"""),"Lluvias")</f>
        <v>Lluvias</v>
      </c>
      <c r="G113" s="12" t="str">
        <f ca="1">IFERROR(__xludf.DUMMYFUNCTION("""COMPUTED_VALUE"""),"Época Lluviosa")</f>
        <v>Época Lluviosa</v>
      </c>
      <c r="H113" s="14">
        <f ca="1">IFERROR(__xludf.DUMMYFUNCTION("""COMPUTED_VALUE"""),45048)</f>
        <v>45048</v>
      </c>
      <c r="I113" s="12">
        <f ca="1">IFERROR(__xludf.DUMMYFUNCTION("""COMPUTED_VALUE"""),0)</f>
        <v>0</v>
      </c>
      <c r="J113" s="12" t="str">
        <f ca="1">IFERROR(__xludf.DUMMYFUNCTION("""COMPUTED_VALUE"""),"Nivel 2")</f>
        <v>Nivel 2</v>
      </c>
    </row>
    <row r="114" spans="1:10" x14ac:dyDescent="0.25">
      <c r="A114" s="12" t="str">
        <f ca="1">IFERROR(__xludf.DUMMYFUNCTION("""COMPUTED_VALUE"""),"Guayas")</f>
        <v>Guayas</v>
      </c>
      <c r="B114" s="15">
        <f ca="1">IFERROR(__xludf.DUMMYFUNCTION("""COMPUTED_VALUE"""),9)</f>
        <v>9</v>
      </c>
      <c r="C114" s="13" t="str">
        <f ca="1">IFERROR(__xludf.DUMMYFUNCTION("""COMPUTED_VALUE"""),"Palestina")</f>
        <v>Palestina</v>
      </c>
      <c r="D114" s="16">
        <f ca="1">IFERROR(__xludf.DUMMYFUNCTION("""COMPUTED_VALUE"""),913)</f>
        <v>913</v>
      </c>
      <c r="E114" s="12" t="str">
        <f ca="1">IFERROR(__xludf.DUMMYFUNCTION("""COMPUTED_VALUE"""),"Inundación")</f>
        <v>Inundación</v>
      </c>
      <c r="F114" s="12" t="str">
        <f ca="1">IFERROR(__xludf.DUMMYFUNCTION("""COMPUTED_VALUE"""),"Lluvias")</f>
        <v>Lluvias</v>
      </c>
      <c r="G114" s="12" t="str">
        <f ca="1">IFERROR(__xludf.DUMMYFUNCTION("""COMPUTED_VALUE"""),"Época Lluviosa")</f>
        <v>Época Lluviosa</v>
      </c>
      <c r="H114" s="14">
        <f ca="1">IFERROR(__xludf.DUMMYFUNCTION("""COMPUTED_VALUE"""),45049)</f>
        <v>45049</v>
      </c>
      <c r="I114" s="12">
        <f ca="1">IFERROR(__xludf.DUMMYFUNCTION("""COMPUTED_VALUE"""),0)</f>
        <v>0</v>
      </c>
      <c r="J114" s="12" t="str">
        <f ca="1">IFERROR(__xludf.DUMMYFUNCTION("""COMPUTED_VALUE"""),"Nivel 2")</f>
        <v>Nivel 2</v>
      </c>
    </row>
    <row r="115" spans="1:10" x14ac:dyDescent="0.25">
      <c r="A115" s="12" t="str">
        <f ca="1">IFERROR(__xludf.DUMMYFUNCTION("""COMPUTED_VALUE"""),"Santa Elena")</f>
        <v>Santa Elena</v>
      </c>
      <c r="B115" s="15">
        <f ca="1">IFERROR(__xludf.DUMMYFUNCTION("""COMPUTED_VALUE"""),24)</f>
        <v>24</v>
      </c>
      <c r="C115" s="13" t="str">
        <f ca="1">IFERROR(__xludf.DUMMYFUNCTION("""COMPUTED_VALUE"""),"Santa Elena")</f>
        <v>Santa Elena</v>
      </c>
      <c r="D115" s="16">
        <f ca="1">IFERROR(__xludf.DUMMYFUNCTION("""COMPUTED_VALUE"""),2401)</f>
        <v>2401</v>
      </c>
      <c r="E115" s="12" t="str">
        <f ca="1">IFERROR(__xludf.DUMMYFUNCTION("""COMPUTED_VALUE"""),"Inundación")</f>
        <v>Inundación</v>
      </c>
      <c r="F115" s="12" t="str">
        <f ca="1">IFERROR(__xludf.DUMMYFUNCTION("""COMPUTED_VALUE"""),"Lluvias")</f>
        <v>Lluvias</v>
      </c>
      <c r="G115" s="12" t="str">
        <f ca="1">IFERROR(__xludf.DUMMYFUNCTION("""COMPUTED_VALUE"""),"Época Lluviosa")</f>
        <v>Época Lluviosa</v>
      </c>
      <c r="H115" s="14">
        <f ca="1">IFERROR(__xludf.DUMMYFUNCTION("""COMPUTED_VALUE"""),45024)</f>
        <v>45024</v>
      </c>
      <c r="I115" s="12">
        <f ca="1">IFERROR(__xludf.DUMMYFUNCTION("""COMPUTED_VALUE"""),0)</f>
        <v>0</v>
      </c>
      <c r="J115" s="12" t="str">
        <f ca="1">IFERROR(__xludf.DUMMYFUNCTION("""COMPUTED_VALUE"""),"Nivel 2")</f>
        <v>Nivel 2</v>
      </c>
    </row>
    <row r="116" spans="1:10" x14ac:dyDescent="0.25">
      <c r="A116" s="12" t="str">
        <f ca="1">IFERROR(__xludf.DUMMYFUNCTION("""COMPUTED_VALUE"""),"Chimborazo")</f>
        <v>Chimborazo</v>
      </c>
      <c r="B116" s="15">
        <f ca="1">IFERROR(__xludf.DUMMYFUNCTION("""COMPUTED_VALUE"""),6)</f>
        <v>6</v>
      </c>
      <c r="C116" s="13" t="str">
        <f ca="1">IFERROR(__xludf.DUMMYFUNCTION("""COMPUTED_VALUE"""),"Alausí")</f>
        <v>Alausí</v>
      </c>
      <c r="D116" s="16">
        <f ca="1">IFERROR(__xludf.DUMMYFUNCTION("""COMPUTED_VALUE"""),602)</f>
        <v>602</v>
      </c>
      <c r="E116" s="12" t="str">
        <f ca="1">IFERROR(__xludf.DUMMYFUNCTION("""COMPUTED_VALUE"""),"Deslizamiento")</f>
        <v>Deslizamiento</v>
      </c>
      <c r="F116" s="12" t="str">
        <f ca="1">IFERROR(__xludf.DUMMYFUNCTION("""COMPUTED_VALUE"""),"Lluvias")</f>
        <v>Lluvias</v>
      </c>
      <c r="G116" s="12" t="str">
        <f ca="1">IFERROR(__xludf.DUMMYFUNCTION("""COMPUTED_VALUE"""),"Época Lluviosa")</f>
        <v>Época Lluviosa</v>
      </c>
      <c r="H116" s="14">
        <f ca="1">IFERROR(__xludf.DUMMYFUNCTION("""COMPUTED_VALUE"""),45025)</f>
        <v>45025</v>
      </c>
      <c r="I116" s="12">
        <f ca="1">IFERROR(__xludf.DUMMYFUNCTION("""COMPUTED_VALUE"""),0)</f>
        <v>0</v>
      </c>
      <c r="J116" s="12" t="str">
        <f ca="1">IFERROR(__xludf.DUMMYFUNCTION("""COMPUTED_VALUE"""),"Nivel 2")</f>
        <v>Nivel 2</v>
      </c>
    </row>
    <row r="117" spans="1:10" x14ac:dyDescent="0.25">
      <c r="A117" s="12" t="str">
        <f ca="1">IFERROR(__xludf.DUMMYFUNCTION("""COMPUTED_VALUE"""),"Los Ríos")</f>
        <v>Los Ríos</v>
      </c>
      <c r="B117" s="15">
        <f ca="1">IFERROR(__xludf.DUMMYFUNCTION("""COMPUTED_VALUE"""),12)</f>
        <v>12</v>
      </c>
      <c r="C117" s="13" t="str">
        <f ca="1">IFERROR(__xludf.DUMMYFUNCTION("""COMPUTED_VALUE"""),"Babahoyo")</f>
        <v>Babahoyo</v>
      </c>
      <c r="D117" s="16">
        <f ca="1">IFERROR(__xludf.DUMMYFUNCTION("""COMPUTED_VALUE"""),1201)</f>
        <v>1201</v>
      </c>
      <c r="E117" s="12" t="str">
        <f ca="1">IFERROR(__xludf.DUMMYFUNCTION("""COMPUTED_VALUE"""),"Inundación")</f>
        <v>Inundación</v>
      </c>
      <c r="F117" s="12" t="str">
        <f ca="1">IFERROR(__xludf.DUMMYFUNCTION("""COMPUTED_VALUE"""),"Lluvias")</f>
        <v>Lluvias</v>
      </c>
      <c r="G117" s="12" t="str">
        <f ca="1">IFERROR(__xludf.DUMMYFUNCTION("""COMPUTED_VALUE"""),"Época Lluviosa")</f>
        <v>Época Lluviosa</v>
      </c>
      <c r="H117" s="14">
        <f ca="1">IFERROR(__xludf.DUMMYFUNCTION("""COMPUTED_VALUE"""),45026)</f>
        <v>45026</v>
      </c>
      <c r="I117" s="12">
        <f ca="1">IFERROR(__xludf.DUMMYFUNCTION("""COMPUTED_VALUE"""),0)</f>
        <v>0</v>
      </c>
      <c r="J117" s="12" t="str">
        <f ca="1">IFERROR(__xludf.DUMMYFUNCTION("""COMPUTED_VALUE"""),"Nivel 2")</f>
        <v>Nivel 2</v>
      </c>
    </row>
    <row r="118" spans="1:10" x14ac:dyDescent="0.25">
      <c r="A118" s="12" t="str">
        <f ca="1">IFERROR(__xludf.DUMMYFUNCTION("""COMPUTED_VALUE"""),"Guayas")</f>
        <v>Guayas</v>
      </c>
      <c r="B118" s="15">
        <f ca="1">IFERROR(__xludf.DUMMYFUNCTION("""COMPUTED_VALUE"""),9)</f>
        <v>9</v>
      </c>
      <c r="C118" s="13" t="str">
        <f ca="1">IFERROR(__xludf.DUMMYFUNCTION("""COMPUTED_VALUE"""),"Palestina")</f>
        <v>Palestina</v>
      </c>
      <c r="D118" s="16">
        <f ca="1">IFERROR(__xludf.DUMMYFUNCTION("""COMPUTED_VALUE"""),913)</f>
        <v>913</v>
      </c>
      <c r="E118" s="12" t="str">
        <f ca="1">IFERROR(__xludf.DUMMYFUNCTION("""COMPUTED_VALUE"""),"Inundación")</f>
        <v>Inundación</v>
      </c>
      <c r="F118" s="12" t="str">
        <f ca="1">IFERROR(__xludf.DUMMYFUNCTION("""COMPUTED_VALUE"""),"Lluvias")</f>
        <v>Lluvias</v>
      </c>
      <c r="G118" s="12" t="str">
        <f ca="1">IFERROR(__xludf.DUMMYFUNCTION("""COMPUTED_VALUE"""),"Época Lluviosa")</f>
        <v>Época Lluviosa</v>
      </c>
      <c r="H118" s="14">
        <f ca="1">IFERROR(__xludf.DUMMYFUNCTION("""COMPUTED_VALUE"""),45055)</f>
        <v>45055</v>
      </c>
      <c r="I118" s="12">
        <f ca="1">IFERROR(__xludf.DUMMYFUNCTION("""COMPUTED_VALUE"""),0)</f>
        <v>0</v>
      </c>
      <c r="J118" s="12" t="str">
        <f ca="1">IFERROR(__xludf.DUMMYFUNCTION("""COMPUTED_VALUE"""),"Nivel 2")</f>
        <v>Nivel 2</v>
      </c>
    </row>
    <row r="119" spans="1:10" x14ac:dyDescent="0.25">
      <c r="A119" s="12" t="str">
        <f ca="1">IFERROR(__xludf.DUMMYFUNCTION("""COMPUTED_VALUE"""),"Guayas")</f>
        <v>Guayas</v>
      </c>
      <c r="B119" s="15">
        <f ca="1">IFERROR(__xludf.DUMMYFUNCTION("""COMPUTED_VALUE"""),9)</f>
        <v>9</v>
      </c>
      <c r="C119" s="13" t="str">
        <f ca="1">IFERROR(__xludf.DUMMYFUNCTION("""COMPUTED_VALUE"""),"Santa Lucía")</f>
        <v>Santa Lucía</v>
      </c>
      <c r="D119" s="16">
        <f ca="1">IFERROR(__xludf.DUMMYFUNCTION("""COMPUTED_VALUE"""),918)</f>
        <v>918</v>
      </c>
      <c r="E119" s="12" t="str">
        <f ca="1">IFERROR(__xludf.DUMMYFUNCTION("""COMPUTED_VALUE"""),"Vendaval")</f>
        <v>Vendaval</v>
      </c>
      <c r="F119" s="12" t="str">
        <f ca="1">IFERROR(__xludf.DUMMYFUNCTION("""COMPUTED_VALUE"""),"Lluvias")</f>
        <v>Lluvias</v>
      </c>
      <c r="G119" s="12" t="str">
        <f ca="1">IFERROR(__xludf.DUMMYFUNCTION("""COMPUTED_VALUE"""),"Época Lluviosa")</f>
        <v>Época Lluviosa</v>
      </c>
      <c r="H119" s="14">
        <f ca="1">IFERROR(__xludf.DUMMYFUNCTION("""COMPUTED_VALUE"""),45027)</f>
        <v>45027</v>
      </c>
      <c r="I119" s="12">
        <f ca="1">IFERROR(__xludf.DUMMYFUNCTION("""COMPUTED_VALUE"""),0)</f>
        <v>0</v>
      </c>
      <c r="J119" s="12" t="str">
        <f ca="1">IFERROR(__xludf.DUMMYFUNCTION("""COMPUTED_VALUE"""),"Nivel 2")</f>
        <v>Nivel 2</v>
      </c>
    </row>
    <row r="120" spans="1:10" x14ac:dyDescent="0.25">
      <c r="A120" s="12" t="str">
        <f ca="1">IFERROR(__xludf.DUMMYFUNCTION("""COMPUTED_VALUE"""),"Guayas")</f>
        <v>Guayas</v>
      </c>
      <c r="B120" s="15">
        <f ca="1">IFERROR(__xludf.DUMMYFUNCTION("""COMPUTED_VALUE"""),9)</f>
        <v>9</v>
      </c>
      <c r="C120" s="13" t="str">
        <f ca="1">IFERROR(__xludf.DUMMYFUNCTION("""COMPUTED_VALUE"""),"Guayaquil")</f>
        <v>Guayaquil</v>
      </c>
      <c r="D120" s="16">
        <f ca="1">IFERROR(__xludf.DUMMYFUNCTION("""COMPUTED_VALUE"""),901)</f>
        <v>901</v>
      </c>
      <c r="E120" s="12" t="str">
        <f ca="1">IFERROR(__xludf.DUMMYFUNCTION("""COMPUTED_VALUE"""),"Deslizamiento")</f>
        <v>Deslizamiento</v>
      </c>
      <c r="F120" s="12" t="str">
        <f ca="1">IFERROR(__xludf.DUMMYFUNCTION("""COMPUTED_VALUE"""),"Lluvias")</f>
        <v>Lluvias</v>
      </c>
      <c r="G120" s="12" t="str">
        <f ca="1">IFERROR(__xludf.DUMMYFUNCTION("""COMPUTED_VALUE"""),"Época Lluviosa")</f>
        <v>Época Lluviosa</v>
      </c>
      <c r="H120" s="14">
        <f ca="1">IFERROR(__xludf.DUMMYFUNCTION("""COMPUTED_VALUE"""),45028)</f>
        <v>45028</v>
      </c>
      <c r="I120" s="12">
        <f ca="1">IFERROR(__xludf.DUMMYFUNCTION("""COMPUTED_VALUE"""),0)</f>
        <v>0</v>
      </c>
      <c r="J120" s="12" t="str">
        <f ca="1">IFERROR(__xludf.DUMMYFUNCTION("""COMPUTED_VALUE"""),"Nivel 2")</f>
        <v>Nivel 2</v>
      </c>
    </row>
    <row r="121" spans="1:10" x14ac:dyDescent="0.25">
      <c r="A121" s="12" t="str">
        <f ca="1">IFERROR(__xludf.DUMMYFUNCTION("""COMPUTED_VALUE"""),"Guayas")</f>
        <v>Guayas</v>
      </c>
      <c r="B121" s="15">
        <f ca="1">IFERROR(__xludf.DUMMYFUNCTION("""COMPUTED_VALUE"""),9)</f>
        <v>9</v>
      </c>
      <c r="C121" s="13" t="str">
        <f ca="1">IFERROR(__xludf.DUMMYFUNCTION("""COMPUTED_VALUE"""),"Colimes")</f>
        <v>Colimes</v>
      </c>
      <c r="D121" s="16">
        <f ca="1">IFERROR(__xludf.DUMMYFUNCTION("""COMPUTED_VALUE"""),905)</f>
        <v>905</v>
      </c>
      <c r="E121" s="12" t="str">
        <f ca="1">IFERROR(__xludf.DUMMYFUNCTION("""COMPUTED_VALUE"""),"Inundación")</f>
        <v>Inundación</v>
      </c>
      <c r="F121" s="12" t="str">
        <f ca="1">IFERROR(__xludf.DUMMYFUNCTION("""COMPUTED_VALUE"""),"Lluvias")</f>
        <v>Lluvias</v>
      </c>
      <c r="G121" s="12" t="str">
        <f ca="1">IFERROR(__xludf.DUMMYFUNCTION("""COMPUTED_VALUE"""),"Época Lluviosa")</f>
        <v>Época Lluviosa</v>
      </c>
      <c r="H121" s="14">
        <f ca="1">IFERROR(__xludf.DUMMYFUNCTION("""COMPUTED_VALUE"""),45062)</f>
        <v>45062</v>
      </c>
      <c r="I121" s="12">
        <f ca="1">IFERROR(__xludf.DUMMYFUNCTION("""COMPUTED_VALUE"""),0)</f>
        <v>0</v>
      </c>
      <c r="J121" s="12" t="str">
        <f ca="1">IFERROR(__xludf.DUMMYFUNCTION("""COMPUTED_VALUE"""),"Nivel 2")</f>
        <v>Nivel 2</v>
      </c>
    </row>
    <row r="122" spans="1:10" x14ac:dyDescent="0.25">
      <c r="A122" s="12" t="str">
        <f ca="1">IFERROR(__xludf.DUMMYFUNCTION("""COMPUTED_VALUE"""),"Guayas")</f>
        <v>Guayas</v>
      </c>
      <c r="B122" s="15">
        <f ca="1">IFERROR(__xludf.DUMMYFUNCTION("""COMPUTED_VALUE"""),9)</f>
        <v>9</v>
      </c>
      <c r="C122" s="13" t="str">
        <f ca="1">IFERROR(__xludf.DUMMYFUNCTION("""COMPUTED_VALUE"""),"Colimes")</f>
        <v>Colimes</v>
      </c>
      <c r="D122" s="16">
        <f ca="1">IFERROR(__xludf.DUMMYFUNCTION("""COMPUTED_VALUE"""),905)</f>
        <v>905</v>
      </c>
      <c r="E122" s="12" t="str">
        <f ca="1">IFERROR(__xludf.DUMMYFUNCTION("""COMPUTED_VALUE"""),"Inundación")</f>
        <v>Inundación</v>
      </c>
      <c r="F122" s="12" t="str">
        <f ca="1">IFERROR(__xludf.DUMMYFUNCTION("""COMPUTED_VALUE"""),"Lluvias")</f>
        <v>Lluvias</v>
      </c>
      <c r="G122" s="12" t="str">
        <f ca="1">IFERROR(__xludf.DUMMYFUNCTION("""COMPUTED_VALUE"""),"Época Lluviosa")</f>
        <v>Época Lluviosa</v>
      </c>
      <c r="H122" s="14">
        <f ca="1">IFERROR(__xludf.DUMMYFUNCTION("""COMPUTED_VALUE"""),45064)</f>
        <v>45064</v>
      </c>
      <c r="I122" s="12">
        <f ca="1">IFERROR(__xludf.DUMMYFUNCTION("""COMPUTED_VALUE"""),0)</f>
        <v>0</v>
      </c>
      <c r="J122" s="12" t="str">
        <f ca="1">IFERROR(__xludf.DUMMYFUNCTION("""COMPUTED_VALUE"""),"Nivel 2")</f>
        <v>Nivel 2</v>
      </c>
    </row>
    <row r="123" spans="1:10" x14ac:dyDescent="0.25">
      <c r="A123" s="12" t="str">
        <f ca="1">IFERROR(__xludf.DUMMYFUNCTION("""COMPUTED_VALUE"""),"Guayas")</f>
        <v>Guayas</v>
      </c>
      <c r="B123" s="15">
        <f ca="1">IFERROR(__xludf.DUMMYFUNCTION("""COMPUTED_VALUE"""),9)</f>
        <v>9</v>
      </c>
      <c r="C123" s="13" t="str">
        <f ca="1">IFERROR(__xludf.DUMMYFUNCTION("""COMPUTED_VALUE"""),"Balzar")</f>
        <v>Balzar</v>
      </c>
      <c r="D123" s="16">
        <f ca="1">IFERROR(__xludf.DUMMYFUNCTION("""COMPUTED_VALUE"""),904)</f>
        <v>904</v>
      </c>
      <c r="E123" s="12" t="str">
        <f ca="1">IFERROR(__xludf.DUMMYFUNCTION("""COMPUTED_VALUE"""),"Inundación")</f>
        <v>Inundación</v>
      </c>
      <c r="F123" s="12" t="str">
        <f ca="1">IFERROR(__xludf.DUMMYFUNCTION("""COMPUTED_VALUE"""),"Desbordamiento de cuerpos de agua")</f>
        <v>Desbordamiento de cuerpos de agua</v>
      </c>
      <c r="G123" s="12" t="str">
        <f ca="1">IFERROR(__xludf.DUMMYFUNCTION("""COMPUTED_VALUE"""),"Época Lluviosa")</f>
        <v>Época Lluviosa</v>
      </c>
      <c r="H123" s="14">
        <f ca="1">IFERROR(__xludf.DUMMYFUNCTION("""COMPUTED_VALUE"""),45032)</f>
        <v>45032</v>
      </c>
      <c r="I123" s="12">
        <f ca="1">IFERROR(__xludf.DUMMYFUNCTION("""COMPUTED_VALUE"""),0)</f>
        <v>0</v>
      </c>
      <c r="J123" s="12" t="str">
        <f ca="1">IFERROR(__xludf.DUMMYFUNCTION("""COMPUTED_VALUE"""),"Nivel 3")</f>
        <v>Nivel 3</v>
      </c>
    </row>
    <row r="124" spans="1:10" x14ac:dyDescent="0.25">
      <c r="A124" s="12" t="str">
        <f ca="1">IFERROR(__xludf.DUMMYFUNCTION("""COMPUTED_VALUE"""),"Loja")</f>
        <v>Loja</v>
      </c>
      <c r="B124" s="15">
        <f ca="1">IFERROR(__xludf.DUMMYFUNCTION("""COMPUTED_VALUE"""),11)</f>
        <v>11</v>
      </c>
      <c r="C124" s="13" t="str">
        <f ca="1">IFERROR(__xludf.DUMMYFUNCTION("""COMPUTED_VALUE"""),"Zapotillo")</f>
        <v>Zapotillo</v>
      </c>
      <c r="D124" s="16">
        <f ca="1">IFERROR(__xludf.DUMMYFUNCTION("""COMPUTED_VALUE"""),1113)</f>
        <v>1113</v>
      </c>
      <c r="E124" s="12" t="str">
        <f ca="1">IFERROR(__xludf.DUMMYFUNCTION("""COMPUTED_VALUE"""),"Inundación")</f>
        <v>Inundación</v>
      </c>
      <c r="F124" s="12" t="str">
        <f ca="1">IFERROR(__xludf.DUMMYFUNCTION("""COMPUTED_VALUE"""),"Lluvias")</f>
        <v>Lluvias</v>
      </c>
      <c r="G124" s="12" t="str">
        <f ca="1">IFERROR(__xludf.DUMMYFUNCTION("""COMPUTED_VALUE"""),"Época Lluviosa")</f>
        <v>Época Lluviosa</v>
      </c>
      <c r="H124" s="14">
        <f ca="1">IFERROR(__xludf.DUMMYFUNCTION("""COMPUTED_VALUE"""),45032)</f>
        <v>45032</v>
      </c>
      <c r="I124" s="12">
        <f ca="1">IFERROR(__xludf.DUMMYFUNCTION("""COMPUTED_VALUE"""),0)</f>
        <v>0</v>
      </c>
      <c r="J124" s="12" t="str">
        <f ca="1">IFERROR(__xludf.DUMMYFUNCTION("""COMPUTED_VALUE"""),"Nivel 2")</f>
        <v>Nivel 2</v>
      </c>
    </row>
    <row r="125" spans="1:10" x14ac:dyDescent="0.25">
      <c r="A125" s="12" t="str">
        <f ca="1">IFERROR(__xludf.DUMMYFUNCTION("""COMPUTED_VALUE"""),"Guayas")</f>
        <v>Guayas</v>
      </c>
      <c r="B125" s="15">
        <f ca="1">IFERROR(__xludf.DUMMYFUNCTION("""COMPUTED_VALUE"""),9)</f>
        <v>9</v>
      </c>
      <c r="C125" s="13" t="str">
        <f ca="1">IFERROR(__xludf.DUMMYFUNCTION("""COMPUTED_VALUE"""),"Santa Lucía")</f>
        <v>Santa Lucía</v>
      </c>
      <c r="D125" s="16">
        <f ca="1">IFERROR(__xludf.DUMMYFUNCTION("""COMPUTED_VALUE"""),918)</f>
        <v>918</v>
      </c>
      <c r="E125" s="12" t="str">
        <f ca="1">IFERROR(__xludf.DUMMYFUNCTION("""COMPUTED_VALUE"""),"Inundación")</f>
        <v>Inundación</v>
      </c>
      <c r="F125" s="12" t="str">
        <f ca="1">IFERROR(__xludf.DUMMYFUNCTION("""COMPUTED_VALUE"""),"Lluvias")</f>
        <v>Lluvias</v>
      </c>
      <c r="G125" s="12" t="str">
        <f ca="1">IFERROR(__xludf.DUMMYFUNCTION("""COMPUTED_VALUE"""),"Época Lluviosa")</f>
        <v>Época Lluviosa</v>
      </c>
      <c r="H125" s="14">
        <f ca="1">IFERROR(__xludf.DUMMYFUNCTION("""COMPUTED_VALUE"""),45032)</f>
        <v>45032</v>
      </c>
      <c r="I125" s="12">
        <f ca="1">IFERROR(__xludf.DUMMYFUNCTION("""COMPUTED_VALUE"""),0)</f>
        <v>0</v>
      </c>
      <c r="J125" s="12" t="str">
        <f ca="1">IFERROR(__xludf.DUMMYFUNCTION("""COMPUTED_VALUE"""),"Nivel 3")</f>
        <v>Nivel 3</v>
      </c>
    </row>
    <row r="126" spans="1:10" x14ac:dyDescent="0.25">
      <c r="A126" s="12" t="str">
        <f ca="1">IFERROR(__xludf.DUMMYFUNCTION("""COMPUTED_VALUE"""),"Los Ríos")</f>
        <v>Los Ríos</v>
      </c>
      <c r="B126" s="15">
        <f ca="1">IFERROR(__xludf.DUMMYFUNCTION("""COMPUTED_VALUE"""),12)</f>
        <v>12</v>
      </c>
      <c r="C126" s="13" t="str">
        <f ca="1">IFERROR(__xludf.DUMMYFUNCTION("""COMPUTED_VALUE"""),"Valencia")</f>
        <v>Valencia</v>
      </c>
      <c r="D126" s="16">
        <f ca="1">IFERROR(__xludf.DUMMYFUNCTION("""COMPUTED_VALUE"""),1211)</f>
        <v>1211</v>
      </c>
      <c r="E126" s="12" t="str">
        <f ca="1">IFERROR(__xludf.DUMMYFUNCTION("""COMPUTED_VALUE"""),"Inundación")</f>
        <v>Inundación</v>
      </c>
      <c r="F126" s="12" t="str">
        <f ca="1">IFERROR(__xludf.DUMMYFUNCTION("""COMPUTED_VALUE"""),"Lluvias")</f>
        <v>Lluvias</v>
      </c>
      <c r="G126" s="12" t="str">
        <f ca="1">IFERROR(__xludf.DUMMYFUNCTION("""COMPUTED_VALUE"""),"Época Lluviosa")</f>
        <v>Época Lluviosa</v>
      </c>
      <c r="H126" s="14">
        <f ca="1">IFERROR(__xludf.DUMMYFUNCTION("""COMPUTED_VALUE"""),45032)</f>
        <v>45032</v>
      </c>
      <c r="I126" s="12">
        <f ca="1">IFERROR(__xludf.DUMMYFUNCTION("""COMPUTED_VALUE"""),0)</f>
        <v>0</v>
      </c>
      <c r="J126" s="12" t="str">
        <f ca="1">IFERROR(__xludf.DUMMYFUNCTION("""COMPUTED_VALUE"""),"Nivel 2")</f>
        <v>Nivel 2</v>
      </c>
    </row>
    <row r="127" spans="1:10" x14ac:dyDescent="0.25">
      <c r="A127" s="12" t="str">
        <f ca="1">IFERROR(__xludf.DUMMYFUNCTION("""COMPUTED_VALUE"""),"Guayas")</f>
        <v>Guayas</v>
      </c>
      <c r="B127" s="15">
        <f ca="1">IFERROR(__xludf.DUMMYFUNCTION("""COMPUTED_VALUE"""),9)</f>
        <v>9</v>
      </c>
      <c r="C127" s="13" t="str">
        <f ca="1">IFERROR(__xludf.DUMMYFUNCTION("""COMPUTED_VALUE"""),"Naranjal")</f>
        <v>Naranjal</v>
      </c>
      <c r="D127" s="16">
        <f ca="1">IFERROR(__xludf.DUMMYFUNCTION("""COMPUTED_VALUE"""),911)</f>
        <v>911</v>
      </c>
      <c r="E127" s="12" t="str">
        <f ca="1">IFERROR(__xludf.DUMMYFUNCTION("""COMPUTED_VALUE"""),"Inundación")</f>
        <v>Inundación</v>
      </c>
      <c r="F127" s="12" t="str">
        <f ca="1">IFERROR(__xludf.DUMMYFUNCTION("""COMPUTED_VALUE"""),"Lluvias")</f>
        <v>Lluvias</v>
      </c>
      <c r="G127" s="12" t="str">
        <f ca="1">IFERROR(__xludf.DUMMYFUNCTION("""COMPUTED_VALUE"""),"Época Lluviosa")</f>
        <v>Época Lluviosa</v>
      </c>
      <c r="H127" s="14">
        <f ca="1">IFERROR(__xludf.DUMMYFUNCTION("""COMPUTED_VALUE"""),45069)</f>
        <v>45069</v>
      </c>
      <c r="I127" s="12">
        <f ca="1">IFERROR(__xludf.DUMMYFUNCTION("""COMPUTED_VALUE"""),0)</f>
        <v>0</v>
      </c>
      <c r="J127" s="12" t="str">
        <f ca="1">IFERROR(__xludf.DUMMYFUNCTION("""COMPUTED_VALUE"""),"Nivel 2")</f>
        <v>Nivel 2</v>
      </c>
    </row>
    <row r="128" spans="1:10" x14ac:dyDescent="0.25">
      <c r="A128" s="12" t="str">
        <f ca="1">IFERROR(__xludf.DUMMYFUNCTION("""COMPUTED_VALUE"""),"Los Ríos")</f>
        <v>Los Ríos</v>
      </c>
      <c r="B128" s="15">
        <f ca="1">IFERROR(__xludf.DUMMYFUNCTION("""COMPUTED_VALUE"""),12)</f>
        <v>12</v>
      </c>
      <c r="C128" s="13" t="str">
        <f ca="1">IFERROR(__xludf.DUMMYFUNCTION("""COMPUTED_VALUE"""),"Quevedo")</f>
        <v>Quevedo</v>
      </c>
      <c r="D128" s="16">
        <f ca="1">IFERROR(__xludf.DUMMYFUNCTION("""COMPUTED_VALUE"""),1205)</f>
        <v>1205</v>
      </c>
      <c r="E128" s="12" t="str">
        <f ca="1">IFERROR(__xludf.DUMMYFUNCTION("""COMPUTED_VALUE"""),"Inundación")</f>
        <v>Inundación</v>
      </c>
      <c r="F128" s="12" t="str">
        <f ca="1">IFERROR(__xludf.DUMMYFUNCTION("""COMPUTED_VALUE"""),"Lluvias")</f>
        <v>Lluvias</v>
      </c>
      <c r="G128" s="12" t="str">
        <f ca="1">IFERROR(__xludf.DUMMYFUNCTION("""COMPUTED_VALUE"""),"Época Lluviosa")</f>
        <v>Época Lluviosa</v>
      </c>
      <c r="H128" s="14">
        <f ca="1">IFERROR(__xludf.DUMMYFUNCTION("""COMPUTED_VALUE"""),45033)</f>
        <v>45033</v>
      </c>
      <c r="I128" s="12">
        <f ca="1">IFERROR(__xludf.DUMMYFUNCTION("""COMPUTED_VALUE"""),0)</f>
        <v>0</v>
      </c>
      <c r="J128" s="12" t="str">
        <f ca="1">IFERROR(__xludf.DUMMYFUNCTION("""COMPUTED_VALUE"""),"Nivel 2")</f>
        <v>Nivel 2</v>
      </c>
    </row>
    <row r="129" spans="1:10" x14ac:dyDescent="0.25">
      <c r="A129" s="12" t="str">
        <f ca="1">IFERROR(__xludf.DUMMYFUNCTION("""COMPUTED_VALUE"""),"Los Ríos")</f>
        <v>Los Ríos</v>
      </c>
      <c r="B129" s="15">
        <f ca="1">IFERROR(__xludf.DUMMYFUNCTION("""COMPUTED_VALUE"""),12)</f>
        <v>12</v>
      </c>
      <c r="C129" s="13" t="str">
        <f ca="1">IFERROR(__xludf.DUMMYFUNCTION("""COMPUTED_VALUE"""),"Ventanas")</f>
        <v>Ventanas</v>
      </c>
      <c r="D129" s="16">
        <f ca="1">IFERROR(__xludf.DUMMYFUNCTION("""COMPUTED_VALUE"""),1207)</f>
        <v>1207</v>
      </c>
      <c r="E129" s="12" t="str">
        <f ca="1">IFERROR(__xludf.DUMMYFUNCTION("""COMPUTED_VALUE"""),"Inundación")</f>
        <v>Inundación</v>
      </c>
      <c r="F129" s="12" t="str">
        <f ca="1">IFERROR(__xludf.DUMMYFUNCTION("""COMPUTED_VALUE"""),"Lluvias")</f>
        <v>Lluvias</v>
      </c>
      <c r="G129" s="12" t="str">
        <f ca="1">IFERROR(__xludf.DUMMYFUNCTION("""COMPUTED_VALUE"""),"Época Lluviosa")</f>
        <v>Época Lluviosa</v>
      </c>
      <c r="H129" s="14">
        <f ca="1">IFERROR(__xludf.DUMMYFUNCTION("""COMPUTED_VALUE"""),45033)</f>
        <v>45033</v>
      </c>
      <c r="I129" s="12">
        <f ca="1">IFERROR(__xludf.DUMMYFUNCTION("""COMPUTED_VALUE"""),0)</f>
        <v>0</v>
      </c>
      <c r="J129" s="12" t="str">
        <f ca="1">IFERROR(__xludf.DUMMYFUNCTION("""COMPUTED_VALUE"""),"Nivel 2")</f>
        <v>Nivel 2</v>
      </c>
    </row>
    <row r="130" spans="1:10" x14ac:dyDescent="0.25">
      <c r="A130" s="12" t="str">
        <f ca="1">IFERROR(__xludf.DUMMYFUNCTION("""COMPUTED_VALUE"""),"Los Ríos")</f>
        <v>Los Ríos</v>
      </c>
      <c r="B130" s="15">
        <f ca="1">IFERROR(__xludf.DUMMYFUNCTION("""COMPUTED_VALUE"""),12)</f>
        <v>12</v>
      </c>
      <c r="C130" s="13" t="str">
        <f ca="1">IFERROR(__xludf.DUMMYFUNCTION("""COMPUTED_VALUE"""),"Mocache")</f>
        <v>Mocache</v>
      </c>
      <c r="D130" s="16">
        <f ca="1">IFERROR(__xludf.DUMMYFUNCTION("""COMPUTED_VALUE"""),1212)</f>
        <v>1212</v>
      </c>
      <c r="E130" s="12" t="str">
        <f ca="1">IFERROR(__xludf.DUMMYFUNCTION("""COMPUTED_VALUE"""),"Inundación")</f>
        <v>Inundación</v>
      </c>
      <c r="F130" s="12" t="str">
        <f ca="1">IFERROR(__xludf.DUMMYFUNCTION("""COMPUTED_VALUE"""),"Lluvias")</f>
        <v>Lluvias</v>
      </c>
      <c r="G130" s="12" t="str">
        <f ca="1">IFERROR(__xludf.DUMMYFUNCTION("""COMPUTED_VALUE"""),"Época Lluviosa")</f>
        <v>Época Lluviosa</v>
      </c>
      <c r="H130" s="14">
        <f ca="1">IFERROR(__xludf.DUMMYFUNCTION("""COMPUTED_VALUE"""),45033)</f>
        <v>45033</v>
      </c>
      <c r="I130" s="12">
        <f ca="1">IFERROR(__xludf.DUMMYFUNCTION("""COMPUTED_VALUE"""),0)</f>
        <v>0</v>
      </c>
      <c r="J130" s="12" t="str">
        <f ca="1">IFERROR(__xludf.DUMMYFUNCTION("""COMPUTED_VALUE"""),"Nivel 2")</f>
        <v>Nivel 2</v>
      </c>
    </row>
    <row r="131" spans="1:10" x14ac:dyDescent="0.25">
      <c r="A131" s="12" t="str">
        <f ca="1">IFERROR(__xludf.DUMMYFUNCTION("""COMPUTED_VALUE"""),"Los Ríos")</f>
        <v>Los Ríos</v>
      </c>
      <c r="B131" s="15">
        <f ca="1">IFERROR(__xludf.DUMMYFUNCTION("""COMPUTED_VALUE"""),12)</f>
        <v>12</v>
      </c>
      <c r="C131" s="13" t="str">
        <f ca="1">IFERROR(__xludf.DUMMYFUNCTION("""COMPUTED_VALUE"""),"Urdaneta")</f>
        <v>Urdaneta</v>
      </c>
      <c r="D131" s="16">
        <f ca="1">IFERROR(__xludf.DUMMYFUNCTION("""COMPUTED_VALUE"""),1206)</f>
        <v>1206</v>
      </c>
      <c r="E131" s="12" t="str">
        <f ca="1">IFERROR(__xludf.DUMMYFUNCTION("""COMPUTED_VALUE"""),"Inundación")</f>
        <v>Inundación</v>
      </c>
      <c r="F131" s="12" t="str">
        <f ca="1">IFERROR(__xludf.DUMMYFUNCTION("""COMPUTED_VALUE"""),"Lluvias")</f>
        <v>Lluvias</v>
      </c>
      <c r="G131" s="12" t="str">
        <f ca="1">IFERROR(__xludf.DUMMYFUNCTION("""COMPUTED_VALUE"""),"Época Lluviosa")</f>
        <v>Época Lluviosa</v>
      </c>
      <c r="H131" s="14">
        <f ca="1">IFERROR(__xludf.DUMMYFUNCTION("""COMPUTED_VALUE"""),45033)</f>
        <v>45033</v>
      </c>
      <c r="I131" s="12">
        <f ca="1">IFERROR(__xludf.DUMMYFUNCTION("""COMPUTED_VALUE"""),0)</f>
        <v>0</v>
      </c>
      <c r="J131" s="12" t="str">
        <f ca="1">IFERROR(__xludf.DUMMYFUNCTION("""COMPUTED_VALUE"""),"Nivel 2")</f>
        <v>Nivel 2</v>
      </c>
    </row>
    <row r="132" spans="1:10" x14ac:dyDescent="0.25">
      <c r="A132" s="12" t="str">
        <f ca="1">IFERROR(__xludf.DUMMYFUNCTION("""COMPUTED_VALUE"""),"Guayas")</f>
        <v>Guayas</v>
      </c>
      <c r="B132" s="15">
        <f ca="1">IFERROR(__xludf.DUMMYFUNCTION("""COMPUTED_VALUE"""),9)</f>
        <v>9</v>
      </c>
      <c r="C132" s="13" t="str">
        <f ca="1">IFERROR(__xludf.DUMMYFUNCTION("""COMPUTED_VALUE"""),"Colimes")</f>
        <v>Colimes</v>
      </c>
      <c r="D132" s="16">
        <f ca="1">IFERROR(__xludf.DUMMYFUNCTION("""COMPUTED_VALUE"""),905)</f>
        <v>905</v>
      </c>
      <c r="E132" s="12" t="str">
        <f ca="1">IFERROR(__xludf.DUMMYFUNCTION("""COMPUTED_VALUE"""),"Inundación")</f>
        <v>Inundación</v>
      </c>
      <c r="F132" s="12" t="str">
        <f ca="1">IFERROR(__xludf.DUMMYFUNCTION("""COMPUTED_VALUE"""),"Desbordamiento de cuerpos de agua")</f>
        <v>Desbordamiento de cuerpos de agua</v>
      </c>
      <c r="G132" s="12" t="str">
        <f ca="1">IFERROR(__xludf.DUMMYFUNCTION("""COMPUTED_VALUE"""),"Época Lluviosa")</f>
        <v>Época Lluviosa</v>
      </c>
      <c r="H132" s="14">
        <f ca="1">IFERROR(__xludf.DUMMYFUNCTION("""COMPUTED_VALUE"""),45033)</f>
        <v>45033</v>
      </c>
      <c r="I132" s="12">
        <f ca="1">IFERROR(__xludf.DUMMYFUNCTION("""COMPUTED_VALUE"""),0)</f>
        <v>0</v>
      </c>
      <c r="J132" s="12" t="str">
        <f ca="1">IFERROR(__xludf.DUMMYFUNCTION("""COMPUTED_VALUE"""),"Nivel 2")</f>
        <v>Nivel 2</v>
      </c>
    </row>
    <row r="133" spans="1:10" x14ac:dyDescent="0.25">
      <c r="A133" s="12" t="str">
        <f ca="1">IFERROR(__xludf.DUMMYFUNCTION("""COMPUTED_VALUE"""),"Esmeraldas")</f>
        <v>Esmeraldas</v>
      </c>
      <c r="B133" s="15">
        <f ca="1">IFERROR(__xludf.DUMMYFUNCTION("""COMPUTED_VALUE"""),8)</f>
        <v>8</v>
      </c>
      <c r="C133" s="13" t="str">
        <f ca="1">IFERROR(__xludf.DUMMYFUNCTION("""COMPUTED_VALUE"""),"Esmeraldas")</f>
        <v>Esmeraldas</v>
      </c>
      <c r="D133" s="16">
        <f ca="1">IFERROR(__xludf.DUMMYFUNCTION("""COMPUTED_VALUE"""),801)</f>
        <v>801</v>
      </c>
      <c r="E133" s="12" t="str">
        <f ca="1">IFERROR(__xludf.DUMMYFUNCTION("""COMPUTED_VALUE"""),"Inundación")</f>
        <v>Inundación</v>
      </c>
      <c r="F133" s="12" t="str">
        <f ca="1">IFERROR(__xludf.DUMMYFUNCTION("""COMPUTED_VALUE"""),"Lluvias")</f>
        <v>Lluvias</v>
      </c>
      <c r="G133" s="12" t="str">
        <f ca="1">IFERROR(__xludf.DUMMYFUNCTION("""COMPUTED_VALUE"""),"Época Lluviosa")</f>
        <v>Época Lluviosa</v>
      </c>
      <c r="H133" s="14">
        <f ca="1">IFERROR(__xludf.DUMMYFUNCTION("""COMPUTED_VALUE"""),45033)</f>
        <v>45033</v>
      </c>
      <c r="I133" s="12">
        <f ca="1">IFERROR(__xludf.DUMMYFUNCTION("""COMPUTED_VALUE"""),0)</f>
        <v>0</v>
      </c>
      <c r="J133" s="12" t="str">
        <f ca="1">IFERROR(__xludf.DUMMYFUNCTION("""COMPUTED_VALUE"""),"Nivel 2")</f>
        <v>Nivel 2</v>
      </c>
    </row>
    <row r="134" spans="1:10" x14ac:dyDescent="0.25">
      <c r="A134" s="12" t="str">
        <f ca="1">IFERROR(__xludf.DUMMYFUNCTION("""COMPUTED_VALUE"""),"Morona Santiago")</f>
        <v>Morona Santiago</v>
      </c>
      <c r="B134" s="15">
        <f ca="1">IFERROR(__xludf.DUMMYFUNCTION("""COMPUTED_VALUE"""),14)</f>
        <v>14</v>
      </c>
      <c r="C134" s="13" t="str">
        <f ca="1">IFERROR(__xludf.DUMMYFUNCTION("""COMPUTED_VALUE"""),"Tiwintza")</f>
        <v>Tiwintza</v>
      </c>
      <c r="D134" s="16">
        <f ca="1">IFERROR(__xludf.DUMMYFUNCTION("""COMPUTED_VALUE"""),1412)</f>
        <v>1412</v>
      </c>
      <c r="E134" s="12" t="str">
        <f ca="1">IFERROR(__xludf.DUMMYFUNCTION("""COMPUTED_VALUE"""),"Socavamiento")</f>
        <v>Socavamiento</v>
      </c>
      <c r="F134" s="12" t="str">
        <f ca="1">IFERROR(__xludf.DUMMYFUNCTION("""COMPUTED_VALUE"""),"Lluvias")</f>
        <v>Lluvias</v>
      </c>
      <c r="G134" s="12" t="str">
        <f ca="1">IFERROR(__xludf.DUMMYFUNCTION("""COMPUTED_VALUE"""),"Época Lluviosa")</f>
        <v>Época Lluviosa</v>
      </c>
      <c r="H134" s="14">
        <f ca="1">IFERROR(__xludf.DUMMYFUNCTION("""COMPUTED_VALUE"""),45033)</f>
        <v>45033</v>
      </c>
      <c r="I134" s="12">
        <f ca="1">IFERROR(__xludf.DUMMYFUNCTION("""COMPUTED_VALUE"""),0)</f>
        <v>0</v>
      </c>
      <c r="J134" s="12" t="str">
        <f ca="1">IFERROR(__xludf.DUMMYFUNCTION("""COMPUTED_VALUE"""),"Nivel 2")</f>
        <v>Nivel 2</v>
      </c>
    </row>
    <row r="135" spans="1:10" x14ac:dyDescent="0.25">
      <c r="A135" s="12" t="str">
        <f ca="1">IFERROR(__xludf.DUMMYFUNCTION("""COMPUTED_VALUE"""),"Loja")</f>
        <v>Loja</v>
      </c>
      <c r="B135" s="15">
        <f ca="1">IFERROR(__xludf.DUMMYFUNCTION("""COMPUTED_VALUE"""),11)</f>
        <v>11</v>
      </c>
      <c r="C135" s="13" t="str">
        <f ca="1">IFERROR(__xludf.DUMMYFUNCTION("""COMPUTED_VALUE"""),"Zapotillo")</f>
        <v>Zapotillo</v>
      </c>
      <c r="D135" s="16">
        <f ca="1">IFERROR(__xludf.DUMMYFUNCTION("""COMPUTED_VALUE"""),1113)</f>
        <v>1113</v>
      </c>
      <c r="E135" s="12" t="str">
        <f ca="1">IFERROR(__xludf.DUMMYFUNCTION("""COMPUTED_VALUE"""),"Inundación")</f>
        <v>Inundación</v>
      </c>
      <c r="F135" s="12" t="str">
        <f ca="1">IFERROR(__xludf.DUMMYFUNCTION("""COMPUTED_VALUE"""),"Lluvias")</f>
        <v>Lluvias</v>
      </c>
      <c r="G135" s="12" t="str">
        <f ca="1">IFERROR(__xludf.DUMMYFUNCTION("""COMPUTED_VALUE"""),"Época Lluviosa")</f>
        <v>Época Lluviosa</v>
      </c>
      <c r="H135" s="14">
        <f ca="1">IFERROR(__xludf.DUMMYFUNCTION("""COMPUTED_VALUE"""),45033)</f>
        <v>45033</v>
      </c>
      <c r="I135" s="12">
        <f ca="1">IFERROR(__xludf.DUMMYFUNCTION("""COMPUTED_VALUE"""),0)</f>
        <v>0</v>
      </c>
      <c r="J135" s="12" t="str">
        <f ca="1">IFERROR(__xludf.DUMMYFUNCTION("""COMPUTED_VALUE"""),"Nivel 2")</f>
        <v>Nivel 2</v>
      </c>
    </row>
    <row r="136" spans="1:10" x14ac:dyDescent="0.25">
      <c r="A136" s="12" t="str">
        <f ca="1">IFERROR(__xludf.DUMMYFUNCTION("""COMPUTED_VALUE"""),"Esmeraldas")</f>
        <v>Esmeraldas</v>
      </c>
      <c r="B136" s="15">
        <f ca="1">IFERROR(__xludf.DUMMYFUNCTION("""COMPUTED_VALUE"""),8)</f>
        <v>8</v>
      </c>
      <c r="C136" s="13" t="str">
        <f ca="1">IFERROR(__xludf.DUMMYFUNCTION("""COMPUTED_VALUE"""),"Atacames")</f>
        <v>Atacames</v>
      </c>
      <c r="D136" s="16">
        <f ca="1">IFERROR(__xludf.DUMMYFUNCTION("""COMPUTED_VALUE"""),806)</f>
        <v>806</v>
      </c>
      <c r="E136" s="12" t="str">
        <f ca="1">IFERROR(__xludf.DUMMYFUNCTION("""COMPUTED_VALUE"""),"Inundación")</f>
        <v>Inundación</v>
      </c>
      <c r="F136" s="12" t="str">
        <f ca="1">IFERROR(__xludf.DUMMYFUNCTION("""COMPUTED_VALUE"""),"Lluvias")</f>
        <v>Lluvias</v>
      </c>
      <c r="G136" s="12" t="str">
        <f ca="1">IFERROR(__xludf.DUMMYFUNCTION("""COMPUTED_VALUE"""),"Época Lluviosa")</f>
        <v>Época Lluviosa</v>
      </c>
      <c r="H136" s="14">
        <f ca="1">IFERROR(__xludf.DUMMYFUNCTION("""COMPUTED_VALUE"""),45080)</f>
        <v>45080</v>
      </c>
      <c r="I136" s="12">
        <f ca="1">IFERROR(__xludf.DUMMYFUNCTION("""COMPUTED_VALUE"""),0)</f>
        <v>0</v>
      </c>
      <c r="J136" s="12" t="str">
        <f ca="1">IFERROR(__xludf.DUMMYFUNCTION("""COMPUTED_VALUE"""),"Nivel 4")</f>
        <v>Nivel 4</v>
      </c>
    </row>
    <row r="137" spans="1:10" x14ac:dyDescent="0.25">
      <c r="A137" s="12" t="str">
        <f ca="1">IFERROR(__xludf.DUMMYFUNCTION("""COMPUTED_VALUE"""),"Esmeraldas")</f>
        <v>Esmeraldas</v>
      </c>
      <c r="B137" s="15">
        <f ca="1">IFERROR(__xludf.DUMMYFUNCTION("""COMPUTED_VALUE"""),8)</f>
        <v>8</v>
      </c>
      <c r="C137" s="13" t="str">
        <f ca="1">IFERROR(__xludf.DUMMYFUNCTION("""COMPUTED_VALUE"""),"Muisne")</f>
        <v>Muisne</v>
      </c>
      <c r="D137" s="16">
        <f ca="1">IFERROR(__xludf.DUMMYFUNCTION("""COMPUTED_VALUE"""),803)</f>
        <v>803</v>
      </c>
      <c r="E137" s="12" t="str">
        <f ca="1">IFERROR(__xludf.DUMMYFUNCTION("""COMPUTED_VALUE"""),"Inundación")</f>
        <v>Inundación</v>
      </c>
      <c r="F137" s="12" t="str">
        <f ca="1">IFERROR(__xludf.DUMMYFUNCTION("""COMPUTED_VALUE"""),"Lluvias")</f>
        <v>Lluvias</v>
      </c>
      <c r="G137" s="12" t="str">
        <f ca="1">IFERROR(__xludf.DUMMYFUNCTION("""COMPUTED_VALUE"""),"Época Lluviosa")</f>
        <v>Época Lluviosa</v>
      </c>
      <c r="H137" s="14">
        <f ca="1">IFERROR(__xludf.DUMMYFUNCTION("""COMPUTED_VALUE"""),45080)</f>
        <v>45080</v>
      </c>
      <c r="I137" s="12">
        <f ca="1">IFERROR(__xludf.DUMMYFUNCTION("""COMPUTED_VALUE"""),0)</f>
        <v>0</v>
      </c>
      <c r="J137" s="12" t="str">
        <f ca="1">IFERROR(__xludf.DUMMYFUNCTION("""COMPUTED_VALUE"""),"Nivel 4")</f>
        <v>Nivel 4</v>
      </c>
    </row>
    <row r="138" spans="1:10" x14ac:dyDescent="0.25">
      <c r="A138" s="12" t="str">
        <f ca="1">IFERROR(__xludf.DUMMYFUNCTION("""COMPUTED_VALUE"""),"Los Ríos")</f>
        <v>Los Ríos</v>
      </c>
      <c r="B138" s="15">
        <f ca="1">IFERROR(__xludf.DUMMYFUNCTION("""COMPUTED_VALUE"""),12)</f>
        <v>12</v>
      </c>
      <c r="C138" s="13" t="str">
        <f ca="1">IFERROR(__xludf.DUMMYFUNCTION("""COMPUTED_VALUE"""),"Vinces")</f>
        <v>Vinces</v>
      </c>
      <c r="D138" s="16">
        <f ca="1">IFERROR(__xludf.DUMMYFUNCTION("""COMPUTED_VALUE"""),1208)</f>
        <v>1208</v>
      </c>
      <c r="E138" s="12" t="str">
        <f ca="1">IFERROR(__xludf.DUMMYFUNCTION("""COMPUTED_VALUE"""),"Inundación")</f>
        <v>Inundación</v>
      </c>
      <c r="F138" s="12" t="str">
        <f ca="1">IFERROR(__xludf.DUMMYFUNCTION("""COMPUTED_VALUE"""),"Lluvias")</f>
        <v>Lluvias</v>
      </c>
      <c r="G138" s="12" t="str">
        <f ca="1">IFERROR(__xludf.DUMMYFUNCTION("""COMPUTED_VALUE"""),"Época Lluviosa")</f>
        <v>Época Lluviosa</v>
      </c>
      <c r="H138" s="14">
        <f ca="1">IFERROR(__xludf.DUMMYFUNCTION("""COMPUTED_VALUE"""),45034)</f>
        <v>45034</v>
      </c>
      <c r="I138" s="12">
        <f ca="1">IFERROR(__xludf.DUMMYFUNCTION("""COMPUTED_VALUE"""),0)</f>
        <v>0</v>
      </c>
      <c r="J138" s="12" t="str">
        <f ca="1">IFERROR(__xludf.DUMMYFUNCTION("""COMPUTED_VALUE"""),"Nivel 2")</f>
        <v>Nivel 2</v>
      </c>
    </row>
    <row r="139" spans="1:10" x14ac:dyDescent="0.25">
      <c r="A139" s="12" t="str">
        <f ca="1">IFERROR(__xludf.DUMMYFUNCTION("""COMPUTED_VALUE"""),"Los Ríos")</f>
        <v>Los Ríos</v>
      </c>
      <c r="B139" s="15">
        <f ca="1">IFERROR(__xludf.DUMMYFUNCTION("""COMPUTED_VALUE"""),12)</f>
        <v>12</v>
      </c>
      <c r="C139" s="13" t="str">
        <f ca="1">IFERROR(__xludf.DUMMYFUNCTION("""COMPUTED_VALUE"""),"Palenque")</f>
        <v>Palenque</v>
      </c>
      <c r="D139" s="16">
        <f ca="1">IFERROR(__xludf.DUMMYFUNCTION("""COMPUTED_VALUE"""),1209)</f>
        <v>1209</v>
      </c>
      <c r="E139" s="12" t="str">
        <f ca="1">IFERROR(__xludf.DUMMYFUNCTION("""COMPUTED_VALUE"""),"Inundación")</f>
        <v>Inundación</v>
      </c>
      <c r="F139" s="12" t="str">
        <f ca="1">IFERROR(__xludf.DUMMYFUNCTION("""COMPUTED_VALUE"""),"Lluvias")</f>
        <v>Lluvias</v>
      </c>
      <c r="G139" s="12" t="str">
        <f ca="1">IFERROR(__xludf.DUMMYFUNCTION("""COMPUTED_VALUE"""),"Época Lluviosa")</f>
        <v>Época Lluviosa</v>
      </c>
      <c r="H139" s="14">
        <f ca="1">IFERROR(__xludf.DUMMYFUNCTION("""COMPUTED_VALUE"""),45034)</f>
        <v>45034</v>
      </c>
      <c r="I139" s="12">
        <f ca="1">IFERROR(__xludf.DUMMYFUNCTION("""COMPUTED_VALUE"""),0)</f>
        <v>0</v>
      </c>
      <c r="J139" s="12" t="str">
        <f ca="1">IFERROR(__xludf.DUMMYFUNCTION("""COMPUTED_VALUE"""),"Nivel 2")</f>
        <v>Nivel 2</v>
      </c>
    </row>
    <row r="140" spans="1:10" x14ac:dyDescent="0.25">
      <c r="A140" s="12" t="str">
        <f ca="1">IFERROR(__xludf.DUMMYFUNCTION("""COMPUTED_VALUE"""),"Los Ríos")</f>
        <v>Los Ríos</v>
      </c>
      <c r="B140" s="15">
        <f ca="1">IFERROR(__xludf.DUMMYFUNCTION("""COMPUTED_VALUE"""),12)</f>
        <v>12</v>
      </c>
      <c r="C140" s="13" t="str">
        <f ca="1">IFERROR(__xludf.DUMMYFUNCTION("""COMPUTED_VALUE"""),"Palenque")</f>
        <v>Palenque</v>
      </c>
      <c r="D140" s="16">
        <f ca="1">IFERROR(__xludf.DUMMYFUNCTION("""COMPUTED_VALUE"""),1209)</f>
        <v>1209</v>
      </c>
      <c r="E140" s="12" t="str">
        <f ca="1">IFERROR(__xludf.DUMMYFUNCTION("""COMPUTED_VALUE"""),"Inundación")</f>
        <v>Inundación</v>
      </c>
      <c r="F140" s="12" t="str">
        <f ca="1">IFERROR(__xludf.DUMMYFUNCTION("""COMPUTED_VALUE"""),"Lluvias")</f>
        <v>Lluvias</v>
      </c>
      <c r="G140" s="12" t="str">
        <f ca="1">IFERROR(__xludf.DUMMYFUNCTION("""COMPUTED_VALUE"""),"Época Lluviosa")</f>
        <v>Época Lluviosa</v>
      </c>
      <c r="H140" s="14">
        <f ca="1">IFERROR(__xludf.DUMMYFUNCTION("""COMPUTED_VALUE"""),45034)</f>
        <v>45034</v>
      </c>
      <c r="I140" s="12">
        <f ca="1">IFERROR(__xludf.DUMMYFUNCTION("""COMPUTED_VALUE"""),0)</f>
        <v>0</v>
      </c>
      <c r="J140" s="12" t="str">
        <f ca="1">IFERROR(__xludf.DUMMYFUNCTION("""COMPUTED_VALUE"""),"Nivel 2")</f>
        <v>Nivel 2</v>
      </c>
    </row>
    <row r="141" spans="1:10" x14ac:dyDescent="0.25">
      <c r="A141" s="12" t="str">
        <f ca="1">IFERROR(__xludf.DUMMYFUNCTION("""COMPUTED_VALUE"""),"Esmeraldas")</f>
        <v>Esmeraldas</v>
      </c>
      <c r="B141" s="15">
        <f ca="1">IFERROR(__xludf.DUMMYFUNCTION("""COMPUTED_VALUE"""),8)</f>
        <v>8</v>
      </c>
      <c r="C141" s="13" t="str">
        <f ca="1">IFERROR(__xludf.DUMMYFUNCTION("""COMPUTED_VALUE"""),"Muisne")</f>
        <v>Muisne</v>
      </c>
      <c r="D141" s="16">
        <f ca="1">IFERROR(__xludf.DUMMYFUNCTION("""COMPUTED_VALUE"""),803)</f>
        <v>803</v>
      </c>
      <c r="E141" s="12" t="str">
        <f ca="1">IFERROR(__xludf.DUMMYFUNCTION("""COMPUTED_VALUE"""),"Inundación")</f>
        <v>Inundación</v>
      </c>
      <c r="F141" s="12" t="str">
        <f ca="1">IFERROR(__xludf.DUMMYFUNCTION("""COMPUTED_VALUE"""),"Lluvias")</f>
        <v>Lluvias</v>
      </c>
      <c r="G141" s="12" t="str">
        <f ca="1">IFERROR(__xludf.DUMMYFUNCTION("""COMPUTED_VALUE"""),"Época Lluviosa")</f>
        <v>Época Lluviosa</v>
      </c>
      <c r="H141" s="14">
        <f ca="1">IFERROR(__xludf.DUMMYFUNCTION("""COMPUTED_VALUE"""),45080)</f>
        <v>45080</v>
      </c>
      <c r="I141" s="12">
        <f ca="1">IFERROR(__xludf.DUMMYFUNCTION("""COMPUTED_VALUE"""),0)</f>
        <v>0</v>
      </c>
      <c r="J141" s="12" t="str">
        <f ca="1">IFERROR(__xludf.DUMMYFUNCTION("""COMPUTED_VALUE"""),"Nivel 4")</f>
        <v>Nivel 4</v>
      </c>
    </row>
    <row r="142" spans="1:10" x14ac:dyDescent="0.25">
      <c r="A142" s="12" t="str">
        <f ca="1">IFERROR(__xludf.DUMMYFUNCTION("""COMPUTED_VALUE"""),"Los Ríos")</f>
        <v>Los Ríos</v>
      </c>
      <c r="B142" s="15">
        <f ca="1">IFERROR(__xludf.DUMMYFUNCTION("""COMPUTED_VALUE"""),12)</f>
        <v>12</v>
      </c>
      <c r="C142" s="13" t="str">
        <f ca="1">IFERROR(__xludf.DUMMYFUNCTION("""COMPUTED_VALUE"""),"Vinces")</f>
        <v>Vinces</v>
      </c>
      <c r="D142" s="16">
        <f ca="1">IFERROR(__xludf.DUMMYFUNCTION("""COMPUTED_VALUE"""),1208)</f>
        <v>1208</v>
      </c>
      <c r="E142" s="12" t="str">
        <f ca="1">IFERROR(__xludf.DUMMYFUNCTION("""COMPUTED_VALUE"""),"Inundación")</f>
        <v>Inundación</v>
      </c>
      <c r="F142" s="12" t="str">
        <f ca="1">IFERROR(__xludf.DUMMYFUNCTION("""COMPUTED_VALUE"""),"Lluvias")</f>
        <v>Lluvias</v>
      </c>
      <c r="G142" s="12" t="str">
        <f ca="1">IFERROR(__xludf.DUMMYFUNCTION("""COMPUTED_VALUE"""),"Época Lluviosa")</f>
        <v>Época Lluviosa</v>
      </c>
      <c r="H142" s="14">
        <f ca="1">IFERROR(__xludf.DUMMYFUNCTION("""COMPUTED_VALUE"""),45034)</f>
        <v>45034</v>
      </c>
      <c r="I142" s="12">
        <f ca="1">IFERROR(__xludf.DUMMYFUNCTION("""COMPUTED_VALUE"""),0)</f>
        <v>0</v>
      </c>
      <c r="J142" s="12" t="str">
        <f ca="1">IFERROR(__xludf.DUMMYFUNCTION("""COMPUTED_VALUE"""),"Nivel 2")</f>
        <v>Nivel 2</v>
      </c>
    </row>
    <row r="143" spans="1:10" x14ac:dyDescent="0.25">
      <c r="A143" s="12" t="str">
        <f ca="1">IFERROR(__xludf.DUMMYFUNCTION("""COMPUTED_VALUE"""),"Los Ríos")</f>
        <v>Los Ríos</v>
      </c>
      <c r="B143" s="15">
        <f ca="1">IFERROR(__xludf.DUMMYFUNCTION("""COMPUTED_VALUE"""),12)</f>
        <v>12</v>
      </c>
      <c r="C143" s="13" t="str">
        <f ca="1">IFERROR(__xludf.DUMMYFUNCTION("""COMPUTED_VALUE"""),"Vinces")</f>
        <v>Vinces</v>
      </c>
      <c r="D143" s="16">
        <f ca="1">IFERROR(__xludf.DUMMYFUNCTION("""COMPUTED_VALUE"""),1208)</f>
        <v>1208</v>
      </c>
      <c r="E143" s="12" t="str">
        <f ca="1">IFERROR(__xludf.DUMMYFUNCTION("""COMPUTED_VALUE"""),"Inundación")</f>
        <v>Inundación</v>
      </c>
      <c r="F143" s="12" t="str">
        <f ca="1">IFERROR(__xludf.DUMMYFUNCTION("""COMPUTED_VALUE"""),"Lluvias")</f>
        <v>Lluvias</v>
      </c>
      <c r="G143" s="12" t="str">
        <f ca="1">IFERROR(__xludf.DUMMYFUNCTION("""COMPUTED_VALUE"""),"Época Lluviosa")</f>
        <v>Época Lluviosa</v>
      </c>
      <c r="H143" s="14">
        <f ca="1">IFERROR(__xludf.DUMMYFUNCTION("""COMPUTED_VALUE"""),45034)</f>
        <v>45034</v>
      </c>
      <c r="I143" s="12">
        <f ca="1">IFERROR(__xludf.DUMMYFUNCTION("""COMPUTED_VALUE"""),0)</f>
        <v>0</v>
      </c>
      <c r="J143" s="12" t="str">
        <f ca="1">IFERROR(__xludf.DUMMYFUNCTION("""COMPUTED_VALUE"""),"Nivel 3")</f>
        <v>Nivel 3</v>
      </c>
    </row>
    <row r="144" spans="1:10" x14ac:dyDescent="0.25">
      <c r="A144" s="12" t="str">
        <f ca="1">IFERROR(__xludf.DUMMYFUNCTION("""COMPUTED_VALUE"""),"Esmeraldas")</f>
        <v>Esmeraldas</v>
      </c>
      <c r="B144" s="15">
        <f ca="1">IFERROR(__xludf.DUMMYFUNCTION("""COMPUTED_VALUE"""),8)</f>
        <v>8</v>
      </c>
      <c r="C144" s="13" t="str">
        <f ca="1">IFERROR(__xludf.DUMMYFUNCTION("""COMPUTED_VALUE"""),"Quinindé")</f>
        <v>Quinindé</v>
      </c>
      <c r="D144" s="16">
        <f ca="1">IFERROR(__xludf.DUMMYFUNCTION("""COMPUTED_VALUE"""),804)</f>
        <v>804</v>
      </c>
      <c r="E144" s="12" t="str">
        <f ca="1">IFERROR(__xludf.DUMMYFUNCTION("""COMPUTED_VALUE"""),"Inundación")</f>
        <v>Inundación</v>
      </c>
      <c r="F144" s="12" t="str">
        <f ca="1">IFERROR(__xludf.DUMMYFUNCTION("""COMPUTED_VALUE"""),"Lluvias")</f>
        <v>Lluvias</v>
      </c>
      <c r="G144" s="12" t="str">
        <f ca="1">IFERROR(__xludf.DUMMYFUNCTION("""COMPUTED_VALUE"""),"Época Lluviosa")</f>
        <v>Época Lluviosa</v>
      </c>
      <c r="H144" s="14">
        <f ca="1">IFERROR(__xludf.DUMMYFUNCTION("""COMPUTED_VALUE"""),45081)</f>
        <v>45081</v>
      </c>
      <c r="I144" s="12">
        <f ca="1">IFERROR(__xludf.DUMMYFUNCTION("""COMPUTED_VALUE"""),0)</f>
        <v>0</v>
      </c>
      <c r="J144" s="12" t="str">
        <f ca="1">IFERROR(__xludf.DUMMYFUNCTION("""COMPUTED_VALUE"""),"Nivel 4")</f>
        <v>Nivel 4</v>
      </c>
    </row>
    <row r="145" spans="1:10" x14ac:dyDescent="0.25">
      <c r="A145" s="12" t="str">
        <f ca="1">IFERROR(__xludf.DUMMYFUNCTION("""COMPUTED_VALUE"""),"Esmeraldas")</f>
        <v>Esmeraldas</v>
      </c>
      <c r="B145" s="15">
        <f ca="1">IFERROR(__xludf.DUMMYFUNCTION("""COMPUTED_VALUE"""),8)</f>
        <v>8</v>
      </c>
      <c r="C145" s="13" t="str">
        <f ca="1">IFERROR(__xludf.DUMMYFUNCTION("""COMPUTED_VALUE"""),"Quinindé")</f>
        <v>Quinindé</v>
      </c>
      <c r="D145" s="16">
        <f ca="1">IFERROR(__xludf.DUMMYFUNCTION("""COMPUTED_VALUE"""),804)</f>
        <v>804</v>
      </c>
      <c r="E145" s="12" t="str">
        <f ca="1">IFERROR(__xludf.DUMMYFUNCTION("""COMPUTED_VALUE"""),"Inundación")</f>
        <v>Inundación</v>
      </c>
      <c r="F145" s="12" t="str">
        <f ca="1">IFERROR(__xludf.DUMMYFUNCTION("""COMPUTED_VALUE"""),"Lluvias")</f>
        <v>Lluvias</v>
      </c>
      <c r="G145" s="12" t="str">
        <f ca="1">IFERROR(__xludf.DUMMYFUNCTION("""COMPUTED_VALUE"""),"Época Lluviosa")</f>
        <v>Época Lluviosa</v>
      </c>
      <c r="H145" s="14">
        <f ca="1">IFERROR(__xludf.DUMMYFUNCTION("""COMPUTED_VALUE"""),45081)</f>
        <v>45081</v>
      </c>
      <c r="I145" s="12">
        <f ca="1">IFERROR(__xludf.DUMMYFUNCTION("""COMPUTED_VALUE"""),0)</f>
        <v>0</v>
      </c>
      <c r="J145" s="12" t="str">
        <f ca="1">IFERROR(__xludf.DUMMYFUNCTION("""COMPUTED_VALUE"""),"Nivel 4")</f>
        <v>Nivel 4</v>
      </c>
    </row>
    <row r="146" spans="1:10" x14ac:dyDescent="0.25">
      <c r="A146" s="12" t="str">
        <f ca="1">IFERROR(__xludf.DUMMYFUNCTION("""COMPUTED_VALUE"""),"Esmeraldas")</f>
        <v>Esmeraldas</v>
      </c>
      <c r="B146" s="15">
        <f ca="1">IFERROR(__xludf.DUMMYFUNCTION("""COMPUTED_VALUE"""),8)</f>
        <v>8</v>
      </c>
      <c r="C146" s="13" t="str">
        <f ca="1">IFERROR(__xludf.DUMMYFUNCTION("""COMPUTED_VALUE"""),"Muisne")</f>
        <v>Muisne</v>
      </c>
      <c r="D146" s="16">
        <f ca="1">IFERROR(__xludf.DUMMYFUNCTION("""COMPUTED_VALUE"""),803)</f>
        <v>803</v>
      </c>
      <c r="E146" s="12" t="str">
        <f ca="1">IFERROR(__xludf.DUMMYFUNCTION("""COMPUTED_VALUE"""),"Inundación")</f>
        <v>Inundación</v>
      </c>
      <c r="F146" s="12" t="str">
        <f ca="1">IFERROR(__xludf.DUMMYFUNCTION("""COMPUTED_VALUE"""),"Lluvias")</f>
        <v>Lluvias</v>
      </c>
      <c r="G146" s="12" t="str">
        <f ca="1">IFERROR(__xludf.DUMMYFUNCTION("""COMPUTED_VALUE"""),"Época Lluviosa")</f>
        <v>Época Lluviosa</v>
      </c>
      <c r="H146" s="14">
        <f ca="1">IFERROR(__xludf.DUMMYFUNCTION("""COMPUTED_VALUE"""),45081)</f>
        <v>45081</v>
      </c>
      <c r="I146" s="12">
        <f ca="1">IFERROR(__xludf.DUMMYFUNCTION("""COMPUTED_VALUE"""),0)</f>
        <v>0</v>
      </c>
      <c r="J146" s="12" t="str">
        <f ca="1">IFERROR(__xludf.DUMMYFUNCTION("""COMPUTED_VALUE"""),"Nivel 4")</f>
        <v>Nivel 4</v>
      </c>
    </row>
    <row r="147" spans="1:10" x14ac:dyDescent="0.25">
      <c r="A147" s="12" t="str">
        <f ca="1">IFERROR(__xludf.DUMMYFUNCTION("""COMPUTED_VALUE"""),"Guayas")</f>
        <v>Guayas</v>
      </c>
      <c r="B147" s="15">
        <f ca="1">IFERROR(__xludf.DUMMYFUNCTION("""COMPUTED_VALUE"""),9)</f>
        <v>9</v>
      </c>
      <c r="C147" s="13" t="str">
        <f ca="1">IFERROR(__xludf.DUMMYFUNCTION("""COMPUTED_VALUE"""),"Palestina")</f>
        <v>Palestina</v>
      </c>
      <c r="D147" s="16">
        <f ca="1">IFERROR(__xludf.DUMMYFUNCTION("""COMPUTED_VALUE"""),913)</f>
        <v>913</v>
      </c>
      <c r="E147" s="12" t="str">
        <f ca="1">IFERROR(__xludf.DUMMYFUNCTION("""COMPUTED_VALUE"""),"Inundación")</f>
        <v>Inundación</v>
      </c>
      <c r="F147" s="12" t="str">
        <f ca="1">IFERROR(__xludf.DUMMYFUNCTION("""COMPUTED_VALUE"""),"Desbordamiento de cuerpos de agua")</f>
        <v>Desbordamiento de cuerpos de agua</v>
      </c>
      <c r="G147" s="12" t="str">
        <f ca="1">IFERROR(__xludf.DUMMYFUNCTION("""COMPUTED_VALUE"""),"Época Lluviosa")</f>
        <v>Época Lluviosa</v>
      </c>
      <c r="H147" s="14">
        <f ca="1">IFERROR(__xludf.DUMMYFUNCTION("""COMPUTED_VALUE"""),45034)</f>
        <v>45034</v>
      </c>
      <c r="I147" s="12">
        <f ca="1">IFERROR(__xludf.DUMMYFUNCTION("""COMPUTED_VALUE"""),0)</f>
        <v>0</v>
      </c>
      <c r="J147" s="12" t="str">
        <f ca="1">IFERROR(__xludf.DUMMYFUNCTION("""COMPUTED_VALUE"""),"Nivel 2")</f>
        <v>Nivel 2</v>
      </c>
    </row>
    <row r="148" spans="1:10" x14ac:dyDescent="0.25">
      <c r="A148" s="12" t="str">
        <f ca="1">IFERROR(__xludf.DUMMYFUNCTION("""COMPUTED_VALUE"""),"Esmeraldas")</f>
        <v>Esmeraldas</v>
      </c>
      <c r="B148" s="15">
        <f ca="1">IFERROR(__xludf.DUMMYFUNCTION("""COMPUTED_VALUE"""),8)</f>
        <v>8</v>
      </c>
      <c r="C148" s="13" t="str">
        <f ca="1">IFERROR(__xludf.DUMMYFUNCTION("""COMPUTED_VALUE"""),"Esmeraldas")</f>
        <v>Esmeraldas</v>
      </c>
      <c r="D148" s="16">
        <f ca="1">IFERROR(__xludf.DUMMYFUNCTION("""COMPUTED_VALUE"""),801)</f>
        <v>801</v>
      </c>
      <c r="E148" s="12" t="str">
        <f ca="1">IFERROR(__xludf.DUMMYFUNCTION("""COMPUTED_VALUE"""),"Colapso Estructural de infraestructura")</f>
        <v>Colapso Estructural de infraestructura</v>
      </c>
      <c r="F148" s="12" t="str">
        <f ca="1">IFERROR(__xludf.DUMMYFUNCTION("""COMPUTED_VALUE"""),"Lluvias")</f>
        <v>Lluvias</v>
      </c>
      <c r="G148" s="12" t="str">
        <f ca="1">IFERROR(__xludf.DUMMYFUNCTION("""COMPUTED_VALUE"""),"Época Lluviosa")</f>
        <v>Época Lluviosa</v>
      </c>
      <c r="H148" s="14">
        <f ca="1">IFERROR(__xludf.DUMMYFUNCTION("""COMPUTED_VALUE"""),45081)</f>
        <v>45081</v>
      </c>
      <c r="I148" s="12">
        <f ca="1">IFERROR(__xludf.DUMMYFUNCTION("""COMPUTED_VALUE"""),0)</f>
        <v>0</v>
      </c>
      <c r="J148" s="12" t="str">
        <f ca="1">IFERROR(__xludf.DUMMYFUNCTION("""COMPUTED_VALUE"""),"Nivel 4")</f>
        <v>Nivel 4</v>
      </c>
    </row>
    <row r="149" spans="1:10" x14ac:dyDescent="0.25">
      <c r="A149" s="12" t="str">
        <f ca="1">IFERROR(__xludf.DUMMYFUNCTION("""COMPUTED_VALUE"""),"Esmeraldas")</f>
        <v>Esmeraldas</v>
      </c>
      <c r="B149" s="15">
        <f ca="1">IFERROR(__xludf.DUMMYFUNCTION("""COMPUTED_VALUE"""),8)</f>
        <v>8</v>
      </c>
      <c r="C149" s="13" t="str">
        <f ca="1">IFERROR(__xludf.DUMMYFUNCTION("""COMPUTED_VALUE"""),"Muisne")</f>
        <v>Muisne</v>
      </c>
      <c r="D149" s="16">
        <f ca="1">IFERROR(__xludf.DUMMYFUNCTION("""COMPUTED_VALUE"""),803)</f>
        <v>803</v>
      </c>
      <c r="E149" s="12" t="str">
        <f ca="1">IFERROR(__xludf.DUMMYFUNCTION("""COMPUTED_VALUE"""),"Inundación")</f>
        <v>Inundación</v>
      </c>
      <c r="F149" s="12" t="str">
        <f ca="1">IFERROR(__xludf.DUMMYFUNCTION("""COMPUTED_VALUE"""),"Lluvias")</f>
        <v>Lluvias</v>
      </c>
      <c r="G149" s="12" t="str">
        <f ca="1">IFERROR(__xludf.DUMMYFUNCTION("""COMPUTED_VALUE"""),"Época Lluviosa")</f>
        <v>Época Lluviosa</v>
      </c>
      <c r="H149" s="14">
        <f ca="1">IFERROR(__xludf.DUMMYFUNCTION("""COMPUTED_VALUE"""),45081)</f>
        <v>45081</v>
      </c>
      <c r="I149" s="12">
        <f ca="1">IFERROR(__xludf.DUMMYFUNCTION("""COMPUTED_VALUE"""),0)</f>
        <v>0</v>
      </c>
      <c r="J149" s="12" t="str">
        <f ca="1">IFERROR(__xludf.DUMMYFUNCTION("""COMPUTED_VALUE"""),"Nivel 4")</f>
        <v>Nivel 4</v>
      </c>
    </row>
    <row r="150" spans="1:10" x14ac:dyDescent="0.25">
      <c r="A150" s="12" t="str">
        <f ca="1">IFERROR(__xludf.DUMMYFUNCTION("""COMPUTED_VALUE"""),"Esmeraldas")</f>
        <v>Esmeraldas</v>
      </c>
      <c r="B150" s="15">
        <f ca="1">IFERROR(__xludf.DUMMYFUNCTION("""COMPUTED_VALUE"""),8)</f>
        <v>8</v>
      </c>
      <c r="C150" s="13" t="str">
        <f ca="1">IFERROR(__xludf.DUMMYFUNCTION("""COMPUTED_VALUE"""),"Muisne")</f>
        <v>Muisne</v>
      </c>
      <c r="D150" s="16">
        <f ca="1">IFERROR(__xludf.DUMMYFUNCTION("""COMPUTED_VALUE"""),803)</f>
        <v>803</v>
      </c>
      <c r="E150" s="12" t="str">
        <f ca="1">IFERROR(__xludf.DUMMYFUNCTION("""COMPUTED_VALUE"""),"Hundimiento")</f>
        <v>Hundimiento</v>
      </c>
      <c r="F150" s="12" t="str">
        <f ca="1">IFERROR(__xludf.DUMMYFUNCTION("""COMPUTED_VALUE"""),"Lluvias")</f>
        <v>Lluvias</v>
      </c>
      <c r="G150" s="12" t="str">
        <f ca="1">IFERROR(__xludf.DUMMYFUNCTION("""COMPUTED_VALUE"""),"Época Lluviosa")</f>
        <v>Época Lluviosa</v>
      </c>
      <c r="H150" s="14">
        <f ca="1">IFERROR(__xludf.DUMMYFUNCTION("""COMPUTED_VALUE"""),45081)</f>
        <v>45081</v>
      </c>
      <c r="I150" s="12">
        <f ca="1">IFERROR(__xludf.DUMMYFUNCTION("""COMPUTED_VALUE"""),0)</f>
        <v>0</v>
      </c>
      <c r="J150" s="12" t="str">
        <f ca="1">IFERROR(__xludf.DUMMYFUNCTION("""COMPUTED_VALUE"""),"Nivel 4")</f>
        <v>Nivel 4</v>
      </c>
    </row>
    <row r="151" spans="1:10" x14ac:dyDescent="0.25">
      <c r="A151" s="12" t="str">
        <f ca="1">IFERROR(__xludf.DUMMYFUNCTION("""COMPUTED_VALUE"""),"Loja")</f>
        <v>Loja</v>
      </c>
      <c r="B151" s="15">
        <f ca="1">IFERROR(__xludf.DUMMYFUNCTION("""COMPUTED_VALUE"""),11)</f>
        <v>11</v>
      </c>
      <c r="C151" s="13" t="str">
        <f ca="1">IFERROR(__xludf.DUMMYFUNCTION("""COMPUTED_VALUE"""),"Zapotillo")</f>
        <v>Zapotillo</v>
      </c>
      <c r="D151" s="16">
        <f ca="1">IFERROR(__xludf.DUMMYFUNCTION("""COMPUTED_VALUE"""),1113)</f>
        <v>1113</v>
      </c>
      <c r="E151" s="12" t="str">
        <f ca="1">IFERROR(__xludf.DUMMYFUNCTION("""COMPUTED_VALUE"""),"Inundación")</f>
        <v>Inundación</v>
      </c>
      <c r="F151" s="12" t="str">
        <f ca="1">IFERROR(__xludf.DUMMYFUNCTION("""COMPUTED_VALUE"""),"Lluvias")</f>
        <v>Lluvias</v>
      </c>
      <c r="G151" s="12" t="str">
        <f ca="1">IFERROR(__xludf.DUMMYFUNCTION("""COMPUTED_VALUE"""),"Época Lluviosa")</f>
        <v>Época Lluviosa</v>
      </c>
      <c r="H151" s="14">
        <f ca="1">IFERROR(__xludf.DUMMYFUNCTION("""COMPUTED_VALUE"""),45034)</f>
        <v>45034</v>
      </c>
      <c r="I151" s="12">
        <f ca="1">IFERROR(__xludf.DUMMYFUNCTION("""COMPUTED_VALUE"""),0)</f>
        <v>0</v>
      </c>
      <c r="J151" s="12" t="str">
        <f ca="1">IFERROR(__xludf.DUMMYFUNCTION("""COMPUTED_VALUE"""),"Nivel 2")</f>
        <v>Nivel 2</v>
      </c>
    </row>
    <row r="152" spans="1:10" x14ac:dyDescent="0.25">
      <c r="A152" s="12" t="str">
        <f ca="1">IFERROR(__xludf.DUMMYFUNCTION("""COMPUTED_VALUE"""),"Guayas")</f>
        <v>Guayas</v>
      </c>
      <c r="B152" s="15">
        <f ca="1">IFERROR(__xludf.DUMMYFUNCTION("""COMPUTED_VALUE"""),9)</f>
        <v>9</v>
      </c>
      <c r="C152" s="13" t="str">
        <f ca="1">IFERROR(__xludf.DUMMYFUNCTION("""COMPUTED_VALUE"""),"Salitre (Urbina Jado)")</f>
        <v>Salitre (Urbina Jado)</v>
      </c>
      <c r="D152" s="16">
        <f ca="1">IFERROR(__xludf.DUMMYFUNCTION("""COMPUTED_VALUE"""),919)</f>
        <v>919</v>
      </c>
      <c r="E152" s="12" t="str">
        <f ca="1">IFERROR(__xludf.DUMMYFUNCTION("""COMPUTED_VALUE"""),"Inundación")</f>
        <v>Inundación</v>
      </c>
      <c r="F152" s="12" t="str">
        <f ca="1">IFERROR(__xludf.DUMMYFUNCTION("""COMPUTED_VALUE"""),"Desbordamiento de cuerpos de agua")</f>
        <v>Desbordamiento de cuerpos de agua</v>
      </c>
      <c r="G152" s="12" t="str">
        <f ca="1">IFERROR(__xludf.DUMMYFUNCTION("""COMPUTED_VALUE"""),"Época Lluviosa")</f>
        <v>Época Lluviosa</v>
      </c>
      <c r="H152" s="14">
        <f ca="1">IFERROR(__xludf.DUMMYFUNCTION("""COMPUTED_VALUE"""),45034)</f>
        <v>45034</v>
      </c>
      <c r="I152" s="12">
        <f ca="1">IFERROR(__xludf.DUMMYFUNCTION("""COMPUTED_VALUE"""),0)</f>
        <v>0</v>
      </c>
      <c r="J152" s="12" t="str">
        <f ca="1">IFERROR(__xludf.DUMMYFUNCTION("""COMPUTED_VALUE"""),"Nivel 2")</f>
        <v>Nivel 2</v>
      </c>
    </row>
    <row r="153" spans="1:10" x14ac:dyDescent="0.25">
      <c r="A153" s="12" t="str">
        <f ca="1">IFERROR(__xludf.DUMMYFUNCTION("""COMPUTED_VALUE"""),"Manabí")</f>
        <v>Manabí</v>
      </c>
      <c r="B153" s="15">
        <f ca="1">IFERROR(__xludf.DUMMYFUNCTION("""COMPUTED_VALUE"""),13)</f>
        <v>13</v>
      </c>
      <c r="C153" s="13" t="str">
        <f ca="1">IFERROR(__xludf.DUMMYFUNCTION("""COMPUTED_VALUE"""),"Pichincha")</f>
        <v>Pichincha</v>
      </c>
      <c r="D153" s="16">
        <f ca="1">IFERROR(__xludf.DUMMYFUNCTION("""COMPUTED_VALUE"""),1311)</f>
        <v>1311</v>
      </c>
      <c r="E153" s="12" t="str">
        <f ca="1">IFERROR(__xludf.DUMMYFUNCTION("""COMPUTED_VALUE"""),"Inundación")</f>
        <v>Inundación</v>
      </c>
      <c r="F153" s="12" t="str">
        <f ca="1">IFERROR(__xludf.DUMMYFUNCTION("""COMPUTED_VALUE"""),"Lluvias")</f>
        <v>Lluvias</v>
      </c>
      <c r="G153" s="12" t="str">
        <f ca="1">IFERROR(__xludf.DUMMYFUNCTION("""COMPUTED_VALUE"""),"Época Lluviosa")</f>
        <v>Época Lluviosa</v>
      </c>
      <c r="H153" s="14">
        <f ca="1">IFERROR(__xludf.DUMMYFUNCTION("""COMPUTED_VALUE"""),45035)</f>
        <v>45035</v>
      </c>
      <c r="I153" s="12">
        <f ca="1">IFERROR(__xludf.DUMMYFUNCTION("""COMPUTED_VALUE"""),0)</f>
        <v>0</v>
      </c>
      <c r="J153" s="12" t="str">
        <f ca="1">IFERROR(__xludf.DUMMYFUNCTION("""COMPUTED_VALUE"""),"Nivel 2")</f>
        <v>Nivel 2</v>
      </c>
    </row>
    <row r="154" spans="1:10" x14ac:dyDescent="0.25">
      <c r="A154" s="12" t="str">
        <f ca="1">IFERROR(__xludf.DUMMYFUNCTION("""COMPUTED_VALUE"""),"Guayas")</f>
        <v>Guayas</v>
      </c>
      <c r="B154" s="15">
        <f ca="1">IFERROR(__xludf.DUMMYFUNCTION("""COMPUTED_VALUE"""),9)</f>
        <v>9</v>
      </c>
      <c r="C154" s="13" t="str">
        <f ca="1">IFERROR(__xludf.DUMMYFUNCTION("""COMPUTED_VALUE"""),"Daule")</f>
        <v>Daule</v>
      </c>
      <c r="D154" s="16">
        <f ca="1">IFERROR(__xludf.DUMMYFUNCTION("""COMPUTED_VALUE"""),906)</f>
        <v>906</v>
      </c>
      <c r="E154" s="12" t="str">
        <f ca="1">IFERROR(__xludf.DUMMYFUNCTION("""COMPUTED_VALUE"""),"Inundación")</f>
        <v>Inundación</v>
      </c>
      <c r="F154" s="12" t="str">
        <f ca="1">IFERROR(__xludf.DUMMYFUNCTION("""COMPUTED_VALUE"""),"Desbordamiento de cuerpos de agua")</f>
        <v>Desbordamiento de cuerpos de agua</v>
      </c>
      <c r="G154" s="12" t="str">
        <f ca="1">IFERROR(__xludf.DUMMYFUNCTION("""COMPUTED_VALUE"""),"Época Lluviosa")</f>
        <v>Época Lluviosa</v>
      </c>
      <c r="H154" s="14">
        <f ca="1">IFERROR(__xludf.DUMMYFUNCTION("""COMPUTED_VALUE"""),45036)</f>
        <v>45036</v>
      </c>
      <c r="I154" s="12">
        <f ca="1">IFERROR(__xludf.DUMMYFUNCTION("""COMPUTED_VALUE"""),0)</f>
        <v>0</v>
      </c>
      <c r="J154" s="12" t="str">
        <f ca="1">IFERROR(__xludf.DUMMYFUNCTION("""COMPUTED_VALUE"""),"Nivel 2")</f>
        <v>Nivel 2</v>
      </c>
    </row>
    <row r="155" spans="1:10" x14ac:dyDescent="0.25">
      <c r="A155" s="12" t="str">
        <f ca="1">IFERROR(__xludf.DUMMYFUNCTION("""COMPUTED_VALUE"""),"Cotopaxi")</f>
        <v>Cotopaxi</v>
      </c>
      <c r="B155" s="15">
        <f ca="1">IFERROR(__xludf.DUMMYFUNCTION("""COMPUTED_VALUE"""),5)</f>
        <v>5</v>
      </c>
      <c r="C155" s="13" t="str">
        <f ca="1">IFERROR(__xludf.DUMMYFUNCTION("""COMPUTED_VALUE"""),"Sigchos")</f>
        <v>Sigchos</v>
      </c>
      <c r="D155" s="16">
        <f ca="1">IFERROR(__xludf.DUMMYFUNCTION("""COMPUTED_VALUE"""),507)</f>
        <v>507</v>
      </c>
      <c r="E155" s="12" t="str">
        <f ca="1">IFERROR(__xludf.DUMMYFUNCTION("""COMPUTED_VALUE"""),"Socavamiento")</f>
        <v>Socavamiento</v>
      </c>
      <c r="F155" s="12" t="str">
        <f ca="1">IFERROR(__xludf.DUMMYFUNCTION("""COMPUTED_VALUE"""),"Lluvias")</f>
        <v>Lluvias</v>
      </c>
      <c r="G155" s="12" t="str">
        <f ca="1">IFERROR(__xludf.DUMMYFUNCTION("""COMPUTED_VALUE"""),"Época Lluviosa")</f>
        <v>Época Lluviosa</v>
      </c>
      <c r="H155" s="14">
        <f ca="1">IFERROR(__xludf.DUMMYFUNCTION("""COMPUTED_VALUE"""),45036)</f>
        <v>45036</v>
      </c>
      <c r="I155" s="12">
        <f ca="1">IFERROR(__xludf.DUMMYFUNCTION("""COMPUTED_VALUE"""),0)</f>
        <v>0</v>
      </c>
      <c r="J155" s="12" t="str">
        <f ca="1">IFERROR(__xludf.DUMMYFUNCTION("""COMPUTED_VALUE"""),"Nivel 2")</f>
        <v>Nivel 2</v>
      </c>
    </row>
    <row r="156" spans="1:10" x14ac:dyDescent="0.25">
      <c r="A156" s="12" t="str">
        <f ca="1">IFERROR(__xludf.DUMMYFUNCTION("""COMPUTED_VALUE"""),"Bolívar")</f>
        <v>Bolívar</v>
      </c>
      <c r="B156" s="15">
        <f ca="1">IFERROR(__xludf.DUMMYFUNCTION("""COMPUTED_VALUE"""),2)</f>
        <v>2</v>
      </c>
      <c r="C156" s="13" t="str">
        <f ca="1">IFERROR(__xludf.DUMMYFUNCTION("""COMPUTED_VALUE"""),"Chillanes")</f>
        <v>Chillanes</v>
      </c>
      <c r="D156" s="16">
        <f ca="1">IFERROR(__xludf.DUMMYFUNCTION("""COMPUTED_VALUE"""),202)</f>
        <v>202</v>
      </c>
      <c r="E156" s="12" t="str">
        <f ca="1">IFERROR(__xludf.DUMMYFUNCTION("""COMPUTED_VALUE"""),"Actividad Volcánica")</f>
        <v>Actividad Volcánica</v>
      </c>
      <c r="F156" s="12" t="str">
        <f ca="1">IFERROR(__xludf.DUMMYFUNCTION("""COMPUTED_VALUE"""),"Liberación de energía interna de la tierra")</f>
        <v>Liberación de energía interna de la tierra</v>
      </c>
      <c r="G156" s="12" t="str">
        <f ca="1">IFERROR(__xludf.DUMMYFUNCTION("""COMPUTED_VALUE"""),"Natural")</f>
        <v>Natural</v>
      </c>
      <c r="H156" s="14">
        <f ca="1">IFERROR(__xludf.DUMMYFUNCTION("""COMPUTED_VALUE"""),45037)</f>
        <v>45037</v>
      </c>
      <c r="I156" s="12">
        <f ca="1">IFERROR(__xludf.DUMMYFUNCTION("""COMPUTED_VALUE"""),0)</f>
        <v>0</v>
      </c>
      <c r="J156" s="12" t="str">
        <f ca="1">IFERROR(__xludf.DUMMYFUNCTION("""COMPUTED_VALUE"""),"Nivel 4")</f>
        <v>Nivel 4</v>
      </c>
    </row>
    <row r="157" spans="1:10" x14ac:dyDescent="0.25">
      <c r="A157" s="12" t="str">
        <f ca="1">IFERROR(__xludf.DUMMYFUNCTION("""COMPUTED_VALUE"""),"Bolívar")</f>
        <v>Bolívar</v>
      </c>
      <c r="B157" s="15">
        <f ca="1">IFERROR(__xludf.DUMMYFUNCTION("""COMPUTED_VALUE"""),2)</f>
        <v>2</v>
      </c>
      <c r="C157" s="13" t="str">
        <f ca="1">IFERROR(__xludf.DUMMYFUNCTION("""COMPUTED_VALUE"""),"Chillanes")</f>
        <v>Chillanes</v>
      </c>
      <c r="D157" s="16">
        <f ca="1">IFERROR(__xludf.DUMMYFUNCTION("""COMPUTED_VALUE"""),202)</f>
        <v>202</v>
      </c>
      <c r="E157" s="12" t="str">
        <f ca="1">IFERROR(__xludf.DUMMYFUNCTION("""COMPUTED_VALUE"""),"Actividad Volcánica")</f>
        <v>Actividad Volcánica</v>
      </c>
      <c r="F157" s="12" t="str">
        <f ca="1">IFERROR(__xludf.DUMMYFUNCTION("""COMPUTED_VALUE"""),"Liberación de energía interna de la tierra")</f>
        <v>Liberación de energía interna de la tierra</v>
      </c>
      <c r="G157" s="12" t="str">
        <f ca="1">IFERROR(__xludf.DUMMYFUNCTION("""COMPUTED_VALUE"""),"Natural")</f>
        <v>Natural</v>
      </c>
      <c r="H157" s="14">
        <f ca="1">IFERROR(__xludf.DUMMYFUNCTION("""COMPUTED_VALUE"""),45037)</f>
        <v>45037</v>
      </c>
      <c r="I157" s="12">
        <f ca="1">IFERROR(__xludf.DUMMYFUNCTION("""COMPUTED_VALUE"""),0)</f>
        <v>0</v>
      </c>
      <c r="J157" s="12" t="str">
        <f ca="1">IFERROR(__xludf.DUMMYFUNCTION("""COMPUTED_VALUE"""),"Nivel 2")</f>
        <v>Nivel 2</v>
      </c>
    </row>
    <row r="158" spans="1:10" x14ac:dyDescent="0.25">
      <c r="A158" s="12" t="str">
        <f ca="1">IFERROR(__xludf.DUMMYFUNCTION("""COMPUTED_VALUE"""),"Bolívar")</f>
        <v>Bolívar</v>
      </c>
      <c r="B158" s="15">
        <f ca="1">IFERROR(__xludf.DUMMYFUNCTION("""COMPUTED_VALUE"""),2)</f>
        <v>2</v>
      </c>
      <c r="C158" s="13" t="str">
        <f ca="1">IFERROR(__xludf.DUMMYFUNCTION("""COMPUTED_VALUE"""),"San Miguel")</f>
        <v>San Miguel</v>
      </c>
      <c r="D158" s="16">
        <f ca="1">IFERROR(__xludf.DUMMYFUNCTION("""COMPUTED_VALUE"""),205)</f>
        <v>205</v>
      </c>
      <c r="E158" s="12" t="str">
        <f ca="1">IFERROR(__xludf.DUMMYFUNCTION("""COMPUTED_VALUE"""),"Actividad Volcánica")</f>
        <v>Actividad Volcánica</v>
      </c>
      <c r="F158" s="12" t="str">
        <f ca="1">IFERROR(__xludf.DUMMYFUNCTION("""COMPUTED_VALUE"""),"Liberación de energía interna de la tierra")</f>
        <v>Liberación de energía interna de la tierra</v>
      </c>
      <c r="G158" s="12" t="str">
        <f ca="1">IFERROR(__xludf.DUMMYFUNCTION("""COMPUTED_VALUE"""),"Natural")</f>
        <v>Natural</v>
      </c>
      <c r="H158" s="14">
        <f ca="1">IFERROR(__xludf.DUMMYFUNCTION("""COMPUTED_VALUE"""),45037)</f>
        <v>45037</v>
      </c>
      <c r="I158" s="12">
        <f ca="1">IFERROR(__xludf.DUMMYFUNCTION("""COMPUTED_VALUE"""),0)</f>
        <v>0</v>
      </c>
      <c r="J158" s="12" t="str">
        <f ca="1">IFERROR(__xludf.DUMMYFUNCTION("""COMPUTED_VALUE"""),"Nivel 2")</f>
        <v>Nivel 2</v>
      </c>
    </row>
    <row r="159" spans="1:10" x14ac:dyDescent="0.25">
      <c r="A159" s="12" t="str">
        <f ca="1">IFERROR(__xludf.DUMMYFUNCTION("""COMPUTED_VALUE"""),"Chimborazo")</f>
        <v>Chimborazo</v>
      </c>
      <c r="B159" s="15">
        <f ca="1">IFERROR(__xludf.DUMMYFUNCTION("""COMPUTED_VALUE"""),6)</f>
        <v>6</v>
      </c>
      <c r="C159" s="13" t="str">
        <f ca="1">IFERROR(__xludf.DUMMYFUNCTION("""COMPUTED_VALUE"""),"Pallatanga")</f>
        <v>Pallatanga</v>
      </c>
      <c r="D159" s="16">
        <f ca="1">IFERROR(__xludf.DUMMYFUNCTION("""COMPUTED_VALUE"""),608)</f>
        <v>608</v>
      </c>
      <c r="E159" s="12" t="str">
        <f ca="1">IFERROR(__xludf.DUMMYFUNCTION("""COMPUTED_VALUE"""),"Actividad Volcánica")</f>
        <v>Actividad Volcánica</v>
      </c>
      <c r="F159" s="12" t="str">
        <f ca="1">IFERROR(__xludf.DUMMYFUNCTION("""COMPUTED_VALUE"""),"Liberación de energía interna de la tierra")</f>
        <v>Liberación de energía interna de la tierra</v>
      </c>
      <c r="G159" s="12" t="str">
        <f ca="1">IFERROR(__xludf.DUMMYFUNCTION("""COMPUTED_VALUE"""),"Natural")</f>
        <v>Natural</v>
      </c>
      <c r="H159" s="14">
        <f ca="1">IFERROR(__xludf.DUMMYFUNCTION("""COMPUTED_VALUE"""),45037)</f>
        <v>45037</v>
      </c>
      <c r="I159" s="12">
        <f ca="1">IFERROR(__xludf.DUMMYFUNCTION("""COMPUTED_VALUE"""),0)</f>
        <v>0</v>
      </c>
      <c r="J159" s="12" t="str">
        <f ca="1">IFERROR(__xludf.DUMMYFUNCTION("""COMPUTED_VALUE"""),"Nivel 2")</f>
        <v>Nivel 2</v>
      </c>
    </row>
    <row r="160" spans="1:10" x14ac:dyDescent="0.25">
      <c r="A160" s="12" t="str">
        <f ca="1">IFERROR(__xludf.DUMMYFUNCTION("""COMPUTED_VALUE"""),"Chimborazo")</f>
        <v>Chimborazo</v>
      </c>
      <c r="B160" s="15">
        <f ca="1">IFERROR(__xludf.DUMMYFUNCTION("""COMPUTED_VALUE"""),6)</f>
        <v>6</v>
      </c>
      <c r="C160" s="13" t="str">
        <f ca="1">IFERROR(__xludf.DUMMYFUNCTION("""COMPUTED_VALUE"""),"Guamote")</f>
        <v>Guamote</v>
      </c>
      <c r="D160" s="16">
        <f ca="1">IFERROR(__xludf.DUMMYFUNCTION("""COMPUTED_VALUE"""),606)</f>
        <v>606</v>
      </c>
      <c r="E160" s="12" t="str">
        <f ca="1">IFERROR(__xludf.DUMMYFUNCTION("""COMPUTED_VALUE"""),"Actividad Volcánica")</f>
        <v>Actividad Volcánica</v>
      </c>
      <c r="F160" s="12" t="str">
        <f ca="1">IFERROR(__xludf.DUMMYFUNCTION("""COMPUTED_VALUE"""),"Liberación de energía interna de la tierra")</f>
        <v>Liberación de energía interna de la tierra</v>
      </c>
      <c r="G160" s="12" t="str">
        <f ca="1">IFERROR(__xludf.DUMMYFUNCTION("""COMPUTED_VALUE"""),"Natural")</f>
        <v>Natural</v>
      </c>
      <c r="H160" s="14">
        <f ca="1">IFERROR(__xludf.DUMMYFUNCTION("""COMPUTED_VALUE"""),45037)</f>
        <v>45037</v>
      </c>
      <c r="I160" s="12">
        <f ca="1">IFERROR(__xludf.DUMMYFUNCTION("""COMPUTED_VALUE"""),0)</f>
        <v>0</v>
      </c>
      <c r="J160" s="12" t="str">
        <f ca="1">IFERROR(__xludf.DUMMYFUNCTION("""COMPUTED_VALUE"""),"Nivel 2")</f>
        <v>Nivel 2</v>
      </c>
    </row>
    <row r="161" spans="1:10" x14ac:dyDescent="0.25">
      <c r="A161" s="12" t="str">
        <f ca="1">IFERROR(__xludf.DUMMYFUNCTION("""COMPUTED_VALUE"""),"Chimborazo")</f>
        <v>Chimborazo</v>
      </c>
      <c r="B161" s="15">
        <f ca="1">IFERROR(__xludf.DUMMYFUNCTION("""COMPUTED_VALUE"""),6)</f>
        <v>6</v>
      </c>
      <c r="C161" s="13" t="str">
        <f ca="1">IFERROR(__xludf.DUMMYFUNCTION("""COMPUTED_VALUE"""),"Guamote")</f>
        <v>Guamote</v>
      </c>
      <c r="D161" s="16">
        <f ca="1">IFERROR(__xludf.DUMMYFUNCTION("""COMPUTED_VALUE"""),606)</f>
        <v>606</v>
      </c>
      <c r="E161" s="12" t="str">
        <f ca="1">IFERROR(__xludf.DUMMYFUNCTION("""COMPUTED_VALUE"""),"Actividad Volcánica")</f>
        <v>Actividad Volcánica</v>
      </c>
      <c r="F161" s="12" t="str">
        <f ca="1">IFERROR(__xludf.DUMMYFUNCTION("""COMPUTED_VALUE"""),"Liberación de energía interna de la tierra")</f>
        <v>Liberación de energía interna de la tierra</v>
      </c>
      <c r="G161" s="12" t="str">
        <f ca="1">IFERROR(__xludf.DUMMYFUNCTION("""COMPUTED_VALUE"""),"Natural")</f>
        <v>Natural</v>
      </c>
      <c r="H161" s="14">
        <f ca="1">IFERROR(__xludf.DUMMYFUNCTION("""COMPUTED_VALUE"""),45037)</f>
        <v>45037</v>
      </c>
      <c r="I161" s="12">
        <f ca="1">IFERROR(__xludf.DUMMYFUNCTION("""COMPUTED_VALUE"""),0)</f>
        <v>0</v>
      </c>
      <c r="J161" s="12" t="str">
        <f ca="1">IFERROR(__xludf.DUMMYFUNCTION("""COMPUTED_VALUE"""),"Nivel 3")</f>
        <v>Nivel 3</v>
      </c>
    </row>
    <row r="162" spans="1:10" x14ac:dyDescent="0.25">
      <c r="A162" s="12" t="str">
        <f ca="1">IFERROR(__xludf.DUMMYFUNCTION("""COMPUTED_VALUE"""),"Loja")</f>
        <v>Loja</v>
      </c>
      <c r="B162" s="15">
        <f ca="1">IFERROR(__xludf.DUMMYFUNCTION("""COMPUTED_VALUE"""),11)</f>
        <v>11</v>
      </c>
      <c r="C162" s="13" t="str">
        <f ca="1">IFERROR(__xludf.DUMMYFUNCTION("""COMPUTED_VALUE"""),"Sozoranga")</f>
        <v>Sozoranga</v>
      </c>
      <c r="D162" s="16">
        <f ca="1">IFERROR(__xludf.DUMMYFUNCTION("""COMPUTED_VALUE"""),1112)</f>
        <v>1112</v>
      </c>
      <c r="E162" s="12" t="str">
        <f ca="1">IFERROR(__xludf.DUMMYFUNCTION("""COMPUTED_VALUE"""),"Deslizamiento")</f>
        <v>Deslizamiento</v>
      </c>
      <c r="F162" s="12" t="str">
        <f ca="1">IFERROR(__xludf.DUMMYFUNCTION("""COMPUTED_VALUE"""),"Lluvias")</f>
        <v>Lluvias</v>
      </c>
      <c r="G162" s="12" t="str">
        <f ca="1">IFERROR(__xludf.DUMMYFUNCTION("""COMPUTED_VALUE"""),"Época Lluviosa")</f>
        <v>Época Lluviosa</v>
      </c>
      <c r="H162" s="14">
        <f ca="1">IFERROR(__xludf.DUMMYFUNCTION("""COMPUTED_VALUE"""),45037)</f>
        <v>45037</v>
      </c>
      <c r="I162" s="12">
        <f ca="1">IFERROR(__xludf.DUMMYFUNCTION("""COMPUTED_VALUE"""),0)</f>
        <v>0</v>
      </c>
      <c r="J162" s="12" t="str">
        <f ca="1">IFERROR(__xludf.DUMMYFUNCTION("""COMPUTED_VALUE"""),"Nivel 2")</f>
        <v>Nivel 2</v>
      </c>
    </row>
    <row r="163" spans="1:10" x14ac:dyDescent="0.25">
      <c r="A163" s="12" t="str">
        <f ca="1">IFERROR(__xludf.DUMMYFUNCTION("""COMPUTED_VALUE"""),"Pastaza")</f>
        <v>Pastaza</v>
      </c>
      <c r="B163" s="15">
        <f ca="1">IFERROR(__xludf.DUMMYFUNCTION("""COMPUTED_VALUE"""),16)</f>
        <v>16</v>
      </c>
      <c r="C163" s="13" t="str">
        <f ca="1">IFERROR(__xludf.DUMMYFUNCTION("""COMPUTED_VALUE"""),"Arajuno")</f>
        <v>Arajuno</v>
      </c>
      <c r="D163" s="16">
        <f ca="1">IFERROR(__xludf.DUMMYFUNCTION("""COMPUTED_VALUE"""),1604)</f>
        <v>1604</v>
      </c>
      <c r="E163" s="12" t="str">
        <f ca="1">IFERROR(__xludf.DUMMYFUNCTION("""COMPUTED_VALUE"""),"Deslizamiento")</f>
        <v>Deslizamiento</v>
      </c>
      <c r="F163" s="12" t="str">
        <f ca="1">IFERROR(__xludf.DUMMYFUNCTION("""COMPUTED_VALUE"""),"Lluvias")</f>
        <v>Lluvias</v>
      </c>
      <c r="G163" s="12" t="str">
        <f ca="1">IFERROR(__xludf.DUMMYFUNCTION("""COMPUTED_VALUE"""),"Época Lluviosa")</f>
        <v>Época Lluviosa</v>
      </c>
      <c r="H163" s="14">
        <f ca="1">IFERROR(__xludf.DUMMYFUNCTION("""COMPUTED_VALUE"""),45103)</f>
        <v>45103</v>
      </c>
      <c r="I163" s="12">
        <f ca="1">IFERROR(__xludf.DUMMYFUNCTION("""COMPUTED_VALUE"""),0)</f>
        <v>0</v>
      </c>
      <c r="J163" s="12" t="str">
        <f ca="1">IFERROR(__xludf.DUMMYFUNCTION("""COMPUTED_VALUE"""),"Nivel 2")</f>
        <v>Nivel 2</v>
      </c>
    </row>
    <row r="164" spans="1:10" x14ac:dyDescent="0.25">
      <c r="A164" s="12" t="str">
        <f ca="1">IFERROR(__xludf.DUMMYFUNCTION("""COMPUTED_VALUE"""),"Pichincha")</f>
        <v>Pichincha</v>
      </c>
      <c r="B164" s="15">
        <f ca="1">IFERROR(__xludf.DUMMYFUNCTION("""COMPUTED_VALUE"""),17)</f>
        <v>17</v>
      </c>
      <c r="C164" s="13" t="str">
        <f ca="1">IFERROR(__xludf.DUMMYFUNCTION("""COMPUTED_VALUE"""),"Mejía")</f>
        <v>Mejía</v>
      </c>
      <c r="D164" s="16">
        <f ca="1">IFERROR(__xludf.DUMMYFUNCTION("""COMPUTED_VALUE"""),1703)</f>
        <v>1703</v>
      </c>
      <c r="E164" s="12" t="str">
        <f ca="1">IFERROR(__xludf.DUMMYFUNCTION("""COMPUTED_VALUE"""),"Inundación")</f>
        <v>Inundación</v>
      </c>
      <c r="F164" s="12" t="str">
        <f ca="1">IFERROR(__xludf.DUMMYFUNCTION("""COMPUTED_VALUE"""),"Lluvias")</f>
        <v>Lluvias</v>
      </c>
      <c r="G164" s="12" t="str">
        <f ca="1">IFERROR(__xludf.DUMMYFUNCTION("""COMPUTED_VALUE"""),"Época Lluviosa")</f>
        <v>Época Lluviosa</v>
      </c>
      <c r="H164" s="14">
        <f ca="1">IFERROR(__xludf.DUMMYFUNCTION("""COMPUTED_VALUE"""),45038)</f>
        <v>45038</v>
      </c>
      <c r="I164" s="12">
        <f ca="1">IFERROR(__xludf.DUMMYFUNCTION("""COMPUTED_VALUE"""),0)</f>
        <v>0</v>
      </c>
      <c r="J164" s="12" t="str">
        <f ca="1">IFERROR(__xludf.DUMMYFUNCTION("""COMPUTED_VALUE"""),"Nivel 2")</f>
        <v>Nivel 2</v>
      </c>
    </row>
    <row r="165" spans="1:10" x14ac:dyDescent="0.25">
      <c r="A165" s="12" t="str">
        <f ca="1">IFERROR(__xludf.DUMMYFUNCTION("""COMPUTED_VALUE"""),"Cotopaxi")</f>
        <v>Cotopaxi</v>
      </c>
      <c r="B165" s="15">
        <f ca="1">IFERROR(__xludf.DUMMYFUNCTION("""COMPUTED_VALUE"""),5)</f>
        <v>5</v>
      </c>
      <c r="C165" s="13" t="str">
        <f ca="1">IFERROR(__xludf.DUMMYFUNCTION("""COMPUTED_VALUE"""),"La Maná")</f>
        <v>La Maná</v>
      </c>
      <c r="D165" s="16">
        <f ca="1">IFERROR(__xludf.DUMMYFUNCTION("""COMPUTED_VALUE"""),502)</f>
        <v>502</v>
      </c>
      <c r="E165" s="12" t="str">
        <f ca="1">IFERROR(__xludf.DUMMYFUNCTION("""COMPUTED_VALUE"""),"Inundación")</f>
        <v>Inundación</v>
      </c>
      <c r="F165" s="12" t="str">
        <f ca="1">IFERROR(__xludf.DUMMYFUNCTION("""COMPUTED_VALUE"""),"Lluvias")</f>
        <v>Lluvias</v>
      </c>
      <c r="G165" s="12" t="str">
        <f ca="1">IFERROR(__xludf.DUMMYFUNCTION("""COMPUTED_VALUE"""),"Época Lluviosa")</f>
        <v>Época Lluviosa</v>
      </c>
      <c r="H165" s="14">
        <f ca="1">IFERROR(__xludf.DUMMYFUNCTION("""COMPUTED_VALUE"""),45038)</f>
        <v>45038</v>
      </c>
      <c r="I165" s="12">
        <f ca="1">IFERROR(__xludf.DUMMYFUNCTION("""COMPUTED_VALUE"""),0)</f>
        <v>0</v>
      </c>
      <c r="J165" s="12" t="str">
        <f ca="1">IFERROR(__xludf.DUMMYFUNCTION("""COMPUTED_VALUE"""),"Nivel 2")</f>
        <v>Nivel 2</v>
      </c>
    </row>
    <row r="166" spans="1:10" x14ac:dyDescent="0.25">
      <c r="A166" s="12" t="str">
        <f ca="1">IFERROR(__xludf.DUMMYFUNCTION("""COMPUTED_VALUE"""),"Los Ríos")</f>
        <v>Los Ríos</v>
      </c>
      <c r="B166" s="15">
        <f ca="1">IFERROR(__xludf.DUMMYFUNCTION("""COMPUTED_VALUE"""),12)</f>
        <v>12</v>
      </c>
      <c r="C166" s="13" t="str">
        <f ca="1">IFERROR(__xludf.DUMMYFUNCTION("""COMPUTED_VALUE"""),"Urdaneta")</f>
        <v>Urdaneta</v>
      </c>
      <c r="D166" s="16">
        <f ca="1">IFERROR(__xludf.DUMMYFUNCTION("""COMPUTED_VALUE"""),1206)</f>
        <v>1206</v>
      </c>
      <c r="E166" s="12" t="str">
        <f ca="1">IFERROR(__xludf.DUMMYFUNCTION("""COMPUTED_VALUE"""),"Socavamiento")</f>
        <v>Socavamiento</v>
      </c>
      <c r="F166" s="12" t="str">
        <f ca="1">IFERROR(__xludf.DUMMYFUNCTION("""COMPUTED_VALUE"""),"Lluvias")</f>
        <v>Lluvias</v>
      </c>
      <c r="G166" s="12" t="str">
        <f ca="1">IFERROR(__xludf.DUMMYFUNCTION("""COMPUTED_VALUE"""),"Época Lluviosa")</f>
        <v>Época Lluviosa</v>
      </c>
      <c r="H166" s="14">
        <f ca="1">IFERROR(__xludf.DUMMYFUNCTION("""COMPUTED_VALUE"""),45039)</f>
        <v>45039</v>
      </c>
      <c r="I166" s="12">
        <f ca="1">IFERROR(__xludf.DUMMYFUNCTION("""COMPUTED_VALUE"""),0)</f>
        <v>0</v>
      </c>
      <c r="J166" s="12" t="str">
        <f ca="1">IFERROR(__xludf.DUMMYFUNCTION("""COMPUTED_VALUE"""),"Nivel 2")</f>
        <v>Nivel 2</v>
      </c>
    </row>
    <row r="167" spans="1:10" x14ac:dyDescent="0.25">
      <c r="A167" s="12" t="str">
        <f ca="1">IFERROR(__xludf.DUMMYFUNCTION("""COMPUTED_VALUE"""),"Los Ríos")</f>
        <v>Los Ríos</v>
      </c>
      <c r="B167" s="15">
        <f ca="1">IFERROR(__xludf.DUMMYFUNCTION("""COMPUTED_VALUE"""),12)</f>
        <v>12</v>
      </c>
      <c r="C167" s="13" t="str">
        <f ca="1">IFERROR(__xludf.DUMMYFUNCTION("""COMPUTED_VALUE"""),"Babahoyo")</f>
        <v>Babahoyo</v>
      </c>
      <c r="D167" s="16">
        <f ca="1">IFERROR(__xludf.DUMMYFUNCTION("""COMPUTED_VALUE"""),1201)</f>
        <v>1201</v>
      </c>
      <c r="E167" s="12" t="str">
        <f ca="1">IFERROR(__xludf.DUMMYFUNCTION("""COMPUTED_VALUE"""),"Inundación")</f>
        <v>Inundación</v>
      </c>
      <c r="F167" s="12" t="str">
        <f ca="1">IFERROR(__xludf.DUMMYFUNCTION("""COMPUTED_VALUE"""),"Inundación")</f>
        <v>Inundación</v>
      </c>
      <c r="G167" s="12" t="str">
        <f ca="1">IFERROR(__xludf.DUMMYFUNCTION("""COMPUTED_VALUE"""),"Época Lluviosa")</f>
        <v>Época Lluviosa</v>
      </c>
      <c r="H167" s="14">
        <f ca="1">IFERROR(__xludf.DUMMYFUNCTION("""COMPUTED_VALUE"""),45039)</f>
        <v>45039</v>
      </c>
      <c r="I167" s="12">
        <f ca="1">IFERROR(__xludf.DUMMYFUNCTION("""COMPUTED_VALUE"""),0)</f>
        <v>0</v>
      </c>
      <c r="J167" s="12" t="str">
        <f ca="1">IFERROR(__xludf.DUMMYFUNCTION("""COMPUTED_VALUE"""),"Nivel 2")</f>
        <v>Nivel 2</v>
      </c>
    </row>
    <row r="168" spans="1:10" x14ac:dyDescent="0.25">
      <c r="A168" s="12" t="str">
        <f ca="1">IFERROR(__xludf.DUMMYFUNCTION("""COMPUTED_VALUE"""),"Manabí")</f>
        <v>Manabí</v>
      </c>
      <c r="B168" s="15">
        <f ca="1">IFERROR(__xludf.DUMMYFUNCTION("""COMPUTED_VALUE"""),13)</f>
        <v>13</v>
      </c>
      <c r="C168" s="13" t="str">
        <f ca="1">IFERROR(__xludf.DUMMYFUNCTION("""COMPUTED_VALUE"""),"Paján")</f>
        <v>Paján</v>
      </c>
      <c r="D168" s="16">
        <f ca="1">IFERROR(__xludf.DUMMYFUNCTION("""COMPUTED_VALUE"""),1310)</f>
        <v>1310</v>
      </c>
      <c r="E168" s="12" t="str">
        <f ca="1">IFERROR(__xludf.DUMMYFUNCTION("""COMPUTED_VALUE"""),"Inundación")</f>
        <v>Inundación</v>
      </c>
      <c r="F168" s="12" t="str">
        <f ca="1">IFERROR(__xludf.DUMMYFUNCTION("""COMPUTED_VALUE"""),"Lluvias")</f>
        <v>Lluvias</v>
      </c>
      <c r="G168" s="12" t="str">
        <f ca="1">IFERROR(__xludf.DUMMYFUNCTION("""COMPUTED_VALUE"""),"Época Lluviosa")</f>
        <v>Época Lluviosa</v>
      </c>
      <c r="H168" s="14">
        <f ca="1">IFERROR(__xludf.DUMMYFUNCTION("""COMPUTED_VALUE"""),45040)</f>
        <v>45040</v>
      </c>
      <c r="I168" s="12">
        <f ca="1">IFERROR(__xludf.DUMMYFUNCTION("""COMPUTED_VALUE"""),0)</f>
        <v>0</v>
      </c>
      <c r="J168" s="12" t="str">
        <f ca="1">IFERROR(__xludf.DUMMYFUNCTION("""COMPUTED_VALUE"""),"Nivel 2")</f>
        <v>Nivel 2</v>
      </c>
    </row>
    <row r="169" spans="1:10" x14ac:dyDescent="0.25">
      <c r="A169" s="12" t="str">
        <f ca="1">IFERROR(__xludf.DUMMYFUNCTION("""COMPUTED_VALUE"""),"Guayas")</f>
        <v>Guayas</v>
      </c>
      <c r="B169" s="15">
        <f ca="1">IFERROR(__xludf.DUMMYFUNCTION("""COMPUTED_VALUE"""),9)</f>
        <v>9</v>
      </c>
      <c r="C169" s="13" t="str">
        <f ca="1">IFERROR(__xludf.DUMMYFUNCTION("""COMPUTED_VALUE"""),"Colimes")</f>
        <v>Colimes</v>
      </c>
      <c r="D169" s="16">
        <f ca="1">IFERROR(__xludf.DUMMYFUNCTION("""COMPUTED_VALUE"""),905)</f>
        <v>905</v>
      </c>
      <c r="E169" s="12" t="str">
        <f ca="1">IFERROR(__xludf.DUMMYFUNCTION("""COMPUTED_VALUE"""),"Inundación")</f>
        <v>Inundación</v>
      </c>
      <c r="F169" s="12" t="str">
        <f ca="1">IFERROR(__xludf.DUMMYFUNCTION("""COMPUTED_VALUE"""),"Lluvias")</f>
        <v>Lluvias</v>
      </c>
      <c r="G169" s="12" t="str">
        <f ca="1">IFERROR(__xludf.DUMMYFUNCTION("""COMPUTED_VALUE"""),"Época Lluviosa")</f>
        <v>Época Lluviosa</v>
      </c>
      <c r="H169" s="14">
        <f ca="1">IFERROR(__xludf.DUMMYFUNCTION("""COMPUTED_VALUE"""),45040)</f>
        <v>45040</v>
      </c>
      <c r="I169" s="12">
        <f ca="1">IFERROR(__xludf.DUMMYFUNCTION("""COMPUTED_VALUE"""),0)</f>
        <v>0</v>
      </c>
      <c r="J169" s="12" t="str">
        <f ca="1">IFERROR(__xludf.DUMMYFUNCTION("""COMPUTED_VALUE"""),"Nivel 2")</f>
        <v>Nivel 2</v>
      </c>
    </row>
    <row r="170" spans="1:10" x14ac:dyDescent="0.25">
      <c r="A170" s="12" t="str">
        <f ca="1">IFERROR(__xludf.DUMMYFUNCTION("""COMPUTED_VALUE"""),"Chimborazo")</f>
        <v>Chimborazo</v>
      </c>
      <c r="B170" s="15">
        <f ca="1">IFERROR(__xludf.DUMMYFUNCTION("""COMPUTED_VALUE"""),6)</f>
        <v>6</v>
      </c>
      <c r="C170" s="13" t="str">
        <f ca="1">IFERROR(__xludf.DUMMYFUNCTION("""COMPUTED_VALUE"""),"Colta")</f>
        <v>Colta</v>
      </c>
      <c r="D170" s="16">
        <f ca="1">IFERROR(__xludf.DUMMYFUNCTION("""COMPUTED_VALUE"""),603)</f>
        <v>603</v>
      </c>
      <c r="E170" s="12" t="str">
        <f ca="1">IFERROR(__xludf.DUMMYFUNCTION("""COMPUTED_VALUE"""),"Deslizamiento")</f>
        <v>Deslizamiento</v>
      </c>
      <c r="F170" s="12" t="str">
        <f ca="1">IFERROR(__xludf.DUMMYFUNCTION("""COMPUTED_VALUE"""),"Lluvias")</f>
        <v>Lluvias</v>
      </c>
      <c r="G170" s="12" t="str">
        <f ca="1">IFERROR(__xludf.DUMMYFUNCTION("""COMPUTED_VALUE"""),"Época Lluviosa")</f>
        <v>Época Lluviosa</v>
      </c>
      <c r="H170" s="14">
        <f ca="1">IFERROR(__xludf.DUMMYFUNCTION("""COMPUTED_VALUE"""),45040)</f>
        <v>45040</v>
      </c>
      <c r="I170" s="12">
        <f ca="1">IFERROR(__xludf.DUMMYFUNCTION("""COMPUTED_VALUE"""),0)</f>
        <v>0</v>
      </c>
      <c r="J170" s="12" t="str">
        <f ca="1">IFERROR(__xludf.DUMMYFUNCTION("""COMPUTED_VALUE"""),"Nivel 2")</f>
        <v>Nivel 2</v>
      </c>
    </row>
    <row r="171" spans="1:10" x14ac:dyDescent="0.25">
      <c r="A171" s="12" t="str">
        <f ca="1">IFERROR(__xludf.DUMMYFUNCTION("""COMPUTED_VALUE"""),"Chimborazo")</f>
        <v>Chimborazo</v>
      </c>
      <c r="B171" s="15">
        <f ca="1">IFERROR(__xludf.DUMMYFUNCTION("""COMPUTED_VALUE"""),6)</f>
        <v>6</v>
      </c>
      <c r="C171" s="13" t="str">
        <f ca="1">IFERROR(__xludf.DUMMYFUNCTION("""COMPUTED_VALUE"""),"Colta")</f>
        <v>Colta</v>
      </c>
      <c r="D171" s="16">
        <f ca="1">IFERROR(__xludf.DUMMYFUNCTION("""COMPUTED_VALUE"""),603)</f>
        <v>603</v>
      </c>
      <c r="E171" s="12" t="str">
        <f ca="1">IFERROR(__xludf.DUMMYFUNCTION("""COMPUTED_VALUE"""),"Deslizamiento")</f>
        <v>Deslizamiento</v>
      </c>
      <c r="F171" s="12" t="str">
        <f ca="1">IFERROR(__xludf.DUMMYFUNCTION("""COMPUTED_VALUE"""),"Lluvias")</f>
        <v>Lluvias</v>
      </c>
      <c r="G171" s="12" t="str">
        <f ca="1">IFERROR(__xludf.DUMMYFUNCTION("""COMPUTED_VALUE"""),"Época Lluviosa")</f>
        <v>Época Lluviosa</v>
      </c>
      <c r="H171" s="14">
        <f ca="1">IFERROR(__xludf.DUMMYFUNCTION("""COMPUTED_VALUE"""),45042)</f>
        <v>45042</v>
      </c>
      <c r="I171" s="12">
        <f ca="1">IFERROR(__xludf.DUMMYFUNCTION("""COMPUTED_VALUE"""),0)</f>
        <v>0</v>
      </c>
      <c r="J171" s="12" t="str">
        <f ca="1">IFERROR(__xludf.DUMMYFUNCTION("""COMPUTED_VALUE"""),"Nivel 2")</f>
        <v>Nivel 2</v>
      </c>
    </row>
    <row r="172" spans="1:10" x14ac:dyDescent="0.25">
      <c r="A172" s="12" t="str">
        <f ca="1">IFERROR(__xludf.DUMMYFUNCTION("""COMPUTED_VALUE"""),"Guayas")</f>
        <v>Guayas</v>
      </c>
      <c r="B172" s="15">
        <f ca="1">IFERROR(__xludf.DUMMYFUNCTION("""COMPUTED_VALUE"""),9)</f>
        <v>9</v>
      </c>
      <c r="C172" s="13" t="str">
        <f ca="1">IFERROR(__xludf.DUMMYFUNCTION("""COMPUTED_VALUE"""),"San Jacinto De Yaguachi")</f>
        <v>San Jacinto De Yaguachi</v>
      </c>
      <c r="D172" s="16">
        <f ca="1">IFERROR(__xludf.DUMMYFUNCTION("""COMPUTED_VALUE"""),920)</f>
        <v>920</v>
      </c>
      <c r="E172" s="12" t="str">
        <f ca="1">IFERROR(__xludf.DUMMYFUNCTION("""COMPUTED_VALUE"""),"Socavamiento")</f>
        <v>Socavamiento</v>
      </c>
      <c r="F172" s="12" t="str">
        <f ca="1">IFERROR(__xludf.DUMMYFUNCTION("""COMPUTED_VALUE"""),"Desbordamiento de cuerpos de agua")</f>
        <v>Desbordamiento de cuerpos de agua</v>
      </c>
      <c r="G172" s="12" t="str">
        <f ca="1">IFERROR(__xludf.DUMMYFUNCTION("""COMPUTED_VALUE"""),"Época Lluviosa")</f>
        <v>Época Lluviosa</v>
      </c>
      <c r="H172" s="14">
        <f ca="1">IFERROR(__xludf.DUMMYFUNCTION("""COMPUTED_VALUE"""),45042)</f>
        <v>45042</v>
      </c>
      <c r="I172" s="12">
        <f ca="1">IFERROR(__xludf.DUMMYFUNCTION("""COMPUTED_VALUE"""),0)</f>
        <v>0</v>
      </c>
      <c r="J172" s="12" t="str">
        <f ca="1">IFERROR(__xludf.DUMMYFUNCTION("""COMPUTED_VALUE"""),"Nivel 2")</f>
        <v>Nivel 2</v>
      </c>
    </row>
    <row r="173" spans="1:10" x14ac:dyDescent="0.25">
      <c r="A173" s="12" t="str">
        <f ca="1">IFERROR(__xludf.DUMMYFUNCTION("""COMPUTED_VALUE"""),"Los Ríos")</f>
        <v>Los Ríos</v>
      </c>
      <c r="B173" s="15">
        <f ca="1">IFERROR(__xludf.DUMMYFUNCTION("""COMPUTED_VALUE"""),12)</f>
        <v>12</v>
      </c>
      <c r="C173" s="13" t="str">
        <f ca="1">IFERROR(__xludf.DUMMYFUNCTION("""COMPUTED_VALUE"""),"Baba")</f>
        <v>Baba</v>
      </c>
      <c r="D173" s="16">
        <f ca="1">IFERROR(__xludf.DUMMYFUNCTION("""COMPUTED_VALUE"""),1202)</f>
        <v>1202</v>
      </c>
      <c r="E173" s="12" t="str">
        <f ca="1">IFERROR(__xludf.DUMMYFUNCTION("""COMPUTED_VALUE"""),"Inundación")</f>
        <v>Inundación</v>
      </c>
      <c r="F173" s="12" t="str">
        <f ca="1">IFERROR(__xludf.DUMMYFUNCTION("""COMPUTED_VALUE"""),"Lluvias")</f>
        <v>Lluvias</v>
      </c>
      <c r="G173" s="12" t="str">
        <f ca="1">IFERROR(__xludf.DUMMYFUNCTION("""COMPUTED_VALUE"""),"Época Lluviosa")</f>
        <v>Época Lluviosa</v>
      </c>
      <c r="H173" s="14">
        <f ca="1">IFERROR(__xludf.DUMMYFUNCTION("""COMPUTED_VALUE"""),45043)</f>
        <v>45043</v>
      </c>
      <c r="I173" s="12">
        <f ca="1">IFERROR(__xludf.DUMMYFUNCTION("""COMPUTED_VALUE"""),0)</f>
        <v>0</v>
      </c>
      <c r="J173" s="12" t="str">
        <f ca="1">IFERROR(__xludf.DUMMYFUNCTION("""COMPUTED_VALUE"""),"Nivel 2")</f>
        <v>Nivel 2</v>
      </c>
    </row>
    <row r="174" spans="1:10" x14ac:dyDescent="0.25">
      <c r="A174" s="12" t="str">
        <f ca="1">IFERROR(__xludf.DUMMYFUNCTION("""COMPUTED_VALUE"""),"Santa Elena")</f>
        <v>Santa Elena</v>
      </c>
      <c r="B174" s="15">
        <f ca="1">IFERROR(__xludf.DUMMYFUNCTION("""COMPUTED_VALUE"""),24)</f>
        <v>24</v>
      </c>
      <c r="C174" s="13" t="str">
        <f ca="1">IFERROR(__xludf.DUMMYFUNCTION("""COMPUTED_VALUE"""),"Santa Elena")</f>
        <v>Santa Elena</v>
      </c>
      <c r="D174" s="16">
        <f ca="1">IFERROR(__xludf.DUMMYFUNCTION("""COMPUTED_VALUE"""),2401)</f>
        <v>2401</v>
      </c>
      <c r="E174" s="12" t="str">
        <f ca="1">IFERROR(__xludf.DUMMYFUNCTION("""COMPUTED_VALUE"""),"Inundación")</f>
        <v>Inundación</v>
      </c>
      <c r="F174" s="12" t="str">
        <f ca="1">IFERROR(__xludf.DUMMYFUNCTION("""COMPUTED_VALUE"""),"Inundación")</f>
        <v>Inundación</v>
      </c>
      <c r="G174" s="12" t="str">
        <f ca="1">IFERROR(__xludf.DUMMYFUNCTION("""COMPUTED_VALUE"""),"Época Lluviosa")</f>
        <v>Época Lluviosa</v>
      </c>
      <c r="H174" s="14">
        <f ca="1">IFERROR(__xludf.DUMMYFUNCTION("""COMPUTED_VALUE"""),45043)</f>
        <v>45043</v>
      </c>
      <c r="I174" s="12">
        <f ca="1">IFERROR(__xludf.DUMMYFUNCTION("""COMPUTED_VALUE"""),0)</f>
        <v>0</v>
      </c>
      <c r="J174" s="12" t="str">
        <f ca="1">IFERROR(__xludf.DUMMYFUNCTION("""COMPUTED_VALUE"""),"Nivel 2")</f>
        <v>Nivel 2</v>
      </c>
    </row>
    <row r="175" spans="1:10" x14ac:dyDescent="0.25">
      <c r="A175" s="12" t="str">
        <f ca="1">IFERROR(__xludf.DUMMYFUNCTION("""COMPUTED_VALUE"""),"Bolívar")</f>
        <v>Bolívar</v>
      </c>
      <c r="B175" s="15">
        <f ca="1">IFERROR(__xludf.DUMMYFUNCTION("""COMPUTED_VALUE"""),2)</f>
        <v>2</v>
      </c>
      <c r="C175" s="13" t="str">
        <f ca="1">IFERROR(__xludf.DUMMYFUNCTION("""COMPUTED_VALUE"""),"Caluma")</f>
        <v>Caluma</v>
      </c>
      <c r="D175" s="16">
        <f ca="1">IFERROR(__xludf.DUMMYFUNCTION("""COMPUTED_VALUE"""),206)</f>
        <v>206</v>
      </c>
      <c r="E175" s="12" t="str">
        <f ca="1">IFERROR(__xludf.DUMMYFUNCTION("""COMPUTED_VALUE"""),"Inundación")</f>
        <v>Inundación</v>
      </c>
      <c r="F175" s="12" t="str">
        <f ca="1">IFERROR(__xludf.DUMMYFUNCTION("""COMPUTED_VALUE"""),"Lluvias")</f>
        <v>Lluvias</v>
      </c>
      <c r="G175" s="12" t="str">
        <f ca="1">IFERROR(__xludf.DUMMYFUNCTION("""COMPUTED_VALUE"""),"Época Lluviosa")</f>
        <v>Época Lluviosa</v>
      </c>
      <c r="H175" s="14">
        <f ca="1">IFERROR(__xludf.DUMMYFUNCTION("""COMPUTED_VALUE"""),45043)</f>
        <v>45043</v>
      </c>
      <c r="I175" s="12">
        <f ca="1">IFERROR(__xludf.DUMMYFUNCTION("""COMPUTED_VALUE"""),0)</f>
        <v>0</v>
      </c>
      <c r="J175" s="12" t="str">
        <f ca="1">IFERROR(__xludf.DUMMYFUNCTION("""COMPUTED_VALUE"""),"Nivel 3")</f>
        <v>Nivel 3</v>
      </c>
    </row>
    <row r="176" spans="1:10" x14ac:dyDescent="0.25">
      <c r="A176" s="12" t="str">
        <f ca="1">IFERROR(__xludf.DUMMYFUNCTION("""COMPUTED_VALUE"""),"Loja")</f>
        <v>Loja</v>
      </c>
      <c r="B176" s="15">
        <f ca="1">IFERROR(__xludf.DUMMYFUNCTION("""COMPUTED_VALUE"""),11)</f>
        <v>11</v>
      </c>
      <c r="C176" s="13" t="str">
        <f ca="1">IFERROR(__xludf.DUMMYFUNCTION("""COMPUTED_VALUE"""),"Puyango")</f>
        <v>Puyango</v>
      </c>
      <c r="D176" s="16">
        <f ca="1">IFERROR(__xludf.DUMMYFUNCTION("""COMPUTED_VALUE"""),1110)</f>
        <v>1110</v>
      </c>
      <c r="E176" s="12" t="str">
        <f ca="1">IFERROR(__xludf.DUMMYFUNCTION("""COMPUTED_VALUE"""),"Inundación")</f>
        <v>Inundación</v>
      </c>
      <c r="F176" s="12" t="str">
        <f ca="1">IFERROR(__xludf.DUMMYFUNCTION("""COMPUTED_VALUE"""),"Lluvias")</f>
        <v>Lluvias</v>
      </c>
      <c r="G176" s="12" t="str">
        <f ca="1">IFERROR(__xludf.DUMMYFUNCTION("""COMPUTED_VALUE"""),"Época Lluviosa")</f>
        <v>Época Lluviosa</v>
      </c>
      <c r="H176" s="14">
        <f ca="1">IFERROR(__xludf.DUMMYFUNCTION("""COMPUTED_VALUE"""),45044)</f>
        <v>45044</v>
      </c>
      <c r="I176" s="12">
        <f ca="1">IFERROR(__xludf.DUMMYFUNCTION("""COMPUTED_VALUE"""),0)</f>
        <v>0</v>
      </c>
      <c r="J176" s="12" t="str">
        <f ca="1">IFERROR(__xludf.DUMMYFUNCTION("""COMPUTED_VALUE"""),"Nivel 2")</f>
        <v>Nivel 2</v>
      </c>
    </row>
    <row r="177" spans="1:10" x14ac:dyDescent="0.25">
      <c r="A177" s="12" t="str">
        <f ca="1">IFERROR(__xludf.DUMMYFUNCTION("""COMPUTED_VALUE"""),"Los Ríos")</f>
        <v>Los Ríos</v>
      </c>
      <c r="B177" s="15">
        <f ca="1">IFERROR(__xludf.DUMMYFUNCTION("""COMPUTED_VALUE"""),12)</f>
        <v>12</v>
      </c>
      <c r="C177" s="13" t="str">
        <f ca="1">IFERROR(__xludf.DUMMYFUNCTION("""COMPUTED_VALUE"""),"Baba")</f>
        <v>Baba</v>
      </c>
      <c r="D177" s="16">
        <f ca="1">IFERROR(__xludf.DUMMYFUNCTION("""COMPUTED_VALUE"""),1202)</f>
        <v>1202</v>
      </c>
      <c r="E177" s="12" t="str">
        <f ca="1">IFERROR(__xludf.DUMMYFUNCTION("""COMPUTED_VALUE"""),"Inundación")</f>
        <v>Inundación</v>
      </c>
      <c r="F177" s="12" t="str">
        <f ca="1">IFERROR(__xludf.DUMMYFUNCTION("""COMPUTED_VALUE"""),"Lluvias")</f>
        <v>Lluvias</v>
      </c>
      <c r="G177" s="12" t="str">
        <f ca="1">IFERROR(__xludf.DUMMYFUNCTION("""COMPUTED_VALUE"""),"Época Lluviosa")</f>
        <v>Época Lluviosa</v>
      </c>
      <c r="H177" s="14">
        <f ca="1">IFERROR(__xludf.DUMMYFUNCTION("""COMPUTED_VALUE"""),45048)</f>
        <v>45048</v>
      </c>
      <c r="I177" s="12">
        <f ca="1">IFERROR(__xludf.DUMMYFUNCTION("""COMPUTED_VALUE"""),0)</f>
        <v>0</v>
      </c>
      <c r="J177" s="12" t="str">
        <f ca="1">IFERROR(__xludf.DUMMYFUNCTION("""COMPUTED_VALUE"""),"Nivel 2")</f>
        <v>Nivel 2</v>
      </c>
    </row>
    <row r="178" spans="1:10" x14ac:dyDescent="0.25">
      <c r="A178" s="12" t="str">
        <f ca="1">IFERROR(__xludf.DUMMYFUNCTION("""COMPUTED_VALUE"""),"Guayas")</f>
        <v>Guayas</v>
      </c>
      <c r="B178" s="15">
        <f ca="1">IFERROR(__xludf.DUMMYFUNCTION("""COMPUTED_VALUE"""),9)</f>
        <v>9</v>
      </c>
      <c r="C178" s="13" t="str">
        <f ca="1">IFERROR(__xludf.DUMMYFUNCTION("""COMPUTED_VALUE"""),"Daule")</f>
        <v>Daule</v>
      </c>
      <c r="D178" s="16">
        <f ca="1">IFERROR(__xludf.DUMMYFUNCTION("""COMPUTED_VALUE"""),906)</f>
        <v>906</v>
      </c>
      <c r="E178" s="12" t="str">
        <f ca="1">IFERROR(__xludf.DUMMYFUNCTION("""COMPUTED_VALUE"""),"Inundación")</f>
        <v>Inundación</v>
      </c>
      <c r="F178" s="12" t="str">
        <f ca="1">IFERROR(__xludf.DUMMYFUNCTION("""COMPUTED_VALUE"""),"Desbordamiento de cuerpos de agua")</f>
        <v>Desbordamiento de cuerpos de agua</v>
      </c>
      <c r="G178" s="12" t="str">
        <f ca="1">IFERROR(__xludf.DUMMYFUNCTION("""COMPUTED_VALUE"""),"Época Lluviosa")</f>
        <v>Época Lluviosa</v>
      </c>
      <c r="H178" s="14">
        <f ca="1">IFERROR(__xludf.DUMMYFUNCTION("""COMPUTED_VALUE"""),45048)</f>
        <v>45048</v>
      </c>
      <c r="I178" s="12">
        <f ca="1">IFERROR(__xludf.DUMMYFUNCTION("""COMPUTED_VALUE"""),0)</f>
        <v>0</v>
      </c>
      <c r="J178" s="12" t="str">
        <f ca="1">IFERROR(__xludf.DUMMYFUNCTION("""COMPUTED_VALUE"""),"Nivel 2")</f>
        <v>Nivel 2</v>
      </c>
    </row>
    <row r="179" spans="1:10" x14ac:dyDescent="0.25">
      <c r="A179" s="12" t="str">
        <f ca="1">IFERROR(__xludf.DUMMYFUNCTION("""COMPUTED_VALUE"""),"Manabí")</f>
        <v>Manabí</v>
      </c>
      <c r="B179" s="15">
        <f ca="1">IFERROR(__xludf.DUMMYFUNCTION("""COMPUTED_VALUE"""),13)</f>
        <v>13</v>
      </c>
      <c r="C179" s="13" t="str">
        <f ca="1">IFERROR(__xludf.DUMMYFUNCTION("""COMPUTED_VALUE"""),"Paján")</f>
        <v>Paján</v>
      </c>
      <c r="D179" s="16">
        <f ca="1">IFERROR(__xludf.DUMMYFUNCTION("""COMPUTED_VALUE"""),1310)</f>
        <v>1310</v>
      </c>
      <c r="E179" s="12" t="str">
        <f ca="1">IFERROR(__xludf.DUMMYFUNCTION("""COMPUTED_VALUE"""),"Deslizamiento")</f>
        <v>Deslizamiento</v>
      </c>
      <c r="F179" s="12" t="str">
        <f ca="1">IFERROR(__xludf.DUMMYFUNCTION("""COMPUTED_VALUE"""),"Lluvias")</f>
        <v>Lluvias</v>
      </c>
      <c r="G179" s="12" t="str">
        <f ca="1">IFERROR(__xludf.DUMMYFUNCTION("""COMPUTED_VALUE"""),"Época Lluviosa")</f>
        <v>Época Lluviosa</v>
      </c>
      <c r="H179" s="14">
        <f ca="1">IFERROR(__xludf.DUMMYFUNCTION("""COMPUTED_VALUE"""),45049)</f>
        <v>45049</v>
      </c>
      <c r="I179" s="12">
        <f ca="1">IFERROR(__xludf.DUMMYFUNCTION("""COMPUTED_VALUE"""),0)</f>
        <v>0</v>
      </c>
      <c r="J179" s="12" t="str">
        <f ca="1">IFERROR(__xludf.DUMMYFUNCTION("""COMPUTED_VALUE"""),"Nivel 2")</f>
        <v>Nivel 2</v>
      </c>
    </row>
    <row r="180" spans="1:10" x14ac:dyDescent="0.25">
      <c r="A180" s="12" t="str">
        <f ca="1">IFERROR(__xludf.DUMMYFUNCTION("""COMPUTED_VALUE"""),"Guayas")</f>
        <v>Guayas</v>
      </c>
      <c r="B180" s="15">
        <f ca="1">IFERROR(__xludf.DUMMYFUNCTION("""COMPUTED_VALUE"""),9)</f>
        <v>9</v>
      </c>
      <c r="C180" s="13" t="str">
        <f ca="1">IFERROR(__xludf.DUMMYFUNCTION("""COMPUTED_VALUE"""),"Santa Lucía")</f>
        <v>Santa Lucía</v>
      </c>
      <c r="D180" s="16">
        <f ca="1">IFERROR(__xludf.DUMMYFUNCTION("""COMPUTED_VALUE"""),918)</f>
        <v>918</v>
      </c>
      <c r="E180" s="12" t="str">
        <f ca="1">IFERROR(__xludf.DUMMYFUNCTION("""COMPUTED_VALUE"""),"Inundación")</f>
        <v>Inundación</v>
      </c>
      <c r="F180" s="12" t="str">
        <f ca="1">IFERROR(__xludf.DUMMYFUNCTION("""COMPUTED_VALUE"""),"Lluvias")</f>
        <v>Lluvias</v>
      </c>
      <c r="G180" s="12" t="str">
        <f ca="1">IFERROR(__xludf.DUMMYFUNCTION("""COMPUTED_VALUE"""),"Época Lluviosa")</f>
        <v>Época Lluviosa</v>
      </c>
      <c r="H180" s="14">
        <f ca="1">IFERROR(__xludf.DUMMYFUNCTION("""COMPUTED_VALUE"""),45054)</f>
        <v>45054</v>
      </c>
      <c r="I180" s="12">
        <f ca="1">IFERROR(__xludf.DUMMYFUNCTION("""COMPUTED_VALUE"""),0)</f>
        <v>0</v>
      </c>
      <c r="J180" s="12" t="str">
        <f ca="1">IFERROR(__xludf.DUMMYFUNCTION("""COMPUTED_VALUE"""),"Nivel 2")</f>
        <v>Nivel 2</v>
      </c>
    </row>
    <row r="181" spans="1:10" x14ac:dyDescent="0.25">
      <c r="A181" s="12" t="str">
        <f ca="1">IFERROR(__xludf.DUMMYFUNCTION("""COMPUTED_VALUE"""),"Chimborazo")</f>
        <v>Chimborazo</v>
      </c>
      <c r="B181" s="15">
        <f ca="1">IFERROR(__xludf.DUMMYFUNCTION("""COMPUTED_VALUE"""),6)</f>
        <v>6</v>
      </c>
      <c r="C181" s="13" t="str">
        <f ca="1">IFERROR(__xludf.DUMMYFUNCTION("""COMPUTED_VALUE"""),"Alausí")</f>
        <v>Alausí</v>
      </c>
      <c r="D181" s="16">
        <f ca="1">IFERROR(__xludf.DUMMYFUNCTION("""COMPUTED_VALUE"""),602)</f>
        <v>602</v>
      </c>
      <c r="E181" s="12" t="str">
        <f ca="1">IFERROR(__xludf.DUMMYFUNCTION("""COMPUTED_VALUE"""),"Hundimiento")</f>
        <v>Hundimiento</v>
      </c>
      <c r="F181" s="12" t="str">
        <f ca="1">IFERROR(__xludf.DUMMYFUNCTION("""COMPUTED_VALUE"""),"Lluvias")</f>
        <v>Lluvias</v>
      </c>
      <c r="G181" s="12" t="str">
        <f ca="1">IFERROR(__xludf.DUMMYFUNCTION("""COMPUTED_VALUE"""),"Época Lluviosa")</f>
        <v>Época Lluviosa</v>
      </c>
      <c r="H181" s="14">
        <f ca="1">IFERROR(__xludf.DUMMYFUNCTION("""COMPUTED_VALUE"""),45055)</f>
        <v>45055</v>
      </c>
      <c r="I181" s="12">
        <f ca="1">IFERROR(__xludf.DUMMYFUNCTION("""COMPUTED_VALUE"""),0)</f>
        <v>0</v>
      </c>
      <c r="J181" s="12" t="str">
        <f ca="1">IFERROR(__xludf.DUMMYFUNCTION("""COMPUTED_VALUE"""),"Nivel 2")</f>
        <v>Nivel 2</v>
      </c>
    </row>
    <row r="182" spans="1:10" x14ac:dyDescent="0.25">
      <c r="A182" s="12" t="str">
        <f ca="1">IFERROR(__xludf.DUMMYFUNCTION("""COMPUTED_VALUE"""),"Guayas")</f>
        <v>Guayas</v>
      </c>
      <c r="B182" s="15">
        <f ca="1">IFERROR(__xludf.DUMMYFUNCTION("""COMPUTED_VALUE"""),9)</f>
        <v>9</v>
      </c>
      <c r="C182" s="13" t="str">
        <f ca="1">IFERROR(__xludf.DUMMYFUNCTION("""COMPUTED_VALUE"""),"Colimes")</f>
        <v>Colimes</v>
      </c>
      <c r="D182" s="16">
        <f ca="1">IFERROR(__xludf.DUMMYFUNCTION("""COMPUTED_VALUE"""),905)</f>
        <v>905</v>
      </c>
      <c r="E182" s="12" t="str">
        <f ca="1">IFERROR(__xludf.DUMMYFUNCTION("""COMPUTED_VALUE"""),"Inundación")</f>
        <v>Inundación</v>
      </c>
      <c r="F182" s="12" t="str">
        <f ca="1">IFERROR(__xludf.DUMMYFUNCTION("""COMPUTED_VALUE"""),"Lluvias")</f>
        <v>Lluvias</v>
      </c>
      <c r="G182" s="12" t="str">
        <f ca="1">IFERROR(__xludf.DUMMYFUNCTION("""COMPUTED_VALUE"""),"Época Lluviosa")</f>
        <v>Época Lluviosa</v>
      </c>
      <c r="H182" s="14">
        <f ca="1">IFERROR(__xludf.DUMMYFUNCTION("""COMPUTED_VALUE"""),45055)</f>
        <v>45055</v>
      </c>
      <c r="I182" s="12">
        <f ca="1">IFERROR(__xludf.DUMMYFUNCTION("""COMPUTED_VALUE"""),0)</f>
        <v>0</v>
      </c>
      <c r="J182" s="12" t="str">
        <f ca="1">IFERROR(__xludf.DUMMYFUNCTION("""COMPUTED_VALUE"""),"Nivel 2")</f>
        <v>Nivel 2</v>
      </c>
    </row>
    <row r="183" spans="1:10" x14ac:dyDescent="0.25">
      <c r="A183" s="12" t="str">
        <f ca="1">IFERROR(__xludf.DUMMYFUNCTION("""COMPUTED_VALUE"""),"Esmeraldas")</f>
        <v>Esmeraldas</v>
      </c>
      <c r="B183" s="15">
        <f ca="1">IFERROR(__xludf.DUMMYFUNCTION("""COMPUTED_VALUE"""),8)</f>
        <v>8</v>
      </c>
      <c r="C183" s="13" t="str">
        <f ca="1">IFERROR(__xludf.DUMMYFUNCTION("""COMPUTED_VALUE"""),"Muisne")</f>
        <v>Muisne</v>
      </c>
      <c r="D183" s="16">
        <f ca="1">IFERROR(__xludf.DUMMYFUNCTION("""COMPUTED_VALUE"""),803)</f>
        <v>803</v>
      </c>
      <c r="E183" s="12" t="str">
        <f ca="1">IFERROR(__xludf.DUMMYFUNCTION("""COMPUTED_VALUE"""),"Inundación")</f>
        <v>Inundación</v>
      </c>
      <c r="F183" s="12" t="str">
        <f ca="1">IFERROR(__xludf.DUMMYFUNCTION("""COMPUTED_VALUE"""),"Lluvias")</f>
        <v>Lluvias</v>
      </c>
      <c r="G183" s="12" t="str">
        <f ca="1">IFERROR(__xludf.DUMMYFUNCTION("""COMPUTED_VALUE"""),"Época Lluviosa")</f>
        <v>Época Lluviosa</v>
      </c>
      <c r="H183" s="14">
        <f ca="1">IFERROR(__xludf.DUMMYFUNCTION("""COMPUTED_VALUE"""),45056)</f>
        <v>45056</v>
      </c>
      <c r="I183" s="12">
        <f ca="1">IFERROR(__xludf.DUMMYFUNCTION("""COMPUTED_VALUE"""),0)</f>
        <v>0</v>
      </c>
      <c r="J183" s="12" t="str">
        <f ca="1">IFERROR(__xludf.DUMMYFUNCTION("""COMPUTED_VALUE"""),"Nivel 2")</f>
        <v>Nivel 2</v>
      </c>
    </row>
    <row r="184" spans="1:10" x14ac:dyDescent="0.25">
      <c r="A184" s="12" t="str">
        <f ca="1">IFERROR(__xludf.DUMMYFUNCTION("""COMPUTED_VALUE"""),"Guayas")</f>
        <v>Guayas</v>
      </c>
      <c r="B184" s="15">
        <f ca="1">IFERROR(__xludf.DUMMYFUNCTION("""COMPUTED_VALUE"""),9)</f>
        <v>9</v>
      </c>
      <c r="C184" s="13" t="str">
        <f ca="1">IFERROR(__xludf.DUMMYFUNCTION("""COMPUTED_VALUE"""),"Samborondón")</f>
        <v>Samborondón</v>
      </c>
      <c r="D184" s="16">
        <f ca="1">IFERROR(__xludf.DUMMYFUNCTION("""COMPUTED_VALUE"""),916)</f>
        <v>916</v>
      </c>
      <c r="E184" s="12" t="str">
        <f ca="1">IFERROR(__xludf.DUMMYFUNCTION("""COMPUTED_VALUE"""),"Inundación")</f>
        <v>Inundación</v>
      </c>
      <c r="F184" s="12" t="str">
        <f ca="1">IFERROR(__xludf.DUMMYFUNCTION("""COMPUTED_VALUE"""),"Desbordamiento de cuerpos de agua")</f>
        <v>Desbordamiento de cuerpos de agua</v>
      </c>
      <c r="G184" s="12" t="str">
        <f ca="1">IFERROR(__xludf.DUMMYFUNCTION("""COMPUTED_VALUE"""),"Época Lluviosa")</f>
        <v>Época Lluviosa</v>
      </c>
      <c r="H184" s="14">
        <f ca="1">IFERROR(__xludf.DUMMYFUNCTION("""COMPUTED_VALUE"""),45063)</f>
        <v>45063</v>
      </c>
      <c r="I184" s="12">
        <f ca="1">IFERROR(__xludf.DUMMYFUNCTION("""COMPUTED_VALUE"""),0)</f>
        <v>0</v>
      </c>
      <c r="J184" s="12" t="str">
        <f ca="1">IFERROR(__xludf.DUMMYFUNCTION("""COMPUTED_VALUE"""),"Nivel 2")</f>
        <v>Nivel 2</v>
      </c>
    </row>
    <row r="185" spans="1:10" x14ac:dyDescent="0.25">
      <c r="A185" s="12" t="str">
        <f ca="1">IFERROR(__xludf.DUMMYFUNCTION("""COMPUTED_VALUE"""),"Bolívar")</f>
        <v>Bolívar</v>
      </c>
      <c r="B185" s="15">
        <f ca="1">IFERROR(__xludf.DUMMYFUNCTION("""COMPUTED_VALUE"""),2)</f>
        <v>2</v>
      </c>
      <c r="C185" s="13" t="str">
        <f ca="1">IFERROR(__xludf.DUMMYFUNCTION("""COMPUTED_VALUE"""),"GUARANDA")</f>
        <v>GUARANDA</v>
      </c>
      <c r="D185" s="16">
        <f ca="1">IFERROR(__xludf.DUMMYFUNCTION("""COMPUTED_VALUE"""),201)</f>
        <v>201</v>
      </c>
      <c r="E185" s="12" t="str">
        <f ca="1">IFERROR(__xludf.DUMMYFUNCTION("""COMPUTED_VALUE"""),"Inundación")</f>
        <v>Inundación</v>
      </c>
      <c r="F185" s="12" t="str">
        <f ca="1">IFERROR(__xludf.DUMMYFUNCTION("""COMPUTED_VALUE"""),"Lluvias")</f>
        <v>Lluvias</v>
      </c>
      <c r="G185" s="12" t="str">
        <f ca="1">IFERROR(__xludf.DUMMYFUNCTION("""COMPUTED_VALUE"""),"Época Lluviosa")</f>
        <v>Época Lluviosa</v>
      </c>
      <c r="H185" s="14">
        <f ca="1">IFERROR(__xludf.DUMMYFUNCTION("""COMPUTED_VALUE"""),45065)</f>
        <v>45065</v>
      </c>
      <c r="I185" s="12">
        <f ca="1">IFERROR(__xludf.DUMMYFUNCTION("""COMPUTED_VALUE"""),0)</f>
        <v>0</v>
      </c>
      <c r="J185" s="12" t="str">
        <f ca="1">IFERROR(__xludf.DUMMYFUNCTION("""COMPUTED_VALUE"""),"Nivel 2")</f>
        <v>Nivel 2</v>
      </c>
    </row>
    <row r="186" spans="1:10" x14ac:dyDescent="0.25">
      <c r="A186" s="12" t="str">
        <f ca="1">IFERROR(__xludf.DUMMYFUNCTION("""COMPUTED_VALUE"""),"Tungurahua")</f>
        <v>Tungurahua</v>
      </c>
      <c r="B186" s="15">
        <f ca="1">IFERROR(__xludf.DUMMYFUNCTION("""COMPUTED_VALUE"""),18)</f>
        <v>18</v>
      </c>
      <c r="C186" s="13" t="str">
        <f ca="1">IFERROR(__xludf.DUMMYFUNCTION("""COMPUTED_VALUE"""),"Ambato")</f>
        <v>Ambato</v>
      </c>
      <c r="D186" s="16">
        <f ca="1">IFERROR(__xludf.DUMMYFUNCTION("""COMPUTED_VALUE"""),1801)</f>
        <v>1801</v>
      </c>
      <c r="E186" s="12" t="str">
        <f ca="1">IFERROR(__xludf.DUMMYFUNCTION("""COMPUTED_VALUE"""),"Incendio Estructural")</f>
        <v>Incendio Estructural</v>
      </c>
      <c r="F186" s="12" t="str">
        <f ca="1">IFERROR(__xludf.DUMMYFUNCTION("""COMPUTED_VALUE"""),"Desconocida")</f>
        <v>Desconocida</v>
      </c>
      <c r="G186" s="12" t="str">
        <f ca="1">IFERROR(__xludf.DUMMYFUNCTION("""COMPUTED_VALUE"""),"Antrópico")</f>
        <v>Antrópico</v>
      </c>
      <c r="H186" s="14">
        <f ca="1">IFERROR(__xludf.DUMMYFUNCTION("""COMPUTED_VALUE"""),45136)</f>
        <v>45136</v>
      </c>
      <c r="I186" s="12">
        <f ca="1">IFERROR(__xludf.DUMMYFUNCTION("""COMPUTED_VALUE"""),0)</f>
        <v>0</v>
      </c>
      <c r="J186" s="12" t="str">
        <f ca="1">IFERROR(__xludf.DUMMYFUNCTION("""COMPUTED_VALUE"""),"Nivel 2")</f>
        <v>Nivel 2</v>
      </c>
    </row>
    <row r="187" spans="1:10" x14ac:dyDescent="0.25">
      <c r="A187" s="12" t="str">
        <f ca="1">IFERROR(__xludf.DUMMYFUNCTION("""COMPUTED_VALUE"""),"Chimborazo")</f>
        <v>Chimborazo</v>
      </c>
      <c r="B187" s="15">
        <f ca="1">IFERROR(__xludf.DUMMYFUNCTION("""COMPUTED_VALUE"""),6)</f>
        <v>6</v>
      </c>
      <c r="C187" s="13" t="str">
        <f ca="1">IFERROR(__xludf.DUMMYFUNCTION("""COMPUTED_VALUE"""),"Guamote")</f>
        <v>Guamote</v>
      </c>
      <c r="D187" s="16">
        <f ca="1">IFERROR(__xludf.DUMMYFUNCTION("""COMPUTED_VALUE"""),606)</f>
        <v>606</v>
      </c>
      <c r="E187" s="12" t="str">
        <f ca="1">IFERROR(__xludf.DUMMYFUNCTION("""COMPUTED_VALUE"""),"Actividad Volcánica")</f>
        <v>Actividad Volcánica</v>
      </c>
      <c r="F187" s="12" t="str">
        <f ca="1">IFERROR(__xludf.DUMMYFUNCTION("""COMPUTED_VALUE"""),"Liberación de energía interna de la tierra")</f>
        <v>Liberación de energía interna de la tierra</v>
      </c>
      <c r="G187" s="12" t="str">
        <f ca="1">IFERROR(__xludf.DUMMYFUNCTION("""COMPUTED_VALUE"""),"Natural")</f>
        <v>Natural</v>
      </c>
      <c r="H187" s="14">
        <f ca="1">IFERROR(__xludf.DUMMYFUNCTION("""COMPUTED_VALUE"""),45067)</f>
        <v>45067</v>
      </c>
      <c r="I187" s="12">
        <f ca="1">IFERROR(__xludf.DUMMYFUNCTION("""COMPUTED_VALUE"""),0)</f>
        <v>0</v>
      </c>
      <c r="J187" s="12" t="str">
        <f ca="1">IFERROR(__xludf.DUMMYFUNCTION("""COMPUTED_VALUE"""),"Nivel 2")</f>
        <v>Nivel 2</v>
      </c>
    </row>
    <row r="188" spans="1:10" x14ac:dyDescent="0.25">
      <c r="A188" s="12" t="str">
        <f ca="1">IFERROR(__xludf.DUMMYFUNCTION("""COMPUTED_VALUE"""),"Morona Santiago")</f>
        <v>Morona Santiago</v>
      </c>
      <c r="B188" s="15">
        <f ca="1">IFERROR(__xludf.DUMMYFUNCTION("""COMPUTED_VALUE"""),14)</f>
        <v>14</v>
      </c>
      <c r="C188" s="13" t="str">
        <f ca="1">IFERROR(__xludf.DUMMYFUNCTION("""COMPUTED_VALUE"""),"Tiwintza")</f>
        <v>Tiwintza</v>
      </c>
      <c r="D188" s="16">
        <f ca="1">IFERROR(__xludf.DUMMYFUNCTION("""COMPUTED_VALUE"""),1412)</f>
        <v>1412</v>
      </c>
      <c r="E188" s="12" t="str">
        <f ca="1">IFERROR(__xludf.DUMMYFUNCTION("""COMPUTED_VALUE"""),"Inundación")</f>
        <v>Inundación</v>
      </c>
      <c r="F188" s="12" t="str">
        <f ca="1">IFERROR(__xludf.DUMMYFUNCTION("""COMPUTED_VALUE"""),"Lluvias")</f>
        <v>Lluvias</v>
      </c>
      <c r="G188" s="12" t="str">
        <f ca="1">IFERROR(__xludf.DUMMYFUNCTION("""COMPUTED_VALUE"""),"Época Lluviosa")</f>
        <v>Época Lluviosa</v>
      </c>
      <c r="H188" s="14">
        <f ca="1">IFERROR(__xludf.DUMMYFUNCTION("""COMPUTED_VALUE"""),45069)</f>
        <v>45069</v>
      </c>
      <c r="I188" s="12">
        <f ca="1">IFERROR(__xludf.DUMMYFUNCTION("""COMPUTED_VALUE"""),0)</f>
        <v>0</v>
      </c>
      <c r="J188" s="12" t="str">
        <f ca="1">IFERROR(__xludf.DUMMYFUNCTION("""COMPUTED_VALUE"""),"Nivel 2")</f>
        <v>Nivel 2</v>
      </c>
    </row>
    <row r="189" spans="1:10" x14ac:dyDescent="0.25">
      <c r="A189" s="12" t="str">
        <f ca="1">IFERROR(__xludf.DUMMYFUNCTION("""COMPUTED_VALUE"""),"Guayas")</f>
        <v>Guayas</v>
      </c>
      <c r="B189" s="15">
        <f ca="1">IFERROR(__xludf.DUMMYFUNCTION("""COMPUTED_VALUE"""),9)</f>
        <v>9</v>
      </c>
      <c r="C189" s="13" t="str">
        <f ca="1">IFERROR(__xludf.DUMMYFUNCTION("""COMPUTED_VALUE"""),"Alfredo Baquerizo Moreno (Juján)")</f>
        <v>Alfredo Baquerizo Moreno (Juján)</v>
      </c>
      <c r="D189" s="16">
        <f ca="1">IFERROR(__xludf.DUMMYFUNCTION("""COMPUTED_VALUE"""),902)</f>
        <v>902</v>
      </c>
      <c r="E189" s="12" t="str">
        <f ca="1">IFERROR(__xludf.DUMMYFUNCTION("""COMPUTED_VALUE"""),"Inundación")</f>
        <v>Inundación</v>
      </c>
      <c r="F189" s="12" t="str">
        <f ca="1">IFERROR(__xludf.DUMMYFUNCTION("""COMPUTED_VALUE"""),"Lluvias")</f>
        <v>Lluvias</v>
      </c>
      <c r="G189" s="12" t="str">
        <f ca="1">IFERROR(__xludf.DUMMYFUNCTION("""COMPUTED_VALUE"""),"Época Lluviosa")</f>
        <v>Época Lluviosa</v>
      </c>
      <c r="H189" s="14">
        <f ca="1">IFERROR(__xludf.DUMMYFUNCTION("""COMPUTED_VALUE"""),45069)</f>
        <v>45069</v>
      </c>
      <c r="I189" s="12">
        <f ca="1">IFERROR(__xludf.DUMMYFUNCTION("""COMPUTED_VALUE"""),0)</f>
        <v>0</v>
      </c>
      <c r="J189" s="12" t="str">
        <f ca="1">IFERROR(__xludf.DUMMYFUNCTION("""COMPUTED_VALUE"""),"Nivel 2")</f>
        <v>Nivel 2</v>
      </c>
    </row>
    <row r="190" spans="1:10" x14ac:dyDescent="0.25">
      <c r="A190" s="12" t="str">
        <f ca="1">IFERROR(__xludf.DUMMYFUNCTION("""COMPUTED_VALUE"""),"Esmeraldas")</f>
        <v>Esmeraldas</v>
      </c>
      <c r="B190" s="15">
        <f ca="1">IFERROR(__xludf.DUMMYFUNCTION("""COMPUTED_VALUE"""),8)</f>
        <v>8</v>
      </c>
      <c r="C190" s="13" t="str">
        <f ca="1">IFERROR(__xludf.DUMMYFUNCTION("""COMPUTED_VALUE"""),"Quinindé")</f>
        <v>Quinindé</v>
      </c>
      <c r="D190" s="16">
        <f ca="1">IFERROR(__xludf.DUMMYFUNCTION("""COMPUTED_VALUE"""),804)</f>
        <v>804</v>
      </c>
      <c r="E190" s="12" t="str">
        <f ca="1">IFERROR(__xludf.DUMMYFUNCTION("""COMPUTED_VALUE"""),"Inundación")</f>
        <v>Inundación</v>
      </c>
      <c r="F190" s="12" t="str">
        <f ca="1">IFERROR(__xludf.DUMMYFUNCTION("""COMPUTED_VALUE"""),"Lluvias")</f>
        <v>Lluvias</v>
      </c>
      <c r="G190" s="12" t="str">
        <f ca="1">IFERROR(__xludf.DUMMYFUNCTION("""COMPUTED_VALUE"""),"Época Lluviosa")</f>
        <v>Época Lluviosa</v>
      </c>
      <c r="H190" s="14">
        <f ca="1">IFERROR(__xludf.DUMMYFUNCTION("""COMPUTED_VALUE"""),45138)</f>
        <v>45138</v>
      </c>
      <c r="I190" s="12">
        <f ca="1">IFERROR(__xludf.DUMMYFUNCTION("""COMPUTED_VALUE"""),0)</f>
        <v>0</v>
      </c>
      <c r="J190" s="12" t="str">
        <f ca="1">IFERROR(__xludf.DUMMYFUNCTION("""COMPUTED_VALUE"""),"Nivel 2")</f>
        <v>Nivel 2</v>
      </c>
    </row>
    <row r="191" spans="1:10" x14ac:dyDescent="0.25">
      <c r="A191" s="12" t="str">
        <f ca="1">IFERROR(__xludf.DUMMYFUNCTION("""COMPUTED_VALUE"""),"Bolívar")</f>
        <v>Bolívar</v>
      </c>
      <c r="B191" s="15">
        <f ca="1">IFERROR(__xludf.DUMMYFUNCTION("""COMPUTED_VALUE"""),2)</f>
        <v>2</v>
      </c>
      <c r="C191" s="13" t="str">
        <f ca="1">IFERROR(__xludf.DUMMYFUNCTION("""COMPUTED_VALUE"""),"Caluma")</f>
        <v>Caluma</v>
      </c>
      <c r="D191" s="16">
        <f ca="1">IFERROR(__xludf.DUMMYFUNCTION("""COMPUTED_VALUE"""),206)</f>
        <v>206</v>
      </c>
      <c r="E191" s="12" t="str">
        <f ca="1">IFERROR(__xludf.DUMMYFUNCTION("""COMPUTED_VALUE"""),"Inundación")</f>
        <v>Inundación</v>
      </c>
      <c r="F191" s="12" t="str">
        <f ca="1">IFERROR(__xludf.DUMMYFUNCTION("""COMPUTED_VALUE"""),"Lluvias")</f>
        <v>Lluvias</v>
      </c>
      <c r="G191" s="12" t="str">
        <f ca="1">IFERROR(__xludf.DUMMYFUNCTION("""COMPUTED_VALUE"""),"Época Lluviosa")</f>
        <v>Época Lluviosa</v>
      </c>
      <c r="H191" s="14">
        <f ca="1">IFERROR(__xludf.DUMMYFUNCTION("""COMPUTED_VALUE"""),45071)</f>
        <v>45071</v>
      </c>
      <c r="I191" s="12">
        <f ca="1">IFERROR(__xludf.DUMMYFUNCTION("""COMPUTED_VALUE"""),0)</f>
        <v>0</v>
      </c>
      <c r="J191" s="12" t="str">
        <f ca="1">IFERROR(__xludf.DUMMYFUNCTION("""COMPUTED_VALUE"""),"Nivel 2")</f>
        <v>Nivel 2</v>
      </c>
    </row>
    <row r="192" spans="1:10" x14ac:dyDescent="0.25">
      <c r="A192" s="12" t="str">
        <f ca="1">IFERROR(__xludf.DUMMYFUNCTION("""COMPUTED_VALUE"""),"Bolívar")</f>
        <v>Bolívar</v>
      </c>
      <c r="B192" s="15">
        <f ca="1">IFERROR(__xludf.DUMMYFUNCTION("""COMPUTED_VALUE"""),2)</f>
        <v>2</v>
      </c>
      <c r="C192" s="13" t="str">
        <f ca="1">IFERROR(__xludf.DUMMYFUNCTION("""COMPUTED_VALUE"""),"Las Naves")</f>
        <v>Las Naves</v>
      </c>
      <c r="D192" s="16">
        <f ca="1">IFERROR(__xludf.DUMMYFUNCTION("""COMPUTED_VALUE"""),207)</f>
        <v>207</v>
      </c>
      <c r="E192" s="12" t="str">
        <f ca="1">IFERROR(__xludf.DUMMYFUNCTION("""COMPUTED_VALUE"""),"Inundación")</f>
        <v>Inundación</v>
      </c>
      <c r="F192" s="12" t="str">
        <f ca="1">IFERROR(__xludf.DUMMYFUNCTION("""COMPUTED_VALUE"""),"Lluvias")</f>
        <v>Lluvias</v>
      </c>
      <c r="G192" s="12" t="str">
        <f ca="1">IFERROR(__xludf.DUMMYFUNCTION("""COMPUTED_VALUE"""),"Época Lluviosa")</f>
        <v>Época Lluviosa</v>
      </c>
      <c r="H192" s="14">
        <f ca="1">IFERROR(__xludf.DUMMYFUNCTION("""COMPUTED_VALUE"""),45071)</f>
        <v>45071</v>
      </c>
      <c r="I192" s="12">
        <f ca="1">IFERROR(__xludf.DUMMYFUNCTION("""COMPUTED_VALUE"""),1)</f>
        <v>1</v>
      </c>
      <c r="J192" s="12" t="str">
        <f ca="1">IFERROR(__xludf.DUMMYFUNCTION("""COMPUTED_VALUE"""),"Nivel 2")</f>
        <v>Nivel 2</v>
      </c>
    </row>
    <row r="193" spans="1:10" x14ac:dyDescent="0.25">
      <c r="A193" s="12" t="str">
        <f ca="1">IFERROR(__xludf.DUMMYFUNCTION("""COMPUTED_VALUE"""),"Los Ríos")</f>
        <v>Los Ríos</v>
      </c>
      <c r="B193" s="15">
        <f ca="1">IFERROR(__xludf.DUMMYFUNCTION("""COMPUTED_VALUE"""),12)</f>
        <v>12</v>
      </c>
      <c r="C193" s="13" t="str">
        <f ca="1">IFERROR(__xludf.DUMMYFUNCTION("""COMPUTED_VALUE"""),"Montalvo")</f>
        <v>Montalvo</v>
      </c>
      <c r="D193" s="16">
        <f ca="1">IFERROR(__xludf.DUMMYFUNCTION("""COMPUTED_VALUE"""),1203)</f>
        <v>1203</v>
      </c>
      <c r="E193" s="12" t="str">
        <f ca="1">IFERROR(__xludf.DUMMYFUNCTION("""COMPUTED_VALUE"""),"Inundación")</f>
        <v>Inundación</v>
      </c>
      <c r="F193" s="12" t="str">
        <f ca="1">IFERROR(__xludf.DUMMYFUNCTION("""COMPUTED_VALUE"""),"Lluvias")</f>
        <v>Lluvias</v>
      </c>
      <c r="G193" s="12" t="str">
        <f ca="1">IFERROR(__xludf.DUMMYFUNCTION("""COMPUTED_VALUE"""),"Época Lluviosa")</f>
        <v>Época Lluviosa</v>
      </c>
      <c r="H193" s="14">
        <f ca="1">IFERROR(__xludf.DUMMYFUNCTION("""COMPUTED_VALUE"""),45071)</f>
        <v>45071</v>
      </c>
      <c r="I193" s="12">
        <f ca="1">IFERROR(__xludf.DUMMYFUNCTION("""COMPUTED_VALUE"""),0)</f>
        <v>0</v>
      </c>
      <c r="J193" s="12" t="str">
        <f ca="1">IFERROR(__xludf.DUMMYFUNCTION("""COMPUTED_VALUE"""),"Nivel 3")</f>
        <v>Nivel 3</v>
      </c>
    </row>
    <row r="194" spans="1:10" x14ac:dyDescent="0.25">
      <c r="A194" s="12" t="str">
        <f ca="1">IFERROR(__xludf.DUMMYFUNCTION("""COMPUTED_VALUE"""),"Los Ríos")</f>
        <v>Los Ríos</v>
      </c>
      <c r="B194" s="15">
        <f ca="1">IFERROR(__xludf.DUMMYFUNCTION("""COMPUTED_VALUE"""),12)</f>
        <v>12</v>
      </c>
      <c r="C194" s="13" t="str">
        <f ca="1">IFERROR(__xludf.DUMMYFUNCTION("""COMPUTED_VALUE"""),"Babahoyo")</f>
        <v>Babahoyo</v>
      </c>
      <c r="D194" s="16">
        <f ca="1">IFERROR(__xludf.DUMMYFUNCTION("""COMPUTED_VALUE"""),1201)</f>
        <v>1201</v>
      </c>
      <c r="E194" s="12" t="str">
        <f ca="1">IFERROR(__xludf.DUMMYFUNCTION("""COMPUTED_VALUE"""),"Inundación")</f>
        <v>Inundación</v>
      </c>
      <c r="F194" s="12" t="str">
        <f ca="1">IFERROR(__xludf.DUMMYFUNCTION("""COMPUTED_VALUE"""),"Lluvias")</f>
        <v>Lluvias</v>
      </c>
      <c r="G194" s="12" t="str">
        <f ca="1">IFERROR(__xludf.DUMMYFUNCTION("""COMPUTED_VALUE"""),"Época Lluviosa")</f>
        <v>Época Lluviosa</v>
      </c>
      <c r="H194" s="14">
        <f ca="1">IFERROR(__xludf.DUMMYFUNCTION("""COMPUTED_VALUE"""),45071)</f>
        <v>45071</v>
      </c>
      <c r="I194" s="12">
        <f ca="1">IFERROR(__xludf.DUMMYFUNCTION("""COMPUTED_VALUE"""),0)</f>
        <v>0</v>
      </c>
      <c r="J194" s="12" t="str">
        <f ca="1">IFERROR(__xludf.DUMMYFUNCTION("""COMPUTED_VALUE"""),"Nivel 2")</f>
        <v>Nivel 2</v>
      </c>
    </row>
    <row r="195" spans="1:10" x14ac:dyDescent="0.25">
      <c r="A195" s="12" t="str">
        <f ca="1">IFERROR(__xludf.DUMMYFUNCTION("""COMPUTED_VALUE"""),"Los Ríos")</f>
        <v>Los Ríos</v>
      </c>
      <c r="B195" s="15">
        <f ca="1">IFERROR(__xludf.DUMMYFUNCTION("""COMPUTED_VALUE"""),12)</f>
        <v>12</v>
      </c>
      <c r="C195" s="13" t="str">
        <f ca="1">IFERROR(__xludf.DUMMYFUNCTION("""COMPUTED_VALUE"""),"Ventanas")</f>
        <v>Ventanas</v>
      </c>
      <c r="D195" s="16">
        <f ca="1">IFERROR(__xludf.DUMMYFUNCTION("""COMPUTED_VALUE"""),1207)</f>
        <v>1207</v>
      </c>
      <c r="E195" s="12" t="str">
        <f ca="1">IFERROR(__xludf.DUMMYFUNCTION("""COMPUTED_VALUE"""),"Inundación")</f>
        <v>Inundación</v>
      </c>
      <c r="F195" s="12" t="str">
        <f ca="1">IFERROR(__xludf.DUMMYFUNCTION("""COMPUTED_VALUE"""),"Lluvias")</f>
        <v>Lluvias</v>
      </c>
      <c r="G195" s="12" t="str">
        <f ca="1">IFERROR(__xludf.DUMMYFUNCTION("""COMPUTED_VALUE"""),"Época Lluviosa")</f>
        <v>Época Lluviosa</v>
      </c>
      <c r="H195" s="14">
        <f ca="1">IFERROR(__xludf.DUMMYFUNCTION("""COMPUTED_VALUE"""),45071)</f>
        <v>45071</v>
      </c>
      <c r="I195" s="12">
        <f ca="1">IFERROR(__xludf.DUMMYFUNCTION("""COMPUTED_VALUE"""),0)</f>
        <v>0</v>
      </c>
      <c r="J195" s="12" t="str">
        <f ca="1">IFERROR(__xludf.DUMMYFUNCTION("""COMPUTED_VALUE"""),"Nivel 2")</f>
        <v>Nivel 2</v>
      </c>
    </row>
    <row r="196" spans="1:10" x14ac:dyDescent="0.25">
      <c r="A196" s="12" t="str">
        <f ca="1">IFERROR(__xludf.DUMMYFUNCTION("""COMPUTED_VALUE"""),"Los Ríos")</f>
        <v>Los Ríos</v>
      </c>
      <c r="B196" s="15">
        <f ca="1">IFERROR(__xludf.DUMMYFUNCTION("""COMPUTED_VALUE"""),12)</f>
        <v>12</v>
      </c>
      <c r="C196" s="13" t="str">
        <f ca="1">IFERROR(__xludf.DUMMYFUNCTION("""COMPUTED_VALUE"""),"Quinsaloma")</f>
        <v>Quinsaloma</v>
      </c>
      <c r="D196" s="16">
        <f ca="1">IFERROR(__xludf.DUMMYFUNCTION("""COMPUTED_VALUE"""),1213)</f>
        <v>1213</v>
      </c>
      <c r="E196" s="12" t="str">
        <f ca="1">IFERROR(__xludf.DUMMYFUNCTION("""COMPUTED_VALUE"""),"Inundación")</f>
        <v>Inundación</v>
      </c>
      <c r="F196" s="12" t="str">
        <f ca="1">IFERROR(__xludf.DUMMYFUNCTION("""COMPUTED_VALUE"""),"Lluvias")</f>
        <v>Lluvias</v>
      </c>
      <c r="G196" s="12" t="str">
        <f ca="1">IFERROR(__xludf.DUMMYFUNCTION("""COMPUTED_VALUE"""),"Época Lluviosa")</f>
        <v>Época Lluviosa</v>
      </c>
      <c r="H196" s="14">
        <f ca="1">IFERROR(__xludf.DUMMYFUNCTION("""COMPUTED_VALUE"""),45071)</f>
        <v>45071</v>
      </c>
      <c r="I196" s="12">
        <f ca="1">IFERROR(__xludf.DUMMYFUNCTION("""COMPUTED_VALUE"""),1)</f>
        <v>1</v>
      </c>
      <c r="J196" s="12" t="str">
        <f ca="1">IFERROR(__xludf.DUMMYFUNCTION("""COMPUTED_VALUE"""),"Nivel 2")</f>
        <v>Nivel 2</v>
      </c>
    </row>
    <row r="197" spans="1:10" x14ac:dyDescent="0.25">
      <c r="A197" s="12" t="str">
        <f ca="1">IFERROR(__xludf.DUMMYFUNCTION("""COMPUTED_VALUE"""),"Bolívar")</f>
        <v>Bolívar</v>
      </c>
      <c r="B197" s="15">
        <f ca="1">IFERROR(__xludf.DUMMYFUNCTION("""COMPUTED_VALUE"""),2)</f>
        <v>2</v>
      </c>
      <c r="C197" s="13" t="str">
        <f ca="1">IFERROR(__xludf.DUMMYFUNCTION("""COMPUTED_VALUE"""),"Echeandía")</f>
        <v>Echeandía</v>
      </c>
      <c r="D197" s="16">
        <f ca="1">IFERROR(__xludf.DUMMYFUNCTION("""COMPUTED_VALUE"""),204)</f>
        <v>204</v>
      </c>
      <c r="E197" s="12" t="str">
        <f ca="1">IFERROR(__xludf.DUMMYFUNCTION("""COMPUTED_VALUE"""),"Socavamiento")</f>
        <v>Socavamiento</v>
      </c>
      <c r="F197" s="12" t="str">
        <f ca="1">IFERROR(__xludf.DUMMYFUNCTION("""COMPUTED_VALUE"""),"Lluvias")</f>
        <v>Lluvias</v>
      </c>
      <c r="G197" s="12" t="str">
        <f ca="1">IFERROR(__xludf.DUMMYFUNCTION("""COMPUTED_VALUE"""),"Época Lluviosa")</f>
        <v>Época Lluviosa</v>
      </c>
      <c r="H197" s="14">
        <f ca="1">IFERROR(__xludf.DUMMYFUNCTION("""COMPUTED_VALUE"""),45071)</f>
        <v>45071</v>
      </c>
      <c r="I197" s="12">
        <f ca="1">IFERROR(__xludf.DUMMYFUNCTION("""COMPUTED_VALUE"""),0)</f>
        <v>0</v>
      </c>
      <c r="J197" s="12" t="str">
        <f ca="1">IFERROR(__xludf.DUMMYFUNCTION("""COMPUTED_VALUE"""),"Nivel 2")</f>
        <v>Nivel 2</v>
      </c>
    </row>
    <row r="198" spans="1:10" x14ac:dyDescent="0.25">
      <c r="A198" s="12" t="str">
        <f ca="1">IFERROR(__xludf.DUMMYFUNCTION("""COMPUTED_VALUE"""),"Cotopaxi")</f>
        <v>Cotopaxi</v>
      </c>
      <c r="B198" s="15">
        <f ca="1">IFERROR(__xludf.DUMMYFUNCTION("""COMPUTED_VALUE"""),5)</f>
        <v>5</v>
      </c>
      <c r="C198" s="13" t="str">
        <f ca="1">IFERROR(__xludf.DUMMYFUNCTION("""COMPUTED_VALUE"""),"Pangua")</f>
        <v>Pangua</v>
      </c>
      <c r="D198" s="16">
        <f ca="1">IFERROR(__xludf.DUMMYFUNCTION("""COMPUTED_VALUE"""),503)</f>
        <v>503</v>
      </c>
      <c r="E198" s="12" t="str">
        <f ca="1">IFERROR(__xludf.DUMMYFUNCTION("""COMPUTED_VALUE"""),"Deslizamiento")</f>
        <v>Deslizamiento</v>
      </c>
      <c r="F198" s="12" t="str">
        <f ca="1">IFERROR(__xludf.DUMMYFUNCTION("""COMPUTED_VALUE"""),"Lluvias")</f>
        <v>Lluvias</v>
      </c>
      <c r="G198" s="12" t="str">
        <f ca="1">IFERROR(__xludf.DUMMYFUNCTION("""COMPUTED_VALUE"""),"Época Lluviosa")</f>
        <v>Época Lluviosa</v>
      </c>
      <c r="H198" s="14">
        <f ca="1">IFERROR(__xludf.DUMMYFUNCTION("""COMPUTED_VALUE"""),45071)</f>
        <v>45071</v>
      </c>
      <c r="I198" s="12">
        <f ca="1">IFERROR(__xludf.DUMMYFUNCTION("""COMPUTED_VALUE"""),0)</f>
        <v>0</v>
      </c>
      <c r="J198" s="12" t="str">
        <f ca="1">IFERROR(__xludf.DUMMYFUNCTION("""COMPUTED_VALUE"""),"Nivel 3")</f>
        <v>Nivel 3</v>
      </c>
    </row>
    <row r="199" spans="1:10" x14ac:dyDescent="0.25">
      <c r="A199" s="12" t="str">
        <f ca="1">IFERROR(__xludf.DUMMYFUNCTION("""COMPUTED_VALUE"""),"Cotopaxi")</f>
        <v>Cotopaxi</v>
      </c>
      <c r="B199" s="15">
        <f ca="1">IFERROR(__xludf.DUMMYFUNCTION("""COMPUTED_VALUE"""),5)</f>
        <v>5</v>
      </c>
      <c r="C199" s="13" t="str">
        <f ca="1">IFERROR(__xludf.DUMMYFUNCTION("""COMPUTED_VALUE"""),"Pangua")</f>
        <v>Pangua</v>
      </c>
      <c r="D199" s="16">
        <f ca="1">IFERROR(__xludf.DUMMYFUNCTION("""COMPUTED_VALUE"""),503)</f>
        <v>503</v>
      </c>
      <c r="E199" s="12" t="str">
        <f ca="1">IFERROR(__xludf.DUMMYFUNCTION("""COMPUTED_VALUE"""),"Deslizamiento")</f>
        <v>Deslizamiento</v>
      </c>
      <c r="F199" s="12" t="str">
        <f ca="1">IFERROR(__xludf.DUMMYFUNCTION("""COMPUTED_VALUE"""),"Lluvias")</f>
        <v>Lluvias</v>
      </c>
      <c r="G199" s="12" t="str">
        <f ca="1">IFERROR(__xludf.DUMMYFUNCTION("""COMPUTED_VALUE"""),"Época Lluviosa")</f>
        <v>Época Lluviosa</v>
      </c>
      <c r="H199" s="14">
        <f ca="1">IFERROR(__xludf.DUMMYFUNCTION("""COMPUTED_VALUE"""),45071)</f>
        <v>45071</v>
      </c>
      <c r="I199" s="12">
        <f ca="1">IFERROR(__xludf.DUMMYFUNCTION("""COMPUTED_VALUE"""),0)</f>
        <v>0</v>
      </c>
      <c r="J199" s="12" t="str">
        <f ca="1">IFERROR(__xludf.DUMMYFUNCTION("""COMPUTED_VALUE"""),"Nivel 3")</f>
        <v>Nivel 3</v>
      </c>
    </row>
    <row r="200" spans="1:10" x14ac:dyDescent="0.25">
      <c r="A200" s="12" t="str">
        <f ca="1">IFERROR(__xludf.DUMMYFUNCTION("""COMPUTED_VALUE"""),"Cotopaxi")</f>
        <v>Cotopaxi</v>
      </c>
      <c r="B200" s="15">
        <f ca="1">IFERROR(__xludf.DUMMYFUNCTION("""COMPUTED_VALUE"""),5)</f>
        <v>5</v>
      </c>
      <c r="C200" s="13" t="str">
        <f ca="1">IFERROR(__xludf.DUMMYFUNCTION("""COMPUTED_VALUE"""),"Pangua")</f>
        <v>Pangua</v>
      </c>
      <c r="D200" s="16">
        <f ca="1">IFERROR(__xludf.DUMMYFUNCTION("""COMPUTED_VALUE"""),503)</f>
        <v>503</v>
      </c>
      <c r="E200" s="12" t="str">
        <f ca="1">IFERROR(__xludf.DUMMYFUNCTION("""COMPUTED_VALUE"""),"Socavamiento")</f>
        <v>Socavamiento</v>
      </c>
      <c r="F200" s="12" t="str">
        <f ca="1">IFERROR(__xludf.DUMMYFUNCTION("""COMPUTED_VALUE"""),"Lluvias")</f>
        <v>Lluvias</v>
      </c>
      <c r="G200" s="12" t="str">
        <f ca="1">IFERROR(__xludf.DUMMYFUNCTION("""COMPUTED_VALUE"""),"Época Lluviosa")</f>
        <v>Época Lluviosa</v>
      </c>
      <c r="H200" s="14">
        <f ca="1">IFERROR(__xludf.DUMMYFUNCTION("""COMPUTED_VALUE"""),45071)</f>
        <v>45071</v>
      </c>
      <c r="I200" s="12">
        <f ca="1">IFERROR(__xludf.DUMMYFUNCTION("""COMPUTED_VALUE"""),0)</f>
        <v>0</v>
      </c>
      <c r="J200" s="12" t="str">
        <f ca="1">IFERROR(__xludf.DUMMYFUNCTION("""COMPUTED_VALUE"""),"Nivel 2")</f>
        <v>Nivel 2</v>
      </c>
    </row>
    <row r="201" spans="1:10" x14ac:dyDescent="0.25">
      <c r="A201" s="12" t="str">
        <f ca="1">IFERROR(__xludf.DUMMYFUNCTION("""COMPUTED_VALUE"""),"Esmeraldas")</f>
        <v>Esmeraldas</v>
      </c>
      <c r="B201" s="15">
        <f ca="1">IFERROR(__xludf.DUMMYFUNCTION("""COMPUTED_VALUE"""),8)</f>
        <v>8</v>
      </c>
      <c r="C201" s="13" t="str">
        <f ca="1">IFERROR(__xludf.DUMMYFUNCTION("""COMPUTED_VALUE"""),"Muisne")</f>
        <v>Muisne</v>
      </c>
      <c r="D201" s="16">
        <f ca="1">IFERROR(__xludf.DUMMYFUNCTION("""COMPUTED_VALUE"""),803)</f>
        <v>803</v>
      </c>
      <c r="E201" s="12" t="str">
        <f ca="1">IFERROR(__xludf.DUMMYFUNCTION("""COMPUTED_VALUE"""),"Inundación")</f>
        <v>Inundación</v>
      </c>
      <c r="F201" s="12" t="str">
        <f ca="1">IFERROR(__xludf.DUMMYFUNCTION("""COMPUTED_VALUE"""),"Lluvias")</f>
        <v>Lluvias</v>
      </c>
      <c r="G201" s="12" t="str">
        <f ca="1">IFERROR(__xludf.DUMMYFUNCTION("""COMPUTED_VALUE"""),"Época Lluviosa")</f>
        <v>Época Lluviosa</v>
      </c>
      <c r="H201" s="14">
        <f ca="1">IFERROR(__xludf.DUMMYFUNCTION("""COMPUTED_VALUE"""),45073)</f>
        <v>45073</v>
      </c>
      <c r="I201" s="12">
        <f ca="1">IFERROR(__xludf.DUMMYFUNCTION("""COMPUTED_VALUE"""),0)</f>
        <v>0</v>
      </c>
      <c r="J201" s="12" t="str">
        <f ca="1">IFERROR(__xludf.DUMMYFUNCTION("""COMPUTED_VALUE"""),"Nivel 3")</f>
        <v>Nivel 3</v>
      </c>
    </row>
    <row r="202" spans="1:10" x14ac:dyDescent="0.25">
      <c r="A202" s="12" t="str">
        <f ca="1">IFERROR(__xludf.DUMMYFUNCTION("""COMPUTED_VALUE"""),"Morona Santiago")</f>
        <v>Morona Santiago</v>
      </c>
      <c r="B202" s="15">
        <f ca="1">IFERROR(__xludf.DUMMYFUNCTION("""COMPUTED_VALUE"""),14)</f>
        <v>14</v>
      </c>
      <c r="C202" s="13" t="str">
        <f ca="1">IFERROR(__xludf.DUMMYFUNCTION("""COMPUTED_VALUE"""),"Gualaquiza")</f>
        <v>Gualaquiza</v>
      </c>
      <c r="D202" s="16">
        <f ca="1">IFERROR(__xludf.DUMMYFUNCTION("""COMPUTED_VALUE"""),1402)</f>
        <v>1402</v>
      </c>
      <c r="E202" s="12" t="str">
        <f ca="1">IFERROR(__xludf.DUMMYFUNCTION("""COMPUTED_VALUE"""),"Deslizamiento")</f>
        <v>Deslizamiento</v>
      </c>
      <c r="F202" s="12" t="str">
        <f ca="1">IFERROR(__xludf.DUMMYFUNCTION("""COMPUTED_VALUE"""),"Lluvias")</f>
        <v>Lluvias</v>
      </c>
      <c r="G202" s="12" t="str">
        <f ca="1">IFERROR(__xludf.DUMMYFUNCTION("""COMPUTED_VALUE"""),"Época Lluviosa")</f>
        <v>Época Lluviosa</v>
      </c>
      <c r="H202" s="14">
        <f ca="1">IFERROR(__xludf.DUMMYFUNCTION("""COMPUTED_VALUE"""),45074)</f>
        <v>45074</v>
      </c>
      <c r="I202" s="12">
        <f ca="1">IFERROR(__xludf.DUMMYFUNCTION("""COMPUTED_VALUE"""),0)</f>
        <v>0</v>
      </c>
      <c r="J202" s="12" t="str">
        <f ca="1">IFERROR(__xludf.DUMMYFUNCTION("""COMPUTED_VALUE"""),"Nivel 2")</f>
        <v>Nivel 2</v>
      </c>
    </row>
    <row r="203" spans="1:10" x14ac:dyDescent="0.25">
      <c r="A203" s="12" t="str">
        <f ca="1">IFERROR(__xludf.DUMMYFUNCTION("""COMPUTED_VALUE"""),"Chimborazo")</f>
        <v>Chimborazo</v>
      </c>
      <c r="B203" s="15">
        <f ca="1">IFERROR(__xludf.DUMMYFUNCTION("""COMPUTED_VALUE"""),6)</f>
        <v>6</v>
      </c>
      <c r="C203" s="13" t="str">
        <f ca="1">IFERROR(__xludf.DUMMYFUNCTION("""COMPUTED_VALUE"""),"Alausí")</f>
        <v>Alausí</v>
      </c>
      <c r="D203" s="16">
        <f ca="1">IFERROR(__xludf.DUMMYFUNCTION("""COMPUTED_VALUE"""),602)</f>
        <v>602</v>
      </c>
      <c r="E203" s="12" t="str">
        <f ca="1">IFERROR(__xludf.DUMMYFUNCTION("""COMPUTED_VALUE"""),"Inundación")</f>
        <v>Inundación</v>
      </c>
      <c r="F203" s="12" t="str">
        <f ca="1">IFERROR(__xludf.DUMMYFUNCTION("""COMPUTED_VALUE"""),"Lluvias")</f>
        <v>Lluvias</v>
      </c>
      <c r="G203" s="12" t="str">
        <f ca="1">IFERROR(__xludf.DUMMYFUNCTION("""COMPUTED_VALUE"""),"Época Lluviosa")</f>
        <v>Época Lluviosa</v>
      </c>
      <c r="H203" s="14">
        <f ca="1">IFERROR(__xludf.DUMMYFUNCTION("""COMPUTED_VALUE"""),45074)</f>
        <v>45074</v>
      </c>
      <c r="I203" s="12">
        <f ca="1">IFERROR(__xludf.DUMMYFUNCTION("""COMPUTED_VALUE"""),0)</f>
        <v>0</v>
      </c>
      <c r="J203" s="12" t="str">
        <f ca="1">IFERROR(__xludf.DUMMYFUNCTION("""COMPUTED_VALUE"""),"Nivel 2")</f>
        <v>Nivel 2</v>
      </c>
    </row>
    <row r="204" spans="1:10" x14ac:dyDescent="0.25">
      <c r="A204" s="12" t="str">
        <f ca="1">IFERROR(__xludf.DUMMYFUNCTION("""COMPUTED_VALUE"""),"Pichincha")</f>
        <v>Pichincha</v>
      </c>
      <c r="B204" s="15">
        <f ca="1">IFERROR(__xludf.DUMMYFUNCTION("""COMPUTED_VALUE"""),17)</f>
        <v>17</v>
      </c>
      <c r="C204" s="13" t="str">
        <f ca="1">IFERROR(__xludf.DUMMYFUNCTION("""COMPUTED_VALUE"""),"Quito")</f>
        <v>Quito</v>
      </c>
      <c r="D204" s="11">
        <v>1701</v>
      </c>
      <c r="E204" s="12" t="str">
        <f ca="1">IFERROR(__xludf.DUMMYFUNCTION("""COMPUTED_VALUE"""),"Explosión")</f>
        <v>Explosión</v>
      </c>
      <c r="F204" s="12" t="str">
        <f ca="1">IFERROR(__xludf.DUMMYFUNCTION("""COMPUTED_VALUE"""),"Derrame de líquidos inflamables")</f>
        <v>Derrame de líquidos inflamables</v>
      </c>
      <c r="G204" s="12" t="str">
        <f ca="1">IFERROR(__xludf.DUMMYFUNCTION("""COMPUTED_VALUE"""),"Antrópico")</f>
        <v>Antrópico</v>
      </c>
      <c r="H204" s="14">
        <f ca="1">IFERROR(__xludf.DUMMYFUNCTION("""COMPUTED_VALUE"""),45076)</f>
        <v>45076</v>
      </c>
      <c r="I204" s="12">
        <f ca="1">IFERROR(__xludf.DUMMYFUNCTION("""COMPUTED_VALUE"""),0)</f>
        <v>0</v>
      </c>
      <c r="J204" s="12" t="str">
        <f ca="1">IFERROR(__xludf.DUMMYFUNCTION("""COMPUTED_VALUE"""),"Nivel 2")</f>
        <v>Nivel 2</v>
      </c>
    </row>
    <row r="205" spans="1:10" x14ac:dyDescent="0.25">
      <c r="A205" s="12" t="str">
        <f ca="1">IFERROR(__xludf.DUMMYFUNCTION("""COMPUTED_VALUE"""),"Los Ríos")</f>
        <v>Los Ríos</v>
      </c>
      <c r="B205" s="15">
        <f ca="1">IFERROR(__xludf.DUMMYFUNCTION("""COMPUTED_VALUE"""),12)</f>
        <v>12</v>
      </c>
      <c r="C205" s="13" t="str">
        <f ca="1">IFERROR(__xludf.DUMMYFUNCTION("""COMPUTED_VALUE"""),"Urdaneta")</f>
        <v>Urdaneta</v>
      </c>
      <c r="D205" s="16">
        <f ca="1">IFERROR(__xludf.DUMMYFUNCTION("""COMPUTED_VALUE"""),1206)</f>
        <v>1206</v>
      </c>
      <c r="E205" s="12" t="str">
        <f ca="1">IFERROR(__xludf.DUMMYFUNCTION("""COMPUTED_VALUE"""),"Inundación")</f>
        <v>Inundación</v>
      </c>
      <c r="F205" s="12" t="str">
        <f ca="1">IFERROR(__xludf.DUMMYFUNCTION("""COMPUTED_VALUE"""),"Lluvias")</f>
        <v>Lluvias</v>
      </c>
      <c r="G205" s="12" t="str">
        <f ca="1">IFERROR(__xludf.DUMMYFUNCTION("""COMPUTED_VALUE"""),"Época Lluviosa")</f>
        <v>Época Lluviosa</v>
      </c>
      <c r="H205" s="14">
        <f ca="1">IFERROR(__xludf.DUMMYFUNCTION("""COMPUTED_VALUE"""),45077)</f>
        <v>45077</v>
      </c>
      <c r="I205" s="12">
        <f ca="1">IFERROR(__xludf.DUMMYFUNCTION("""COMPUTED_VALUE"""),0)</f>
        <v>0</v>
      </c>
      <c r="J205" s="12" t="str">
        <f ca="1">IFERROR(__xludf.DUMMYFUNCTION("""COMPUTED_VALUE"""),"Nivel 2")</f>
        <v>Nivel 2</v>
      </c>
    </row>
    <row r="206" spans="1:10" x14ac:dyDescent="0.25">
      <c r="A206" s="12" t="str">
        <f ca="1">IFERROR(__xludf.DUMMYFUNCTION("""COMPUTED_VALUE"""),"Chimborazo")</f>
        <v>Chimborazo</v>
      </c>
      <c r="B206" s="15">
        <f ca="1">IFERROR(__xludf.DUMMYFUNCTION("""COMPUTED_VALUE"""),6)</f>
        <v>6</v>
      </c>
      <c r="C206" s="13" t="str">
        <f ca="1">IFERROR(__xludf.DUMMYFUNCTION("""COMPUTED_VALUE"""),"Guamote")</f>
        <v>Guamote</v>
      </c>
      <c r="D206" s="16">
        <f ca="1">IFERROR(__xludf.DUMMYFUNCTION("""COMPUTED_VALUE"""),606)</f>
        <v>606</v>
      </c>
      <c r="E206" s="12" t="str">
        <f ca="1">IFERROR(__xludf.DUMMYFUNCTION("""COMPUTED_VALUE"""),"Incendio Estructural")</f>
        <v>Incendio Estructural</v>
      </c>
      <c r="F206" s="12" t="str">
        <f ca="1">IFERROR(__xludf.DUMMYFUNCTION("""COMPUTED_VALUE"""),"Desconocida")</f>
        <v>Desconocida</v>
      </c>
      <c r="G206" s="12" t="str">
        <f ca="1">IFERROR(__xludf.DUMMYFUNCTION("""COMPUTED_VALUE"""),"Antrópico")</f>
        <v>Antrópico</v>
      </c>
      <c r="H206" s="14">
        <f ca="1">IFERROR(__xludf.DUMMYFUNCTION("""COMPUTED_VALUE"""),45078)</f>
        <v>45078</v>
      </c>
      <c r="I206" s="12">
        <f ca="1">IFERROR(__xludf.DUMMYFUNCTION("""COMPUTED_VALUE"""),0)</f>
        <v>0</v>
      </c>
      <c r="J206" s="12" t="str">
        <f ca="1">IFERROR(__xludf.DUMMYFUNCTION("""COMPUTED_VALUE"""),"Nivel 2")</f>
        <v>Nivel 2</v>
      </c>
    </row>
    <row r="207" spans="1:10" x14ac:dyDescent="0.25">
      <c r="A207" s="12" t="str">
        <f ca="1">IFERROR(__xludf.DUMMYFUNCTION("""COMPUTED_VALUE"""),"Esmeraldas")</f>
        <v>Esmeraldas</v>
      </c>
      <c r="B207" s="15">
        <f ca="1">IFERROR(__xludf.DUMMYFUNCTION("""COMPUTED_VALUE"""),8)</f>
        <v>8</v>
      </c>
      <c r="C207" s="13" t="str">
        <f ca="1">IFERROR(__xludf.DUMMYFUNCTION("""COMPUTED_VALUE"""),"Esmeraldas")</f>
        <v>Esmeraldas</v>
      </c>
      <c r="D207" s="16">
        <f ca="1">IFERROR(__xludf.DUMMYFUNCTION("""COMPUTED_VALUE"""),801)</f>
        <v>801</v>
      </c>
      <c r="E207" s="12" t="str">
        <f ca="1">IFERROR(__xludf.DUMMYFUNCTION("""COMPUTED_VALUE"""),"Inundación")</f>
        <v>Inundación</v>
      </c>
      <c r="F207" s="12" t="str">
        <f ca="1">IFERROR(__xludf.DUMMYFUNCTION("""COMPUTED_VALUE"""),"Lluvias")</f>
        <v>Lluvias</v>
      </c>
      <c r="G207" s="12" t="str">
        <f ca="1">IFERROR(__xludf.DUMMYFUNCTION("""COMPUTED_VALUE"""),"Época Lluviosa")</f>
        <v>Época Lluviosa</v>
      </c>
      <c r="H207" s="14">
        <f ca="1">IFERROR(__xludf.DUMMYFUNCTION("""COMPUTED_VALUE"""),45080)</f>
        <v>45080</v>
      </c>
      <c r="I207" s="12">
        <f ca="1">IFERROR(__xludf.DUMMYFUNCTION("""COMPUTED_VALUE"""),0)</f>
        <v>0</v>
      </c>
      <c r="J207" s="12" t="str">
        <f ca="1">IFERROR(__xludf.DUMMYFUNCTION("""COMPUTED_VALUE"""),"Nivel 4")</f>
        <v>Nivel 4</v>
      </c>
    </row>
    <row r="208" spans="1:10" x14ac:dyDescent="0.25">
      <c r="A208" s="12" t="str">
        <f ca="1">IFERROR(__xludf.DUMMYFUNCTION("""COMPUTED_VALUE"""),"Esmeraldas")</f>
        <v>Esmeraldas</v>
      </c>
      <c r="B208" s="15">
        <f ca="1">IFERROR(__xludf.DUMMYFUNCTION("""COMPUTED_VALUE"""),8)</f>
        <v>8</v>
      </c>
      <c r="C208" s="13" t="str">
        <f ca="1">IFERROR(__xludf.DUMMYFUNCTION("""COMPUTED_VALUE"""),"Esmeraldas")</f>
        <v>Esmeraldas</v>
      </c>
      <c r="D208" s="16">
        <f ca="1">IFERROR(__xludf.DUMMYFUNCTION("""COMPUTED_VALUE"""),801)</f>
        <v>801</v>
      </c>
      <c r="E208" s="12" t="str">
        <f ca="1">IFERROR(__xludf.DUMMYFUNCTION("""COMPUTED_VALUE"""),"Inundación")</f>
        <v>Inundación</v>
      </c>
      <c r="F208" s="12" t="str">
        <f ca="1">IFERROR(__xludf.DUMMYFUNCTION("""COMPUTED_VALUE"""),"Lluvias")</f>
        <v>Lluvias</v>
      </c>
      <c r="G208" s="12" t="str">
        <f ca="1">IFERROR(__xludf.DUMMYFUNCTION("""COMPUTED_VALUE"""),"Época Lluviosa")</f>
        <v>Época Lluviosa</v>
      </c>
      <c r="H208" s="14">
        <f ca="1">IFERROR(__xludf.DUMMYFUNCTION("""COMPUTED_VALUE"""),45080)</f>
        <v>45080</v>
      </c>
      <c r="I208" s="12">
        <f ca="1">IFERROR(__xludf.DUMMYFUNCTION("""COMPUTED_VALUE"""),0)</f>
        <v>0</v>
      </c>
      <c r="J208" s="12" t="str">
        <f ca="1">IFERROR(__xludf.DUMMYFUNCTION("""COMPUTED_VALUE"""),"Nivel 4")</f>
        <v>Nivel 4</v>
      </c>
    </row>
    <row r="209" spans="1:10" x14ac:dyDescent="0.25">
      <c r="A209" s="12" t="str">
        <f ca="1">IFERROR(__xludf.DUMMYFUNCTION("""COMPUTED_VALUE"""),"Esmeraldas")</f>
        <v>Esmeraldas</v>
      </c>
      <c r="B209" s="15">
        <f ca="1">IFERROR(__xludf.DUMMYFUNCTION("""COMPUTED_VALUE"""),8)</f>
        <v>8</v>
      </c>
      <c r="C209" s="13" t="str">
        <f ca="1">IFERROR(__xludf.DUMMYFUNCTION("""COMPUTED_VALUE"""),"Muisne")</f>
        <v>Muisne</v>
      </c>
      <c r="D209" s="16">
        <f ca="1">IFERROR(__xludf.DUMMYFUNCTION("""COMPUTED_VALUE"""),803)</f>
        <v>803</v>
      </c>
      <c r="E209" s="12" t="str">
        <f ca="1">IFERROR(__xludf.DUMMYFUNCTION("""COMPUTED_VALUE"""),"Deslizamiento")</f>
        <v>Deslizamiento</v>
      </c>
      <c r="F209" s="12" t="str">
        <f ca="1">IFERROR(__xludf.DUMMYFUNCTION("""COMPUTED_VALUE"""),"Lluvias")</f>
        <v>Lluvias</v>
      </c>
      <c r="G209" s="12" t="str">
        <f ca="1">IFERROR(__xludf.DUMMYFUNCTION("""COMPUTED_VALUE"""),"Época Lluviosa")</f>
        <v>Época Lluviosa</v>
      </c>
      <c r="H209" s="14">
        <f ca="1">IFERROR(__xludf.DUMMYFUNCTION("""COMPUTED_VALUE"""),45081)</f>
        <v>45081</v>
      </c>
      <c r="I209" s="12">
        <f ca="1">IFERROR(__xludf.DUMMYFUNCTION("""COMPUTED_VALUE"""),0)</f>
        <v>0</v>
      </c>
      <c r="J209" s="12" t="str">
        <f ca="1">IFERROR(__xludf.DUMMYFUNCTION("""COMPUTED_VALUE"""),"Nivel 4")</f>
        <v>Nivel 4</v>
      </c>
    </row>
    <row r="210" spans="1:10" x14ac:dyDescent="0.25">
      <c r="A210" s="12" t="str">
        <f ca="1">IFERROR(__xludf.DUMMYFUNCTION("""COMPUTED_VALUE"""),"Esmeraldas")</f>
        <v>Esmeraldas</v>
      </c>
      <c r="B210" s="15">
        <f ca="1">IFERROR(__xludf.DUMMYFUNCTION("""COMPUTED_VALUE"""),8)</f>
        <v>8</v>
      </c>
      <c r="C210" s="13" t="str">
        <f ca="1">IFERROR(__xludf.DUMMYFUNCTION("""COMPUTED_VALUE"""),"Quinindé")</f>
        <v>Quinindé</v>
      </c>
      <c r="D210" s="16">
        <f ca="1">IFERROR(__xludf.DUMMYFUNCTION("""COMPUTED_VALUE"""),804)</f>
        <v>804</v>
      </c>
      <c r="E210" s="12" t="str">
        <f ca="1">IFERROR(__xludf.DUMMYFUNCTION("""COMPUTED_VALUE"""),"Inundación")</f>
        <v>Inundación</v>
      </c>
      <c r="F210" s="12" t="str">
        <f ca="1">IFERROR(__xludf.DUMMYFUNCTION("""COMPUTED_VALUE"""),"Lluvias")</f>
        <v>Lluvias</v>
      </c>
      <c r="G210" s="12" t="str">
        <f ca="1">IFERROR(__xludf.DUMMYFUNCTION("""COMPUTED_VALUE"""),"Época Lluviosa")</f>
        <v>Época Lluviosa</v>
      </c>
      <c r="H210" s="14">
        <f ca="1">IFERROR(__xludf.DUMMYFUNCTION("""COMPUTED_VALUE"""),45081)</f>
        <v>45081</v>
      </c>
      <c r="I210" s="12">
        <f ca="1">IFERROR(__xludf.DUMMYFUNCTION("""COMPUTED_VALUE"""),0)</f>
        <v>0</v>
      </c>
      <c r="J210" s="12" t="str">
        <f ca="1">IFERROR(__xludf.DUMMYFUNCTION("""COMPUTED_VALUE"""),"Nivel 4")</f>
        <v>Nivel 4</v>
      </c>
    </row>
    <row r="211" spans="1:10" x14ac:dyDescent="0.25">
      <c r="A211" s="12" t="str">
        <f ca="1">IFERROR(__xludf.DUMMYFUNCTION("""COMPUTED_VALUE"""),"Esmeraldas")</f>
        <v>Esmeraldas</v>
      </c>
      <c r="B211" s="15">
        <f ca="1">IFERROR(__xludf.DUMMYFUNCTION("""COMPUTED_VALUE"""),8)</f>
        <v>8</v>
      </c>
      <c r="C211" s="13" t="str">
        <f ca="1">IFERROR(__xludf.DUMMYFUNCTION("""COMPUTED_VALUE"""),"Quinindé")</f>
        <v>Quinindé</v>
      </c>
      <c r="D211" s="16">
        <f ca="1">IFERROR(__xludf.DUMMYFUNCTION("""COMPUTED_VALUE"""),804)</f>
        <v>804</v>
      </c>
      <c r="E211" s="12" t="str">
        <f ca="1">IFERROR(__xludf.DUMMYFUNCTION("""COMPUTED_VALUE"""),"Inundación")</f>
        <v>Inundación</v>
      </c>
      <c r="F211" s="12" t="str">
        <f ca="1">IFERROR(__xludf.DUMMYFUNCTION("""COMPUTED_VALUE"""),"Lluvias")</f>
        <v>Lluvias</v>
      </c>
      <c r="G211" s="12" t="str">
        <f ca="1">IFERROR(__xludf.DUMMYFUNCTION("""COMPUTED_VALUE"""),"Época Lluviosa")</f>
        <v>Época Lluviosa</v>
      </c>
      <c r="H211" s="14">
        <f ca="1">IFERROR(__xludf.DUMMYFUNCTION("""COMPUTED_VALUE"""),45081)</f>
        <v>45081</v>
      </c>
      <c r="I211" s="12">
        <f ca="1">IFERROR(__xludf.DUMMYFUNCTION("""COMPUTED_VALUE"""),0)</f>
        <v>0</v>
      </c>
      <c r="J211" s="12" t="str">
        <f ca="1">IFERROR(__xludf.DUMMYFUNCTION("""COMPUTED_VALUE"""),"Nivel 4")</f>
        <v>Nivel 4</v>
      </c>
    </row>
    <row r="212" spans="1:10" x14ac:dyDescent="0.25">
      <c r="A212" s="12" t="str">
        <f ca="1">IFERROR(__xludf.DUMMYFUNCTION("""COMPUTED_VALUE"""),"Esmeraldas")</f>
        <v>Esmeraldas</v>
      </c>
      <c r="B212" s="15">
        <f ca="1">IFERROR(__xludf.DUMMYFUNCTION("""COMPUTED_VALUE"""),8)</f>
        <v>8</v>
      </c>
      <c r="C212" s="13" t="str">
        <f ca="1">IFERROR(__xludf.DUMMYFUNCTION("""COMPUTED_VALUE"""),"Atacames")</f>
        <v>Atacames</v>
      </c>
      <c r="D212" s="16">
        <f ca="1">IFERROR(__xludf.DUMMYFUNCTION("""COMPUTED_VALUE"""),806)</f>
        <v>806</v>
      </c>
      <c r="E212" s="12" t="str">
        <f ca="1">IFERROR(__xludf.DUMMYFUNCTION("""COMPUTED_VALUE"""),"Inundación")</f>
        <v>Inundación</v>
      </c>
      <c r="F212" s="12" t="str">
        <f ca="1">IFERROR(__xludf.DUMMYFUNCTION("""COMPUTED_VALUE"""),"Lluvias")</f>
        <v>Lluvias</v>
      </c>
      <c r="G212" s="12" t="str">
        <f ca="1">IFERROR(__xludf.DUMMYFUNCTION("""COMPUTED_VALUE"""),"Época Lluviosa")</f>
        <v>Época Lluviosa</v>
      </c>
      <c r="H212" s="14">
        <f ca="1">IFERROR(__xludf.DUMMYFUNCTION("""COMPUTED_VALUE"""),45081)</f>
        <v>45081</v>
      </c>
      <c r="I212" s="12">
        <f ca="1">IFERROR(__xludf.DUMMYFUNCTION("""COMPUTED_VALUE"""),0)</f>
        <v>0</v>
      </c>
      <c r="J212" s="12" t="str">
        <f ca="1">IFERROR(__xludf.DUMMYFUNCTION("""COMPUTED_VALUE"""),"Nivel 4")</f>
        <v>Nivel 4</v>
      </c>
    </row>
    <row r="213" spans="1:10" x14ac:dyDescent="0.25">
      <c r="A213" s="12" t="str">
        <f ca="1">IFERROR(__xludf.DUMMYFUNCTION("""COMPUTED_VALUE"""),"Esmeraldas")</f>
        <v>Esmeraldas</v>
      </c>
      <c r="B213" s="15">
        <f ca="1">IFERROR(__xludf.DUMMYFUNCTION("""COMPUTED_VALUE"""),8)</f>
        <v>8</v>
      </c>
      <c r="C213" s="13" t="str">
        <f ca="1">IFERROR(__xludf.DUMMYFUNCTION("""COMPUTED_VALUE"""),"Atacames")</f>
        <v>Atacames</v>
      </c>
      <c r="D213" s="16">
        <f ca="1">IFERROR(__xludf.DUMMYFUNCTION("""COMPUTED_VALUE"""),806)</f>
        <v>806</v>
      </c>
      <c r="E213" s="12" t="str">
        <f ca="1">IFERROR(__xludf.DUMMYFUNCTION("""COMPUTED_VALUE"""),"Inundación")</f>
        <v>Inundación</v>
      </c>
      <c r="F213" s="12" t="str">
        <f ca="1">IFERROR(__xludf.DUMMYFUNCTION("""COMPUTED_VALUE"""),"Lluvias")</f>
        <v>Lluvias</v>
      </c>
      <c r="G213" s="12" t="str">
        <f ca="1">IFERROR(__xludf.DUMMYFUNCTION("""COMPUTED_VALUE"""),"Época Lluviosa")</f>
        <v>Época Lluviosa</v>
      </c>
      <c r="H213" s="14">
        <f ca="1">IFERROR(__xludf.DUMMYFUNCTION("""COMPUTED_VALUE"""),45081)</f>
        <v>45081</v>
      </c>
      <c r="I213" s="12">
        <f ca="1">IFERROR(__xludf.DUMMYFUNCTION("""COMPUTED_VALUE"""),0)</f>
        <v>0</v>
      </c>
      <c r="J213" s="12" t="str">
        <f ca="1">IFERROR(__xludf.DUMMYFUNCTION("""COMPUTED_VALUE"""),"Nivel 4")</f>
        <v>Nivel 4</v>
      </c>
    </row>
    <row r="214" spans="1:10" x14ac:dyDescent="0.25">
      <c r="A214" s="12" t="str">
        <f ca="1">IFERROR(__xludf.DUMMYFUNCTION("""COMPUTED_VALUE"""),"Esmeraldas")</f>
        <v>Esmeraldas</v>
      </c>
      <c r="B214" s="15">
        <f ca="1">IFERROR(__xludf.DUMMYFUNCTION("""COMPUTED_VALUE"""),8)</f>
        <v>8</v>
      </c>
      <c r="C214" s="13" t="str">
        <f ca="1">IFERROR(__xludf.DUMMYFUNCTION("""COMPUTED_VALUE"""),"Atacames")</f>
        <v>Atacames</v>
      </c>
      <c r="D214" s="16">
        <f ca="1">IFERROR(__xludf.DUMMYFUNCTION("""COMPUTED_VALUE"""),806)</f>
        <v>806</v>
      </c>
      <c r="E214" s="12" t="str">
        <f ca="1">IFERROR(__xludf.DUMMYFUNCTION("""COMPUTED_VALUE"""),"Inundación")</f>
        <v>Inundación</v>
      </c>
      <c r="F214" s="12" t="str">
        <f ca="1">IFERROR(__xludf.DUMMYFUNCTION("""COMPUTED_VALUE"""),"Lluvias")</f>
        <v>Lluvias</v>
      </c>
      <c r="G214" s="12" t="str">
        <f ca="1">IFERROR(__xludf.DUMMYFUNCTION("""COMPUTED_VALUE"""),"Época Lluviosa")</f>
        <v>Época Lluviosa</v>
      </c>
      <c r="H214" s="14">
        <f ca="1">IFERROR(__xludf.DUMMYFUNCTION("""COMPUTED_VALUE"""),45081)</f>
        <v>45081</v>
      </c>
      <c r="I214" s="12">
        <f ca="1">IFERROR(__xludf.DUMMYFUNCTION("""COMPUTED_VALUE"""),0)</f>
        <v>0</v>
      </c>
      <c r="J214" s="12" t="str">
        <f ca="1">IFERROR(__xludf.DUMMYFUNCTION("""COMPUTED_VALUE"""),"Nivel 4")</f>
        <v>Nivel 4</v>
      </c>
    </row>
    <row r="215" spans="1:10" x14ac:dyDescent="0.25">
      <c r="A215" s="12" t="str">
        <f ca="1">IFERROR(__xludf.DUMMYFUNCTION("""COMPUTED_VALUE"""),"Esmeraldas")</f>
        <v>Esmeraldas</v>
      </c>
      <c r="B215" s="15">
        <f ca="1">IFERROR(__xludf.DUMMYFUNCTION("""COMPUTED_VALUE"""),8)</f>
        <v>8</v>
      </c>
      <c r="C215" s="13" t="str">
        <f ca="1">IFERROR(__xludf.DUMMYFUNCTION("""COMPUTED_VALUE"""),"Eloy Alfaro")</f>
        <v>Eloy Alfaro</v>
      </c>
      <c r="D215" s="16">
        <f ca="1">IFERROR(__xludf.DUMMYFUNCTION("""COMPUTED_VALUE"""),802)</f>
        <v>802</v>
      </c>
      <c r="E215" s="12" t="str">
        <f ca="1">IFERROR(__xludf.DUMMYFUNCTION("""COMPUTED_VALUE"""),"Inundación")</f>
        <v>Inundación</v>
      </c>
      <c r="F215" s="12" t="str">
        <f ca="1">IFERROR(__xludf.DUMMYFUNCTION("""COMPUTED_VALUE"""),"Lluvias")</f>
        <v>Lluvias</v>
      </c>
      <c r="G215" s="12" t="str">
        <f ca="1">IFERROR(__xludf.DUMMYFUNCTION("""COMPUTED_VALUE"""),"Época Lluviosa")</f>
        <v>Época Lluviosa</v>
      </c>
      <c r="H215" s="14">
        <f ca="1">IFERROR(__xludf.DUMMYFUNCTION("""COMPUTED_VALUE"""),45081)</f>
        <v>45081</v>
      </c>
      <c r="I215" s="12">
        <f ca="1">IFERROR(__xludf.DUMMYFUNCTION("""COMPUTED_VALUE"""),0)</f>
        <v>0</v>
      </c>
      <c r="J215" s="12" t="str">
        <f ca="1">IFERROR(__xludf.DUMMYFUNCTION("""COMPUTED_VALUE"""),"Nivel 4")</f>
        <v>Nivel 4</v>
      </c>
    </row>
    <row r="216" spans="1:10" x14ac:dyDescent="0.25">
      <c r="A216" s="12" t="str">
        <f ca="1">IFERROR(__xludf.DUMMYFUNCTION("""COMPUTED_VALUE"""),"Esmeraldas")</f>
        <v>Esmeraldas</v>
      </c>
      <c r="B216" s="15">
        <f ca="1">IFERROR(__xludf.DUMMYFUNCTION("""COMPUTED_VALUE"""),8)</f>
        <v>8</v>
      </c>
      <c r="C216" s="13" t="str">
        <f ca="1">IFERROR(__xludf.DUMMYFUNCTION("""COMPUTED_VALUE"""),"Rioverde")</f>
        <v>Rioverde</v>
      </c>
      <c r="D216" s="16">
        <f ca="1">IFERROR(__xludf.DUMMYFUNCTION("""COMPUTED_VALUE"""),807)</f>
        <v>807</v>
      </c>
      <c r="E216" s="12" t="str">
        <f ca="1">IFERROR(__xludf.DUMMYFUNCTION("""COMPUTED_VALUE"""),"Inundación")</f>
        <v>Inundación</v>
      </c>
      <c r="F216" s="12" t="str">
        <f ca="1">IFERROR(__xludf.DUMMYFUNCTION("""COMPUTED_VALUE"""),"Lluvias")</f>
        <v>Lluvias</v>
      </c>
      <c r="G216" s="12" t="str">
        <f ca="1">IFERROR(__xludf.DUMMYFUNCTION("""COMPUTED_VALUE"""),"Época Lluviosa")</f>
        <v>Época Lluviosa</v>
      </c>
      <c r="H216" s="14">
        <f ca="1">IFERROR(__xludf.DUMMYFUNCTION("""COMPUTED_VALUE"""),45081)</f>
        <v>45081</v>
      </c>
      <c r="I216" s="12">
        <f ca="1">IFERROR(__xludf.DUMMYFUNCTION("""COMPUTED_VALUE"""),0)</f>
        <v>0</v>
      </c>
      <c r="J216" s="12" t="str">
        <f ca="1">IFERROR(__xludf.DUMMYFUNCTION("""COMPUTED_VALUE"""),"Nivel 4")</f>
        <v>Nivel 4</v>
      </c>
    </row>
    <row r="217" spans="1:10" x14ac:dyDescent="0.25">
      <c r="A217" s="12" t="str">
        <f ca="1">IFERROR(__xludf.DUMMYFUNCTION("""COMPUTED_VALUE"""),"Esmeraldas")</f>
        <v>Esmeraldas</v>
      </c>
      <c r="B217" s="15">
        <f ca="1">IFERROR(__xludf.DUMMYFUNCTION("""COMPUTED_VALUE"""),8)</f>
        <v>8</v>
      </c>
      <c r="C217" s="13" t="str">
        <f ca="1">IFERROR(__xludf.DUMMYFUNCTION("""COMPUTED_VALUE"""),"Rioverde")</f>
        <v>Rioverde</v>
      </c>
      <c r="D217" s="16">
        <f ca="1">IFERROR(__xludf.DUMMYFUNCTION("""COMPUTED_VALUE"""),807)</f>
        <v>807</v>
      </c>
      <c r="E217" s="12" t="str">
        <f ca="1">IFERROR(__xludf.DUMMYFUNCTION("""COMPUTED_VALUE"""),"Inundación")</f>
        <v>Inundación</v>
      </c>
      <c r="F217" s="12" t="str">
        <f ca="1">IFERROR(__xludf.DUMMYFUNCTION("""COMPUTED_VALUE"""),"Lluvias")</f>
        <v>Lluvias</v>
      </c>
      <c r="G217" s="12" t="str">
        <f ca="1">IFERROR(__xludf.DUMMYFUNCTION("""COMPUTED_VALUE"""),"Época Lluviosa")</f>
        <v>Época Lluviosa</v>
      </c>
      <c r="H217" s="14">
        <f ca="1">IFERROR(__xludf.DUMMYFUNCTION("""COMPUTED_VALUE"""),45081)</f>
        <v>45081</v>
      </c>
      <c r="I217" s="12">
        <f ca="1">IFERROR(__xludf.DUMMYFUNCTION("""COMPUTED_VALUE"""),0)</f>
        <v>0</v>
      </c>
      <c r="J217" s="12" t="str">
        <f ca="1">IFERROR(__xludf.DUMMYFUNCTION("""COMPUTED_VALUE"""),"Nivel 4")</f>
        <v>Nivel 4</v>
      </c>
    </row>
    <row r="218" spans="1:10" x14ac:dyDescent="0.25">
      <c r="A218" s="12" t="str">
        <f ca="1">IFERROR(__xludf.DUMMYFUNCTION("""COMPUTED_VALUE"""),"Esmeraldas")</f>
        <v>Esmeraldas</v>
      </c>
      <c r="B218" s="15">
        <f ca="1">IFERROR(__xludf.DUMMYFUNCTION("""COMPUTED_VALUE"""),8)</f>
        <v>8</v>
      </c>
      <c r="C218" s="13" t="str">
        <f ca="1">IFERROR(__xludf.DUMMYFUNCTION("""COMPUTED_VALUE"""),"Esmeraldas")</f>
        <v>Esmeraldas</v>
      </c>
      <c r="D218" s="16">
        <f ca="1">IFERROR(__xludf.DUMMYFUNCTION("""COMPUTED_VALUE"""),801)</f>
        <v>801</v>
      </c>
      <c r="E218" s="12" t="str">
        <f ca="1">IFERROR(__xludf.DUMMYFUNCTION("""COMPUTED_VALUE"""),"Inundación")</f>
        <v>Inundación</v>
      </c>
      <c r="F218" s="12" t="str">
        <f ca="1">IFERROR(__xludf.DUMMYFUNCTION("""COMPUTED_VALUE"""),"Lluvias")</f>
        <v>Lluvias</v>
      </c>
      <c r="G218" s="12" t="str">
        <f ca="1">IFERROR(__xludf.DUMMYFUNCTION("""COMPUTED_VALUE"""),"Época Lluviosa")</f>
        <v>Época Lluviosa</v>
      </c>
      <c r="H218" s="14">
        <f ca="1">IFERROR(__xludf.DUMMYFUNCTION("""COMPUTED_VALUE"""),45081)</f>
        <v>45081</v>
      </c>
      <c r="I218" s="12">
        <f ca="1">IFERROR(__xludf.DUMMYFUNCTION("""COMPUTED_VALUE"""),0)</f>
        <v>0</v>
      </c>
      <c r="J218" s="12" t="str">
        <f ca="1">IFERROR(__xludf.DUMMYFUNCTION("""COMPUTED_VALUE"""),"Nivel 4")</f>
        <v>Nivel 4</v>
      </c>
    </row>
    <row r="219" spans="1:10" x14ac:dyDescent="0.25">
      <c r="A219" s="12" t="str">
        <f ca="1">IFERROR(__xludf.DUMMYFUNCTION("""COMPUTED_VALUE"""),"Esmeraldas")</f>
        <v>Esmeraldas</v>
      </c>
      <c r="B219" s="15">
        <f ca="1">IFERROR(__xludf.DUMMYFUNCTION("""COMPUTED_VALUE"""),8)</f>
        <v>8</v>
      </c>
      <c r="C219" s="13" t="str">
        <f ca="1">IFERROR(__xludf.DUMMYFUNCTION("""COMPUTED_VALUE"""),"Atacames")</f>
        <v>Atacames</v>
      </c>
      <c r="D219" s="16">
        <f ca="1">IFERROR(__xludf.DUMMYFUNCTION("""COMPUTED_VALUE"""),806)</f>
        <v>806</v>
      </c>
      <c r="E219" s="12" t="str">
        <f ca="1">IFERROR(__xludf.DUMMYFUNCTION("""COMPUTED_VALUE"""),"Inundación")</f>
        <v>Inundación</v>
      </c>
      <c r="F219" s="12" t="str">
        <f ca="1">IFERROR(__xludf.DUMMYFUNCTION("""COMPUTED_VALUE"""),"Lluvias")</f>
        <v>Lluvias</v>
      </c>
      <c r="G219" s="12" t="str">
        <f ca="1">IFERROR(__xludf.DUMMYFUNCTION("""COMPUTED_VALUE"""),"Época Lluviosa")</f>
        <v>Época Lluviosa</v>
      </c>
      <c r="H219" s="14">
        <f ca="1">IFERROR(__xludf.DUMMYFUNCTION("""COMPUTED_VALUE"""),45081)</f>
        <v>45081</v>
      </c>
      <c r="I219" s="12">
        <f ca="1">IFERROR(__xludf.DUMMYFUNCTION("""COMPUTED_VALUE"""),0)</f>
        <v>0</v>
      </c>
      <c r="J219" s="12" t="str">
        <f ca="1">IFERROR(__xludf.DUMMYFUNCTION("""COMPUTED_VALUE"""),"Nivel 4")</f>
        <v>Nivel 4</v>
      </c>
    </row>
    <row r="220" spans="1:10" x14ac:dyDescent="0.25">
      <c r="A220" s="12" t="str">
        <f ca="1">IFERROR(__xludf.DUMMYFUNCTION("""COMPUTED_VALUE"""),"Esmeraldas")</f>
        <v>Esmeraldas</v>
      </c>
      <c r="B220" s="15">
        <f ca="1">IFERROR(__xludf.DUMMYFUNCTION("""COMPUTED_VALUE"""),8)</f>
        <v>8</v>
      </c>
      <c r="C220" s="13" t="str">
        <f ca="1">IFERROR(__xludf.DUMMYFUNCTION("""COMPUTED_VALUE"""),"Atacames")</f>
        <v>Atacames</v>
      </c>
      <c r="D220" s="16">
        <f ca="1">IFERROR(__xludf.DUMMYFUNCTION("""COMPUTED_VALUE"""),806)</f>
        <v>806</v>
      </c>
      <c r="E220" s="12" t="str">
        <f ca="1">IFERROR(__xludf.DUMMYFUNCTION("""COMPUTED_VALUE"""),"Socavamiento")</f>
        <v>Socavamiento</v>
      </c>
      <c r="F220" s="12" t="str">
        <f ca="1">IFERROR(__xludf.DUMMYFUNCTION("""COMPUTED_VALUE"""),"Lluvias")</f>
        <v>Lluvias</v>
      </c>
      <c r="G220" s="12" t="str">
        <f ca="1">IFERROR(__xludf.DUMMYFUNCTION("""COMPUTED_VALUE"""),"Época Lluviosa")</f>
        <v>Época Lluviosa</v>
      </c>
      <c r="H220" s="14">
        <f ca="1">IFERROR(__xludf.DUMMYFUNCTION("""COMPUTED_VALUE"""),45081)</f>
        <v>45081</v>
      </c>
      <c r="I220" s="12">
        <f ca="1">IFERROR(__xludf.DUMMYFUNCTION("""COMPUTED_VALUE"""),0)</f>
        <v>0</v>
      </c>
      <c r="J220" s="12" t="str">
        <f ca="1">IFERROR(__xludf.DUMMYFUNCTION("""COMPUTED_VALUE"""),"Nivel 4")</f>
        <v>Nivel 4</v>
      </c>
    </row>
    <row r="221" spans="1:10" x14ac:dyDescent="0.25">
      <c r="A221" s="12" t="str">
        <f ca="1">IFERROR(__xludf.DUMMYFUNCTION("""COMPUTED_VALUE"""),"Esmeraldas")</f>
        <v>Esmeraldas</v>
      </c>
      <c r="B221" s="15">
        <f ca="1">IFERROR(__xludf.DUMMYFUNCTION("""COMPUTED_VALUE"""),8)</f>
        <v>8</v>
      </c>
      <c r="C221" s="13" t="str">
        <f ca="1">IFERROR(__xludf.DUMMYFUNCTION("""COMPUTED_VALUE"""),"Esmeraldas")</f>
        <v>Esmeraldas</v>
      </c>
      <c r="D221" s="16">
        <f ca="1">IFERROR(__xludf.DUMMYFUNCTION("""COMPUTED_VALUE"""),801)</f>
        <v>801</v>
      </c>
      <c r="E221" s="12" t="str">
        <f ca="1">IFERROR(__xludf.DUMMYFUNCTION("""COMPUTED_VALUE"""),"Inundación")</f>
        <v>Inundación</v>
      </c>
      <c r="F221" s="12" t="str">
        <f ca="1">IFERROR(__xludf.DUMMYFUNCTION("""COMPUTED_VALUE"""),"Lluvias")</f>
        <v>Lluvias</v>
      </c>
      <c r="G221" s="12" t="str">
        <f ca="1">IFERROR(__xludf.DUMMYFUNCTION("""COMPUTED_VALUE"""),"Época Lluviosa")</f>
        <v>Época Lluviosa</v>
      </c>
      <c r="H221" s="14">
        <f ca="1">IFERROR(__xludf.DUMMYFUNCTION("""COMPUTED_VALUE"""),45081)</f>
        <v>45081</v>
      </c>
      <c r="I221" s="12">
        <f ca="1">IFERROR(__xludf.DUMMYFUNCTION("""COMPUTED_VALUE"""),0)</f>
        <v>0</v>
      </c>
      <c r="J221" s="12" t="str">
        <f ca="1">IFERROR(__xludf.DUMMYFUNCTION("""COMPUTED_VALUE"""),"Nivel 4")</f>
        <v>Nivel 4</v>
      </c>
    </row>
    <row r="222" spans="1:10" x14ac:dyDescent="0.25">
      <c r="A222" s="12" t="str">
        <f ca="1">IFERROR(__xludf.DUMMYFUNCTION("""COMPUTED_VALUE"""),"Esmeraldas")</f>
        <v>Esmeraldas</v>
      </c>
      <c r="B222" s="15">
        <f ca="1">IFERROR(__xludf.DUMMYFUNCTION("""COMPUTED_VALUE"""),8)</f>
        <v>8</v>
      </c>
      <c r="C222" s="13" t="str">
        <f ca="1">IFERROR(__xludf.DUMMYFUNCTION("""COMPUTED_VALUE"""),"Quinindé")</f>
        <v>Quinindé</v>
      </c>
      <c r="D222" s="16">
        <f ca="1">IFERROR(__xludf.DUMMYFUNCTION("""COMPUTED_VALUE"""),804)</f>
        <v>804</v>
      </c>
      <c r="E222" s="12" t="str">
        <f ca="1">IFERROR(__xludf.DUMMYFUNCTION("""COMPUTED_VALUE"""),"Vendaval")</f>
        <v>Vendaval</v>
      </c>
      <c r="F222" s="12" t="str">
        <f ca="1">IFERROR(__xludf.DUMMYFUNCTION("""COMPUTED_VALUE"""),"Lluvias")</f>
        <v>Lluvias</v>
      </c>
      <c r="G222" s="12" t="str">
        <f ca="1">IFERROR(__xludf.DUMMYFUNCTION("""COMPUTED_VALUE"""),"Época Lluviosa")</f>
        <v>Época Lluviosa</v>
      </c>
      <c r="H222" s="14">
        <f ca="1">IFERROR(__xludf.DUMMYFUNCTION("""COMPUTED_VALUE"""),45081)</f>
        <v>45081</v>
      </c>
      <c r="I222" s="12">
        <f ca="1">IFERROR(__xludf.DUMMYFUNCTION("""COMPUTED_VALUE"""),0)</f>
        <v>0</v>
      </c>
      <c r="J222" s="12" t="str">
        <f ca="1">IFERROR(__xludf.DUMMYFUNCTION("""COMPUTED_VALUE"""),"Nivel 4")</f>
        <v>Nivel 4</v>
      </c>
    </row>
    <row r="223" spans="1:10" x14ac:dyDescent="0.25">
      <c r="A223" s="12" t="str">
        <f ca="1">IFERROR(__xludf.DUMMYFUNCTION("""COMPUTED_VALUE"""),"Esmeraldas")</f>
        <v>Esmeraldas</v>
      </c>
      <c r="B223" s="15">
        <f ca="1">IFERROR(__xludf.DUMMYFUNCTION("""COMPUTED_VALUE"""),8)</f>
        <v>8</v>
      </c>
      <c r="C223" s="13" t="str">
        <f ca="1">IFERROR(__xludf.DUMMYFUNCTION("""COMPUTED_VALUE"""),"Muisne")</f>
        <v>Muisne</v>
      </c>
      <c r="D223" s="16">
        <f ca="1">IFERROR(__xludf.DUMMYFUNCTION("""COMPUTED_VALUE"""),803)</f>
        <v>803</v>
      </c>
      <c r="E223" s="12" t="str">
        <f ca="1">IFERROR(__xludf.DUMMYFUNCTION("""COMPUTED_VALUE"""),"Inundación")</f>
        <v>Inundación</v>
      </c>
      <c r="F223" s="12" t="str">
        <f ca="1">IFERROR(__xludf.DUMMYFUNCTION("""COMPUTED_VALUE"""),"Lluvias")</f>
        <v>Lluvias</v>
      </c>
      <c r="G223" s="12" t="str">
        <f ca="1">IFERROR(__xludf.DUMMYFUNCTION("""COMPUTED_VALUE"""),"Época Lluviosa")</f>
        <v>Época Lluviosa</v>
      </c>
      <c r="H223" s="14">
        <f ca="1">IFERROR(__xludf.DUMMYFUNCTION("""COMPUTED_VALUE"""),45081)</f>
        <v>45081</v>
      </c>
      <c r="I223" s="12">
        <f ca="1">IFERROR(__xludf.DUMMYFUNCTION("""COMPUTED_VALUE"""),0)</f>
        <v>0</v>
      </c>
      <c r="J223" s="12" t="str">
        <f ca="1">IFERROR(__xludf.DUMMYFUNCTION("""COMPUTED_VALUE"""),"Nivel 4")</f>
        <v>Nivel 4</v>
      </c>
    </row>
    <row r="224" spans="1:10" x14ac:dyDescent="0.25">
      <c r="A224" s="12" t="str">
        <f ca="1">IFERROR(__xludf.DUMMYFUNCTION("""COMPUTED_VALUE"""),"Esmeraldas")</f>
        <v>Esmeraldas</v>
      </c>
      <c r="B224" s="15">
        <f ca="1">IFERROR(__xludf.DUMMYFUNCTION("""COMPUTED_VALUE"""),8)</f>
        <v>8</v>
      </c>
      <c r="C224" s="13" t="str">
        <f ca="1">IFERROR(__xludf.DUMMYFUNCTION("""COMPUTED_VALUE"""),"Esmeraldas")</f>
        <v>Esmeraldas</v>
      </c>
      <c r="D224" s="16">
        <f ca="1">IFERROR(__xludf.DUMMYFUNCTION("""COMPUTED_VALUE"""),801)</f>
        <v>801</v>
      </c>
      <c r="E224" s="12" t="str">
        <f ca="1">IFERROR(__xludf.DUMMYFUNCTION("""COMPUTED_VALUE"""),"Inundación")</f>
        <v>Inundación</v>
      </c>
      <c r="F224" s="12" t="str">
        <f ca="1">IFERROR(__xludf.DUMMYFUNCTION("""COMPUTED_VALUE"""),"Lluvias")</f>
        <v>Lluvias</v>
      </c>
      <c r="G224" s="12" t="str">
        <f ca="1">IFERROR(__xludf.DUMMYFUNCTION("""COMPUTED_VALUE"""),"Época Lluviosa")</f>
        <v>Época Lluviosa</v>
      </c>
      <c r="H224" s="14">
        <f ca="1">IFERROR(__xludf.DUMMYFUNCTION("""COMPUTED_VALUE"""),45081)</f>
        <v>45081</v>
      </c>
      <c r="I224" s="12">
        <f ca="1">IFERROR(__xludf.DUMMYFUNCTION("""COMPUTED_VALUE"""),0)</f>
        <v>0</v>
      </c>
      <c r="J224" s="12" t="str">
        <f ca="1">IFERROR(__xludf.DUMMYFUNCTION("""COMPUTED_VALUE"""),"Nivel 4")</f>
        <v>Nivel 4</v>
      </c>
    </row>
    <row r="225" spans="1:10" x14ac:dyDescent="0.25">
      <c r="A225" s="12" t="str">
        <f ca="1">IFERROR(__xludf.DUMMYFUNCTION("""COMPUTED_VALUE"""),"Esmeraldas")</f>
        <v>Esmeraldas</v>
      </c>
      <c r="B225" s="15">
        <f ca="1">IFERROR(__xludf.DUMMYFUNCTION("""COMPUTED_VALUE"""),8)</f>
        <v>8</v>
      </c>
      <c r="C225" s="13" t="str">
        <f ca="1">IFERROR(__xludf.DUMMYFUNCTION("""COMPUTED_VALUE"""),"Esmeraldas")</f>
        <v>Esmeraldas</v>
      </c>
      <c r="D225" s="16">
        <f ca="1">IFERROR(__xludf.DUMMYFUNCTION("""COMPUTED_VALUE"""),801)</f>
        <v>801</v>
      </c>
      <c r="E225" s="12" t="str">
        <f ca="1">IFERROR(__xludf.DUMMYFUNCTION("""COMPUTED_VALUE"""),"Inundación")</f>
        <v>Inundación</v>
      </c>
      <c r="F225" s="12" t="str">
        <f ca="1">IFERROR(__xludf.DUMMYFUNCTION("""COMPUTED_VALUE"""),"Lluvias")</f>
        <v>Lluvias</v>
      </c>
      <c r="G225" s="12" t="str">
        <f ca="1">IFERROR(__xludf.DUMMYFUNCTION("""COMPUTED_VALUE"""),"Época Lluviosa")</f>
        <v>Época Lluviosa</v>
      </c>
      <c r="H225" s="14">
        <f ca="1">IFERROR(__xludf.DUMMYFUNCTION("""COMPUTED_VALUE"""),45081)</f>
        <v>45081</v>
      </c>
      <c r="I225" s="12">
        <f ca="1">IFERROR(__xludf.DUMMYFUNCTION("""COMPUTED_VALUE"""),0)</f>
        <v>0</v>
      </c>
      <c r="J225" s="12" t="str">
        <f ca="1">IFERROR(__xludf.DUMMYFUNCTION("""COMPUTED_VALUE"""),"Nivel 4")</f>
        <v>Nivel 4</v>
      </c>
    </row>
    <row r="226" spans="1:10" x14ac:dyDescent="0.25">
      <c r="A226" s="12" t="str">
        <f ca="1">IFERROR(__xludf.DUMMYFUNCTION("""COMPUTED_VALUE"""),"Esmeraldas")</f>
        <v>Esmeraldas</v>
      </c>
      <c r="B226" s="15">
        <f ca="1">IFERROR(__xludf.DUMMYFUNCTION("""COMPUTED_VALUE"""),8)</f>
        <v>8</v>
      </c>
      <c r="C226" s="13" t="str">
        <f ca="1">IFERROR(__xludf.DUMMYFUNCTION("""COMPUTED_VALUE"""),"Muisne")</f>
        <v>Muisne</v>
      </c>
      <c r="D226" s="16">
        <f ca="1">IFERROR(__xludf.DUMMYFUNCTION("""COMPUTED_VALUE"""),803)</f>
        <v>803</v>
      </c>
      <c r="E226" s="12" t="str">
        <f ca="1">IFERROR(__xludf.DUMMYFUNCTION("""COMPUTED_VALUE"""),"Inundación")</f>
        <v>Inundación</v>
      </c>
      <c r="F226" s="12" t="str">
        <f ca="1">IFERROR(__xludf.DUMMYFUNCTION("""COMPUTED_VALUE"""),"Lluvias")</f>
        <v>Lluvias</v>
      </c>
      <c r="G226" s="12" t="str">
        <f ca="1">IFERROR(__xludf.DUMMYFUNCTION("""COMPUTED_VALUE"""),"Época Lluviosa")</f>
        <v>Época Lluviosa</v>
      </c>
      <c r="H226" s="14">
        <f ca="1">IFERROR(__xludf.DUMMYFUNCTION("""COMPUTED_VALUE"""),45081)</f>
        <v>45081</v>
      </c>
      <c r="I226" s="12">
        <f ca="1">IFERROR(__xludf.DUMMYFUNCTION("""COMPUTED_VALUE"""),0)</f>
        <v>0</v>
      </c>
      <c r="J226" s="12" t="str">
        <f ca="1">IFERROR(__xludf.DUMMYFUNCTION("""COMPUTED_VALUE"""),"Nivel 4")</f>
        <v>Nivel 4</v>
      </c>
    </row>
    <row r="227" spans="1:10" x14ac:dyDescent="0.25">
      <c r="A227" s="12" t="str">
        <f ca="1">IFERROR(__xludf.DUMMYFUNCTION("""COMPUTED_VALUE"""),"Esmeraldas")</f>
        <v>Esmeraldas</v>
      </c>
      <c r="B227" s="15">
        <f ca="1">IFERROR(__xludf.DUMMYFUNCTION("""COMPUTED_VALUE"""),8)</f>
        <v>8</v>
      </c>
      <c r="C227" s="13" t="str">
        <f ca="1">IFERROR(__xludf.DUMMYFUNCTION("""COMPUTED_VALUE"""),"Esmeraldas")</f>
        <v>Esmeraldas</v>
      </c>
      <c r="D227" s="16">
        <f ca="1">IFERROR(__xludf.DUMMYFUNCTION("""COMPUTED_VALUE"""),801)</f>
        <v>801</v>
      </c>
      <c r="E227" s="12" t="str">
        <f ca="1">IFERROR(__xludf.DUMMYFUNCTION("""COMPUTED_VALUE"""),"Inundación")</f>
        <v>Inundación</v>
      </c>
      <c r="F227" s="12" t="str">
        <f ca="1">IFERROR(__xludf.DUMMYFUNCTION("""COMPUTED_VALUE"""),"Lluvias")</f>
        <v>Lluvias</v>
      </c>
      <c r="G227" s="12" t="str">
        <f ca="1">IFERROR(__xludf.DUMMYFUNCTION("""COMPUTED_VALUE"""),"Época Lluviosa")</f>
        <v>Época Lluviosa</v>
      </c>
      <c r="H227" s="14">
        <f ca="1">IFERROR(__xludf.DUMMYFUNCTION("""COMPUTED_VALUE"""),45081)</f>
        <v>45081</v>
      </c>
      <c r="I227" s="12">
        <f ca="1">IFERROR(__xludf.DUMMYFUNCTION("""COMPUTED_VALUE"""),0)</f>
        <v>0</v>
      </c>
      <c r="J227" s="12" t="str">
        <f ca="1">IFERROR(__xludf.DUMMYFUNCTION("""COMPUTED_VALUE"""),"Nivel 4")</f>
        <v>Nivel 4</v>
      </c>
    </row>
    <row r="228" spans="1:10" x14ac:dyDescent="0.25">
      <c r="A228" s="12" t="str">
        <f ca="1">IFERROR(__xludf.DUMMYFUNCTION("""COMPUTED_VALUE"""),"Esmeraldas")</f>
        <v>Esmeraldas</v>
      </c>
      <c r="B228" s="15">
        <f ca="1">IFERROR(__xludf.DUMMYFUNCTION("""COMPUTED_VALUE"""),8)</f>
        <v>8</v>
      </c>
      <c r="C228" s="13" t="str">
        <f ca="1">IFERROR(__xludf.DUMMYFUNCTION("""COMPUTED_VALUE"""),"Muisne")</f>
        <v>Muisne</v>
      </c>
      <c r="D228" s="16">
        <f ca="1">IFERROR(__xludf.DUMMYFUNCTION("""COMPUTED_VALUE"""),803)</f>
        <v>803</v>
      </c>
      <c r="E228" s="12" t="str">
        <f ca="1">IFERROR(__xludf.DUMMYFUNCTION("""COMPUTED_VALUE"""),"Inundación")</f>
        <v>Inundación</v>
      </c>
      <c r="F228" s="12" t="str">
        <f ca="1">IFERROR(__xludf.DUMMYFUNCTION("""COMPUTED_VALUE"""),"Lluvias")</f>
        <v>Lluvias</v>
      </c>
      <c r="G228" s="12" t="str">
        <f ca="1">IFERROR(__xludf.DUMMYFUNCTION("""COMPUTED_VALUE"""),"Época Lluviosa")</f>
        <v>Época Lluviosa</v>
      </c>
      <c r="H228" s="14">
        <f ca="1">IFERROR(__xludf.DUMMYFUNCTION("""COMPUTED_VALUE"""),45081)</f>
        <v>45081</v>
      </c>
      <c r="I228" s="12">
        <f ca="1">IFERROR(__xludf.DUMMYFUNCTION("""COMPUTED_VALUE"""),0)</f>
        <v>0</v>
      </c>
      <c r="J228" s="12" t="str">
        <f ca="1">IFERROR(__xludf.DUMMYFUNCTION("""COMPUTED_VALUE"""),"Nivel 4")</f>
        <v>Nivel 4</v>
      </c>
    </row>
    <row r="229" spans="1:10" x14ac:dyDescent="0.25">
      <c r="A229" s="12" t="str">
        <f ca="1">IFERROR(__xludf.DUMMYFUNCTION("""COMPUTED_VALUE"""),"Esmeraldas")</f>
        <v>Esmeraldas</v>
      </c>
      <c r="B229" s="15">
        <f ca="1">IFERROR(__xludf.DUMMYFUNCTION("""COMPUTED_VALUE"""),8)</f>
        <v>8</v>
      </c>
      <c r="C229" s="13" t="str">
        <f ca="1">IFERROR(__xludf.DUMMYFUNCTION("""COMPUTED_VALUE"""),"San Lorenzo")</f>
        <v>San Lorenzo</v>
      </c>
      <c r="D229" s="16">
        <f ca="1">IFERROR(__xludf.DUMMYFUNCTION("""COMPUTED_VALUE"""),805)</f>
        <v>805</v>
      </c>
      <c r="E229" s="12" t="str">
        <f ca="1">IFERROR(__xludf.DUMMYFUNCTION("""COMPUTED_VALUE"""),"Inundación")</f>
        <v>Inundación</v>
      </c>
      <c r="F229" s="12" t="str">
        <f ca="1">IFERROR(__xludf.DUMMYFUNCTION("""COMPUTED_VALUE"""),"Lluvias")</f>
        <v>Lluvias</v>
      </c>
      <c r="G229" s="12" t="str">
        <f ca="1">IFERROR(__xludf.DUMMYFUNCTION("""COMPUTED_VALUE"""),"Época Lluviosa")</f>
        <v>Época Lluviosa</v>
      </c>
      <c r="H229" s="14">
        <f ca="1">IFERROR(__xludf.DUMMYFUNCTION("""COMPUTED_VALUE"""),45081)</f>
        <v>45081</v>
      </c>
      <c r="I229" s="12">
        <f ca="1">IFERROR(__xludf.DUMMYFUNCTION("""COMPUTED_VALUE"""),0)</f>
        <v>0</v>
      </c>
      <c r="J229" s="12" t="str">
        <f ca="1">IFERROR(__xludf.DUMMYFUNCTION("""COMPUTED_VALUE"""),"Nivel 4")</f>
        <v>Nivel 4</v>
      </c>
    </row>
    <row r="230" spans="1:10" x14ac:dyDescent="0.25">
      <c r="A230" s="12" t="str">
        <f ca="1">IFERROR(__xludf.DUMMYFUNCTION("""COMPUTED_VALUE"""),"Esmeraldas")</f>
        <v>Esmeraldas</v>
      </c>
      <c r="B230" s="15">
        <f ca="1">IFERROR(__xludf.DUMMYFUNCTION("""COMPUTED_VALUE"""),8)</f>
        <v>8</v>
      </c>
      <c r="C230" s="13" t="str">
        <f ca="1">IFERROR(__xludf.DUMMYFUNCTION("""COMPUTED_VALUE"""),"Rioverde")</f>
        <v>Rioverde</v>
      </c>
      <c r="D230" s="16">
        <f ca="1">IFERROR(__xludf.DUMMYFUNCTION("""COMPUTED_VALUE"""),807)</f>
        <v>807</v>
      </c>
      <c r="E230" s="12" t="str">
        <f ca="1">IFERROR(__xludf.DUMMYFUNCTION("""COMPUTED_VALUE"""),"Inundación")</f>
        <v>Inundación</v>
      </c>
      <c r="F230" s="12" t="str">
        <f ca="1">IFERROR(__xludf.DUMMYFUNCTION("""COMPUTED_VALUE"""),"Lluvias")</f>
        <v>Lluvias</v>
      </c>
      <c r="G230" s="12" t="str">
        <f ca="1">IFERROR(__xludf.DUMMYFUNCTION("""COMPUTED_VALUE"""),"Época Lluviosa")</f>
        <v>Época Lluviosa</v>
      </c>
      <c r="H230" s="14">
        <f ca="1">IFERROR(__xludf.DUMMYFUNCTION("""COMPUTED_VALUE"""),45083)</f>
        <v>45083</v>
      </c>
      <c r="I230" s="12">
        <f ca="1">IFERROR(__xludf.DUMMYFUNCTION("""COMPUTED_VALUE"""),0)</f>
        <v>0</v>
      </c>
      <c r="J230" s="12" t="str">
        <f ca="1">IFERROR(__xludf.DUMMYFUNCTION("""COMPUTED_VALUE"""),"Nivel 4")</f>
        <v>Nivel 4</v>
      </c>
    </row>
    <row r="231" spans="1:10" x14ac:dyDescent="0.25">
      <c r="A231" s="12" t="str">
        <f ca="1">IFERROR(__xludf.DUMMYFUNCTION("""COMPUTED_VALUE"""),"Manabí")</f>
        <v>Manabí</v>
      </c>
      <c r="B231" s="15">
        <f ca="1">IFERROR(__xludf.DUMMYFUNCTION("""COMPUTED_VALUE"""),13)</f>
        <v>13</v>
      </c>
      <c r="C231" s="13" t="str">
        <f ca="1">IFERROR(__xludf.DUMMYFUNCTION("""COMPUTED_VALUE"""),"Santa Ana")</f>
        <v>Santa Ana</v>
      </c>
      <c r="D231" s="16">
        <f ca="1">IFERROR(__xludf.DUMMYFUNCTION("""COMPUTED_VALUE"""),1313)</f>
        <v>1313</v>
      </c>
      <c r="E231" s="12" t="str">
        <f ca="1">IFERROR(__xludf.DUMMYFUNCTION("""COMPUTED_VALUE"""),"Aluvión")</f>
        <v>Aluvión</v>
      </c>
      <c r="F231" s="12" t="str">
        <f ca="1">IFERROR(__xludf.DUMMYFUNCTION("""COMPUTED_VALUE"""),"Lluvias")</f>
        <v>Lluvias</v>
      </c>
      <c r="G231" s="12" t="str">
        <f ca="1">IFERROR(__xludf.DUMMYFUNCTION("""COMPUTED_VALUE"""),"Época Lluviosa")</f>
        <v>Época Lluviosa</v>
      </c>
      <c r="H231" s="14">
        <f ca="1">IFERROR(__xludf.DUMMYFUNCTION("""COMPUTED_VALUE"""),45083)</f>
        <v>45083</v>
      </c>
      <c r="I231" s="12">
        <f ca="1">IFERROR(__xludf.DUMMYFUNCTION("""COMPUTED_VALUE"""),1)</f>
        <v>1</v>
      </c>
      <c r="J231" s="12" t="str">
        <f ca="1">IFERROR(__xludf.DUMMYFUNCTION("""COMPUTED_VALUE"""),"Nivel 3")</f>
        <v>Nivel 3</v>
      </c>
    </row>
    <row r="232" spans="1:10" x14ac:dyDescent="0.25">
      <c r="A232" s="12" t="str">
        <f ca="1">IFERROR(__xludf.DUMMYFUNCTION("""COMPUTED_VALUE"""),"Manabí")</f>
        <v>Manabí</v>
      </c>
      <c r="B232" s="15">
        <f ca="1">IFERROR(__xludf.DUMMYFUNCTION("""COMPUTED_VALUE"""),13)</f>
        <v>13</v>
      </c>
      <c r="C232" s="13" t="str">
        <f ca="1">IFERROR(__xludf.DUMMYFUNCTION("""COMPUTED_VALUE"""),"Flavio Alfaro")</f>
        <v>Flavio Alfaro</v>
      </c>
      <c r="D232" s="16">
        <f ca="1">IFERROR(__xludf.DUMMYFUNCTION("""COMPUTED_VALUE"""),1305)</f>
        <v>1305</v>
      </c>
      <c r="E232" s="12" t="str">
        <f ca="1">IFERROR(__xludf.DUMMYFUNCTION("""COMPUTED_VALUE"""),"Deslizamiento")</f>
        <v>Deslizamiento</v>
      </c>
      <c r="F232" s="12" t="str">
        <f ca="1">IFERROR(__xludf.DUMMYFUNCTION("""COMPUTED_VALUE"""),"Lluvias")</f>
        <v>Lluvias</v>
      </c>
      <c r="G232" s="12" t="str">
        <f ca="1">IFERROR(__xludf.DUMMYFUNCTION("""COMPUTED_VALUE"""),"Época Lluviosa")</f>
        <v>Época Lluviosa</v>
      </c>
      <c r="H232" s="14">
        <f ca="1">IFERROR(__xludf.DUMMYFUNCTION("""COMPUTED_VALUE"""),45084)</f>
        <v>45084</v>
      </c>
      <c r="I232" s="12">
        <f ca="1">IFERROR(__xludf.DUMMYFUNCTION("""COMPUTED_VALUE"""),0)</f>
        <v>0</v>
      </c>
      <c r="J232" s="12" t="str">
        <f ca="1">IFERROR(__xludf.DUMMYFUNCTION("""COMPUTED_VALUE"""),"Nivel 2")</f>
        <v>Nivel 2</v>
      </c>
    </row>
    <row r="233" spans="1:10" x14ac:dyDescent="0.25">
      <c r="A233" s="12" t="str">
        <f ca="1">IFERROR(__xludf.DUMMYFUNCTION("""COMPUTED_VALUE"""),"Manabí")</f>
        <v>Manabí</v>
      </c>
      <c r="B233" s="15">
        <f ca="1">IFERROR(__xludf.DUMMYFUNCTION("""COMPUTED_VALUE"""),13)</f>
        <v>13</v>
      </c>
      <c r="C233" s="13" t="str">
        <f ca="1">IFERROR(__xludf.DUMMYFUNCTION("""COMPUTED_VALUE"""),"Flavio Alfaro")</f>
        <v>Flavio Alfaro</v>
      </c>
      <c r="D233" s="16">
        <f ca="1">IFERROR(__xludf.DUMMYFUNCTION("""COMPUTED_VALUE"""),1305)</f>
        <v>1305</v>
      </c>
      <c r="E233" s="12" t="str">
        <f ca="1">IFERROR(__xludf.DUMMYFUNCTION("""COMPUTED_VALUE"""),"Inundación")</f>
        <v>Inundación</v>
      </c>
      <c r="F233" s="12" t="str">
        <f ca="1">IFERROR(__xludf.DUMMYFUNCTION("""COMPUTED_VALUE"""),"Lluvias")</f>
        <v>Lluvias</v>
      </c>
      <c r="G233" s="12" t="str">
        <f ca="1">IFERROR(__xludf.DUMMYFUNCTION("""COMPUTED_VALUE"""),"Época Lluviosa")</f>
        <v>Época Lluviosa</v>
      </c>
      <c r="H233" s="14">
        <f ca="1">IFERROR(__xludf.DUMMYFUNCTION("""COMPUTED_VALUE"""),45085)</f>
        <v>45085</v>
      </c>
      <c r="I233" s="12">
        <f ca="1">IFERROR(__xludf.DUMMYFUNCTION("""COMPUTED_VALUE"""),0)</f>
        <v>0</v>
      </c>
      <c r="J233" s="12" t="str">
        <f ca="1">IFERROR(__xludf.DUMMYFUNCTION("""COMPUTED_VALUE"""),"Nivel 2")</f>
        <v>Nivel 2</v>
      </c>
    </row>
    <row r="234" spans="1:10" x14ac:dyDescent="0.25">
      <c r="A234" s="12" t="str">
        <f ca="1">IFERROR(__xludf.DUMMYFUNCTION("""COMPUTED_VALUE"""),"Los Ríos")</f>
        <v>Los Ríos</v>
      </c>
      <c r="B234" s="15">
        <f ca="1">IFERROR(__xludf.DUMMYFUNCTION("""COMPUTED_VALUE"""),12)</f>
        <v>12</v>
      </c>
      <c r="C234" s="13" t="str">
        <f ca="1">IFERROR(__xludf.DUMMYFUNCTION("""COMPUTED_VALUE"""),"Quevedo")</f>
        <v>Quevedo</v>
      </c>
      <c r="D234" s="16">
        <f ca="1">IFERROR(__xludf.DUMMYFUNCTION("""COMPUTED_VALUE"""),1205)</f>
        <v>1205</v>
      </c>
      <c r="E234" s="12" t="str">
        <f ca="1">IFERROR(__xludf.DUMMYFUNCTION("""COMPUTED_VALUE"""),"Inundación")</f>
        <v>Inundación</v>
      </c>
      <c r="F234" s="12" t="str">
        <f ca="1">IFERROR(__xludf.DUMMYFUNCTION("""COMPUTED_VALUE"""),"Lluvias")</f>
        <v>Lluvias</v>
      </c>
      <c r="G234" s="12" t="str">
        <f ca="1">IFERROR(__xludf.DUMMYFUNCTION("""COMPUTED_VALUE"""),"Época Lluviosa")</f>
        <v>Época Lluviosa</v>
      </c>
      <c r="H234" s="14">
        <f ca="1">IFERROR(__xludf.DUMMYFUNCTION("""COMPUTED_VALUE"""),45086)</f>
        <v>45086</v>
      </c>
      <c r="I234" s="12">
        <f ca="1">IFERROR(__xludf.DUMMYFUNCTION("""COMPUTED_VALUE"""),0)</f>
        <v>0</v>
      </c>
      <c r="J234" s="12" t="str">
        <f ca="1">IFERROR(__xludf.DUMMYFUNCTION("""COMPUTED_VALUE"""),"Nivel 2")</f>
        <v>Nivel 2</v>
      </c>
    </row>
    <row r="235" spans="1:10" x14ac:dyDescent="0.25">
      <c r="A235" s="12" t="str">
        <f ca="1">IFERROR(__xludf.DUMMYFUNCTION("""COMPUTED_VALUE"""),"Los Ríos")</f>
        <v>Los Ríos</v>
      </c>
      <c r="B235" s="15">
        <f ca="1">IFERROR(__xludf.DUMMYFUNCTION("""COMPUTED_VALUE"""),12)</f>
        <v>12</v>
      </c>
      <c r="C235" s="13" t="str">
        <f ca="1">IFERROR(__xludf.DUMMYFUNCTION("""COMPUTED_VALUE"""),"Quinsaloma")</f>
        <v>Quinsaloma</v>
      </c>
      <c r="D235" s="16">
        <f ca="1">IFERROR(__xludf.DUMMYFUNCTION("""COMPUTED_VALUE"""),1213)</f>
        <v>1213</v>
      </c>
      <c r="E235" s="12" t="str">
        <f ca="1">IFERROR(__xludf.DUMMYFUNCTION("""COMPUTED_VALUE"""),"Inundación")</f>
        <v>Inundación</v>
      </c>
      <c r="F235" s="12" t="str">
        <f ca="1">IFERROR(__xludf.DUMMYFUNCTION("""COMPUTED_VALUE"""),"Lluvias")</f>
        <v>Lluvias</v>
      </c>
      <c r="G235" s="12" t="str">
        <f ca="1">IFERROR(__xludf.DUMMYFUNCTION("""COMPUTED_VALUE"""),"Época Lluviosa")</f>
        <v>Época Lluviosa</v>
      </c>
      <c r="H235" s="14">
        <f ca="1">IFERROR(__xludf.DUMMYFUNCTION("""COMPUTED_VALUE"""),45086)</f>
        <v>45086</v>
      </c>
      <c r="I235" s="12">
        <f ca="1">IFERROR(__xludf.DUMMYFUNCTION("""COMPUTED_VALUE"""),0)</f>
        <v>0</v>
      </c>
      <c r="J235" s="12" t="str">
        <f ca="1">IFERROR(__xludf.DUMMYFUNCTION("""COMPUTED_VALUE"""),"Nivel 2")</f>
        <v>Nivel 2</v>
      </c>
    </row>
    <row r="236" spans="1:10" x14ac:dyDescent="0.25">
      <c r="A236" s="12" t="str">
        <f ca="1">IFERROR(__xludf.DUMMYFUNCTION("""COMPUTED_VALUE"""),"Morona Santiago")</f>
        <v>Morona Santiago</v>
      </c>
      <c r="B236" s="15">
        <f ca="1">IFERROR(__xludf.DUMMYFUNCTION("""COMPUTED_VALUE"""),14)</f>
        <v>14</v>
      </c>
      <c r="C236" s="13" t="str">
        <f ca="1">IFERROR(__xludf.DUMMYFUNCTION("""COMPUTED_VALUE"""),"Morona")</f>
        <v>Morona</v>
      </c>
      <c r="D236" s="16">
        <f ca="1">IFERROR(__xludf.DUMMYFUNCTION("""COMPUTED_VALUE"""),1401)</f>
        <v>1401</v>
      </c>
      <c r="E236" s="12" t="str">
        <f ca="1">IFERROR(__xludf.DUMMYFUNCTION("""COMPUTED_VALUE"""),"Incendio Estructural")</f>
        <v>Incendio Estructural</v>
      </c>
      <c r="F236" s="12" t="str">
        <f ca="1">IFERROR(__xludf.DUMMYFUNCTION("""COMPUTED_VALUE"""),"Desconocida")</f>
        <v>Desconocida</v>
      </c>
      <c r="G236" s="12" t="str">
        <f ca="1">IFERROR(__xludf.DUMMYFUNCTION("""COMPUTED_VALUE"""),"Antrópico")</f>
        <v>Antrópico</v>
      </c>
      <c r="H236" s="14">
        <f ca="1">IFERROR(__xludf.DUMMYFUNCTION("""COMPUTED_VALUE"""),45086)</f>
        <v>45086</v>
      </c>
      <c r="I236" s="12">
        <f ca="1">IFERROR(__xludf.DUMMYFUNCTION("""COMPUTED_VALUE"""),0)</f>
        <v>0</v>
      </c>
      <c r="J236" s="12" t="str">
        <f ca="1">IFERROR(__xludf.DUMMYFUNCTION("""COMPUTED_VALUE"""),"Nivel 2")</f>
        <v>Nivel 2</v>
      </c>
    </row>
    <row r="237" spans="1:10" x14ac:dyDescent="0.25">
      <c r="A237" s="12" t="str">
        <f ca="1">IFERROR(__xludf.DUMMYFUNCTION("""COMPUTED_VALUE"""),"Esmeraldas")</f>
        <v>Esmeraldas</v>
      </c>
      <c r="B237" s="15">
        <f ca="1">IFERROR(__xludf.DUMMYFUNCTION("""COMPUTED_VALUE"""),8)</f>
        <v>8</v>
      </c>
      <c r="C237" s="13" t="str">
        <f ca="1">IFERROR(__xludf.DUMMYFUNCTION("""COMPUTED_VALUE"""),"Quinindé")</f>
        <v>Quinindé</v>
      </c>
      <c r="D237" s="16">
        <f ca="1">IFERROR(__xludf.DUMMYFUNCTION("""COMPUTED_VALUE"""),804)</f>
        <v>804</v>
      </c>
      <c r="E237" s="12" t="str">
        <f ca="1">IFERROR(__xludf.DUMMYFUNCTION("""COMPUTED_VALUE"""),"Socavamiento")</f>
        <v>Socavamiento</v>
      </c>
      <c r="F237" s="12" t="str">
        <f ca="1">IFERROR(__xludf.DUMMYFUNCTION("""COMPUTED_VALUE"""),"Lluvias")</f>
        <v>Lluvias</v>
      </c>
      <c r="G237" s="12" t="str">
        <f ca="1">IFERROR(__xludf.DUMMYFUNCTION("""COMPUTED_VALUE"""),"Época Lluviosa")</f>
        <v>Época Lluviosa</v>
      </c>
      <c r="H237" s="14">
        <f ca="1">IFERROR(__xludf.DUMMYFUNCTION("""COMPUTED_VALUE"""),45090)</f>
        <v>45090</v>
      </c>
      <c r="I237" s="12">
        <f ca="1">IFERROR(__xludf.DUMMYFUNCTION("""COMPUTED_VALUE"""),0)</f>
        <v>0</v>
      </c>
      <c r="J237" s="12" t="str">
        <f ca="1">IFERROR(__xludf.DUMMYFUNCTION("""COMPUTED_VALUE"""),"Nivel 4")</f>
        <v>Nivel 4</v>
      </c>
    </row>
    <row r="238" spans="1:10" x14ac:dyDescent="0.25">
      <c r="A238" s="12" t="str">
        <f ca="1">IFERROR(__xludf.DUMMYFUNCTION("""COMPUTED_VALUE"""),"Esmeraldas")</f>
        <v>Esmeraldas</v>
      </c>
      <c r="B238" s="15">
        <f ca="1">IFERROR(__xludf.DUMMYFUNCTION("""COMPUTED_VALUE"""),8)</f>
        <v>8</v>
      </c>
      <c r="C238" s="13" t="str">
        <f ca="1">IFERROR(__xludf.DUMMYFUNCTION("""COMPUTED_VALUE"""),"Muisne")</f>
        <v>Muisne</v>
      </c>
      <c r="D238" s="16">
        <f ca="1">IFERROR(__xludf.DUMMYFUNCTION("""COMPUTED_VALUE"""),803)</f>
        <v>803</v>
      </c>
      <c r="E238" s="12" t="str">
        <f ca="1">IFERROR(__xludf.DUMMYFUNCTION("""COMPUTED_VALUE"""),"Inundación")</f>
        <v>Inundación</v>
      </c>
      <c r="F238" s="12" t="str">
        <f ca="1">IFERROR(__xludf.DUMMYFUNCTION("""COMPUTED_VALUE"""),"Lluvias")</f>
        <v>Lluvias</v>
      </c>
      <c r="G238" s="12" t="str">
        <f ca="1">IFERROR(__xludf.DUMMYFUNCTION("""COMPUTED_VALUE"""),"Época Lluviosa")</f>
        <v>Época Lluviosa</v>
      </c>
      <c r="H238" s="14">
        <f ca="1">IFERROR(__xludf.DUMMYFUNCTION("""COMPUTED_VALUE"""),45092)</f>
        <v>45092</v>
      </c>
      <c r="I238" s="12">
        <f ca="1">IFERROR(__xludf.DUMMYFUNCTION("""COMPUTED_VALUE"""),0)</f>
        <v>0</v>
      </c>
      <c r="J238" s="12" t="str">
        <f ca="1">IFERROR(__xludf.DUMMYFUNCTION("""COMPUTED_VALUE"""),"Nivel 4")</f>
        <v>Nivel 4</v>
      </c>
    </row>
    <row r="239" spans="1:10" x14ac:dyDescent="0.25">
      <c r="A239" s="12" t="str">
        <f ca="1">IFERROR(__xludf.DUMMYFUNCTION("""COMPUTED_VALUE"""),"Esmeraldas")</f>
        <v>Esmeraldas</v>
      </c>
      <c r="B239" s="15">
        <f ca="1">IFERROR(__xludf.DUMMYFUNCTION("""COMPUTED_VALUE"""),8)</f>
        <v>8</v>
      </c>
      <c r="C239" s="13" t="str">
        <f ca="1">IFERROR(__xludf.DUMMYFUNCTION("""COMPUTED_VALUE"""),"Rioverde")</f>
        <v>Rioverde</v>
      </c>
      <c r="D239" s="16">
        <f ca="1">IFERROR(__xludf.DUMMYFUNCTION("""COMPUTED_VALUE"""),807)</f>
        <v>807</v>
      </c>
      <c r="E239" s="12" t="str">
        <f ca="1">IFERROR(__xludf.DUMMYFUNCTION("""COMPUTED_VALUE"""),"Socavamiento")</f>
        <v>Socavamiento</v>
      </c>
      <c r="F239" s="12" t="str">
        <f ca="1">IFERROR(__xludf.DUMMYFUNCTION("""COMPUTED_VALUE"""),"Lluvias")</f>
        <v>Lluvias</v>
      </c>
      <c r="G239" s="12" t="str">
        <f ca="1">IFERROR(__xludf.DUMMYFUNCTION("""COMPUTED_VALUE"""),"Época Lluviosa")</f>
        <v>Época Lluviosa</v>
      </c>
      <c r="H239" s="14">
        <f ca="1">IFERROR(__xludf.DUMMYFUNCTION("""COMPUTED_VALUE"""),45093)</f>
        <v>45093</v>
      </c>
      <c r="I239" s="12">
        <f ca="1">IFERROR(__xludf.DUMMYFUNCTION("""COMPUTED_VALUE"""),0)</f>
        <v>0</v>
      </c>
      <c r="J239" s="12" t="str">
        <f ca="1">IFERROR(__xludf.DUMMYFUNCTION("""COMPUTED_VALUE"""),"Nivel 4")</f>
        <v>Nivel 4</v>
      </c>
    </row>
    <row r="240" spans="1:10" x14ac:dyDescent="0.25">
      <c r="A240" s="12" t="str">
        <f ca="1">IFERROR(__xludf.DUMMYFUNCTION("""COMPUTED_VALUE"""),"Tungurahua")</f>
        <v>Tungurahua</v>
      </c>
      <c r="B240" s="15">
        <f ca="1">IFERROR(__xludf.DUMMYFUNCTION("""COMPUTED_VALUE"""),18)</f>
        <v>18</v>
      </c>
      <c r="C240" s="13" t="str">
        <f ca="1">IFERROR(__xludf.DUMMYFUNCTION("""COMPUTED_VALUE"""),"Baños De Agua Santa")</f>
        <v>Baños De Agua Santa</v>
      </c>
      <c r="D240" s="16">
        <f ca="1">IFERROR(__xludf.DUMMYFUNCTION("""COMPUTED_VALUE"""),1802)</f>
        <v>1802</v>
      </c>
      <c r="E240" s="12" t="str">
        <f ca="1">IFERROR(__xludf.DUMMYFUNCTION("""COMPUTED_VALUE"""),"Deslizamiento")</f>
        <v>Deslizamiento</v>
      </c>
      <c r="F240" s="12" t="str">
        <f ca="1">IFERROR(__xludf.DUMMYFUNCTION("""COMPUTED_VALUE"""),"Lluvias")</f>
        <v>Lluvias</v>
      </c>
      <c r="G240" s="12" t="str">
        <f ca="1">IFERROR(__xludf.DUMMYFUNCTION("""COMPUTED_VALUE"""),"Época Lluviosa")</f>
        <v>Época Lluviosa</v>
      </c>
      <c r="H240" s="14">
        <f ca="1">IFERROR(__xludf.DUMMYFUNCTION("""COMPUTED_VALUE"""),45101)</f>
        <v>45101</v>
      </c>
      <c r="I240" s="12">
        <f ca="1">IFERROR(__xludf.DUMMYFUNCTION("""COMPUTED_VALUE"""),0)</f>
        <v>0</v>
      </c>
      <c r="J240" s="12" t="str">
        <f ca="1">IFERROR(__xludf.DUMMYFUNCTION("""COMPUTED_VALUE"""),"Nivel 2")</f>
        <v>Nivel 2</v>
      </c>
    </row>
    <row r="241" spans="1:10" x14ac:dyDescent="0.25">
      <c r="A241" s="12" t="str">
        <f ca="1">IFERROR(__xludf.DUMMYFUNCTION("""COMPUTED_VALUE"""),"Esmeraldas")</f>
        <v>Esmeraldas</v>
      </c>
      <c r="B241" s="15">
        <f ca="1">IFERROR(__xludf.DUMMYFUNCTION("""COMPUTED_VALUE"""),8)</f>
        <v>8</v>
      </c>
      <c r="C241" s="13" t="str">
        <f ca="1">IFERROR(__xludf.DUMMYFUNCTION("""COMPUTED_VALUE"""),"Muisne")</f>
        <v>Muisne</v>
      </c>
      <c r="D241" s="16">
        <f ca="1">IFERROR(__xludf.DUMMYFUNCTION("""COMPUTED_VALUE"""),803)</f>
        <v>803</v>
      </c>
      <c r="E241" s="12" t="str">
        <f ca="1">IFERROR(__xludf.DUMMYFUNCTION("""COMPUTED_VALUE"""),"Sismo")</f>
        <v>Sismo</v>
      </c>
      <c r="F241" s="12" t="str">
        <f ca="1">IFERROR(__xludf.DUMMYFUNCTION("""COMPUTED_VALUE"""),"Actividad sísmica")</f>
        <v>Actividad sísmica</v>
      </c>
      <c r="G241" s="12" t="str">
        <f ca="1">IFERROR(__xludf.DUMMYFUNCTION("""COMPUTED_VALUE"""),"Natural")</f>
        <v>Natural</v>
      </c>
      <c r="H241" s="14">
        <f ca="1">IFERROR(__xludf.DUMMYFUNCTION("""COMPUTED_VALUE"""),45104)</f>
        <v>45104</v>
      </c>
      <c r="I241" s="12">
        <f ca="1">IFERROR(__xludf.DUMMYFUNCTION("""COMPUTED_VALUE"""),0)</f>
        <v>0</v>
      </c>
      <c r="J241" s="12" t="str">
        <f ca="1">IFERROR(__xludf.DUMMYFUNCTION("""COMPUTED_VALUE"""),"Nivel 2")</f>
        <v>Nivel 2</v>
      </c>
    </row>
    <row r="242" spans="1:10" x14ac:dyDescent="0.25">
      <c r="A242" s="12" t="str">
        <f ca="1">IFERROR(__xludf.DUMMYFUNCTION("""COMPUTED_VALUE"""),"Esmeraldas")</f>
        <v>Esmeraldas</v>
      </c>
      <c r="B242" s="15">
        <f ca="1">IFERROR(__xludf.DUMMYFUNCTION("""COMPUTED_VALUE"""),8)</f>
        <v>8</v>
      </c>
      <c r="C242" s="13" t="str">
        <f ca="1">IFERROR(__xludf.DUMMYFUNCTION("""COMPUTED_VALUE"""),"Muisne")</f>
        <v>Muisne</v>
      </c>
      <c r="D242" s="16">
        <f ca="1">IFERROR(__xludf.DUMMYFUNCTION("""COMPUTED_VALUE"""),803)</f>
        <v>803</v>
      </c>
      <c r="E242" s="12" t="str">
        <f ca="1">IFERROR(__xludf.DUMMYFUNCTION("""COMPUTED_VALUE"""),"Sismo")</f>
        <v>Sismo</v>
      </c>
      <c r="F242" s="12" t="str">
        <f ca="1">IFERROR(__xludf.DUMMYFUNCTION("""COMPUTED_VALUE"""),"Actividad sísmica")</f>
        <v>Actividad sísmica</v>
      </c>
      <c r="G242" s="12" t="str">
        <f ca="1">IFERROR(__xludf.DUMMYFUNCTION("""COMPUTED_VALUE"""),"Natural")</f>
        <v>Natural</v>
      </c>
      <c r="H242" s="14">
        <f ca="1">IFERROR(__xludf.DUMMYFUNCTION("""COMPUTED_VALUE"""),45104)</f>
        <v>45104</v>
      </c>
      <c r="I242" s="12">
        <f ca="1">IFERROR(__xludf.DUMMYFUNCTION("""COMPUTED_VALUE"""),0)</f>
        <v>0</v>
      </c>
      <c r="J242" s="12" t="str">
        <f ca="1">IFERROR(__xludf.DUMMYFUNCTION("""COMPUTED_VALUE"""),"Nivel 2")</f>
        <v>Nivel 2</v>
      </c>
    </row>
    <row r="243" spans="1:10" x14ac:dyDescent="0.25">
      <c r="A243" s="12" t="str">
        <f ca="1">IFERROR(__xludf.DUMMYFUNCTION("""COMPUTED_VALUE"""),"Esmeraldas")</f>
        <v>Esmeraldas</v>
      </c>
      <c r="B243" s="15">
        <f ca="1">IFERROR(__xludf.DUMMYFUNCTION("""COMPUTED_VALUE"""),8)</f>
        <v>8</v>
      </c>
      <c r="C243" s="13" t="str">
        <f ca="1">IFERROR(__xludf.DUMMYFUNCTION("""COMPUTED_VALUE"""),"Muisne")</f>
        <v>Muisne</v>
      </c>
      <c r="D243" s="16">
        <f ca="1">IFERROR(__xludf.DUMMYFUNCTION("""COMPUTED_VALUE"""),803)</f>
        <v>803</v>
      </c>
      <c r="E243" s="12" t="str">
        <f ca="1">IFERROR(__xludf.DUMMYFUNCTION("""COMPUTED_VALUE"""),"Sismo")</f>
        <v>Sismo</v>
      </c>
      <c r="F243" s="12" t="str">
        <f ca="1">IFERROR(__xludf.DUMMYFUNCTION("""COMPUTED_VALUE"""),"Actividad sísmica")</f>
        <v>Actividad sísmica</v>
      </c>
      <c r="G243" s="12" t="str">
        <f ca="1">IFERROR(__xludf.DUMMYFUNCTION("""COMPUTED_VALUE"""),"Natural")</f>
        <v>Natural</v>
      </c>
      <c r="H243" s="14">
        <f ca="1">IFERROR(__xludf.DUMMYFUNCTION("""COMPUTED_VALUE"""),45104)</f>
        <v>45104</v>
      </c>
      <c r="I243" s="12">
        <f ca="1">IFERROR(__xludf.DUMMYFUNCTION("""COMPUTED_VALUE"""),0)</f>
        <v>0</v>
      </c>
      <c r="J243" s="12" t="str">
        <f ca="1">IFERROR(__xludf.DUMMYFUNCTION("""COMPUTED_VALUE"""),"Nivel 2")</f>
        <v>Nivel 2</v>
      </c>
    </row>
    <row r="244" spans="1:10" x14ac:dyDescent="0.25">
      <c r="A244" s="12" t="str">
        <f ca="1">IFERROR(__xludf.DUMMYFUNCTION("""COMPUTED_VALUE"""),"Esmeraldas")</f>
        <v>Esmeraldas</v>
      </c>
      <c r="B244" s="15">
        <f ca="1">IFERROR(__xludf.DUMMYFUNCTION("""COMPUTED_VALUE"""),8)</f>
        <v>8</v>
      </c>
      <c r="C244" s="13" t="str">
        <f ca="1">IFERROR(__xludf.DUMMYFUNCTION("""COMPUTED_VALUE"""),"Muisne")</f>
        <v>Muisne</v>
      </c>
      <c r="D244" s="16">
        <f ca="1">IFERROR(__xludf.DUMMYFUNCTION("""COMPUTED_VALUE"""),803)</f>
        <v>803</v>
      </c>
      <c r="E244" s="12" t="str">
        <f ca="1">IFERROR(__xludf.DUMMYFUNCTION("""COMPUTED_VALUE"""),"Sismo")</f>
        <v>Sismo</v>
      </c>
      <c r="F244" s="12" t="str">
        <f ca="1">IFERROR(__xludf.DUMMYFUNCTION("""COMPUTED_VALUE"""),"Actividad sísmica")</f>
        <v>Actividad sísmica</v>
      </c>
      <c r="G244" s="12" t="str">
        <f ca="1">IFERROR(__xludf.DUMMYFUNCTION("""COMPUTED_VALUE"""),"Natural")</f>
        <v>Natural</v>
      </c>
      <c r="H244" s="14">
        <f ca="1">IFERROR(__xludf.DUMMYFUNCTION("""COMPUTED_VALUE"""),45104)</f>
        <v>45104</v>
      </c>
      <c r="I244" s="12">
        <f ca="1">IFERROR(__xludf.DUMMYFUNCTION("""COMPUTED_VALUE"""),0)</f>
        <v>0</v>
      </c>
      <c r="J244" s="12" t="str">
        <f ca="1">IFERROR(__xludf.DUMMYFUNCTION("""COMPUTED_VALUE"""),"Nivel 2")</f>
        <v>Nivel 2</v>
      </c>
    </row>
    <row r="245" spans="1:10" x14ac:dyDescent="0.25">
      <c r="A245" s="12" t="str">
        <f ca="1">IFERROR(__xludf.DUMMYFUNCTION("""COMPUTED_VALUE"""),"Cotopaxi")</f>
        <v>Cotopaxi</v>
      </c>
      <c r="B245" s="15">
        <f ca="1">IFERROR(__xludf.DUMMYFUNCTION("""COMPUTED_VALUE"""),5)</f>
        <v>5</v>
      </c>
      <c r="C245" s="13" t="str">
        <f ca="1">IFERROR(__xludf.DUMMYFUNCTION("""COMPUTED_VALUE"""),"Latacunga")</f>
        <v>Latacunga</v>
      </c>
      <c r="D245" s="16">
        <f ca="1">IFERROR(__xludf.DUMMYFUNCTION("""COMPUTED_VALUE"""),501)</f>
        <v>501</v>
      </c>
      <c r="E245" s="12" t="str">
        <f ca="1">IFERROR(__xludf.DUMMYFUNCTION("""COMPUTED_VALUE"""),"Actividad Volcánica")</f>
        <v>Actividad Volcánica</v>
      </c>
      <c r="F245" s="12" t="str">
        <f ca="1">IFERROR(__xludf.DUMMYFUNCTION("""COMPUTED_VALUE"""),"Liberación de energía interna de la tierra")</f>
        <v>Liberación de energía interna de la tierra</v>
      </c>
      <c r="G245" s="12" t="str">
        <f ca="1">IFERROR(__xludf.DUMMYFUNCTION("""COMPUTED_VALUE"""),"Natural")</f>
        <v>Natural</v>
      </c>
      <c r="H245" s="14">
        <f ca="1">IFERROR(__xludf.DUMMYFUNCTION("""COMPUTED_VALUE"""),45104)</f>
        <v>45104</v>
      </c>
      <c r="I245" s="12">
        <f ca="1">IFERROR(__xludf.DUMMYFUNCTION("""COMPUTED_VALUE"""),0)</f>
        <v>0</v>
      </c>
      <c r="J245" s="12" t="str">
        <f ca="1">IFERROR(__xludf.DUMMYFUNCTION("""COMPUTED_VALUE"""),"Nivel 2")</f>
        <v>Nivel 2</v>
      </c>
    </row>
    <row r="246" spans="1:10" x14ac:dyDescent="0.25">
      <c r="A246" s="12" t="str">
        <f ca="1">IFERROR(__xludf.DUMMYFUNCTION("""COMPUTED_VALUE"""),"Pastaza")</f>
        <v>Pastaza</v>
      </c>
      <c r="B246" s="15">
        <f ca="1">IFERROR(__xludf.DUMMYFUNCTION("""COMPUTED_VALUE"""),16)</f>
        <v>16</v>
      </c>
      <c r="C246" s="13" t="str">
        <f ca="1">IFERROR(__xludf.DUMMYFUNCTION("""COMPUTED_VALUE"""),"Pastaza")</f>
        <v>Pastaza</v>
      </c>
      <c r="D246" s="16">
        <f ca="1">IFERROR(__xludf.DUMMYFUNCTION("""COMPUTED_VALUE"""),1601)</f>
        <v>1601</v>
      </c>
      <c r="E246" s="12" t="str">
        <f ca="1">IFERROR(__xludf.DUMMYFUNCTION("""COMPUTED_VALUE"""),"Incendio Estructural")</f>
        <v>Incendio Estructural</v>
      </c>
      <c r="F246" s="12" t="str">
        <f ca="1">IFERROR(__xludf.DUMMYFUNCTION("""COMPUTED_VALUE"""),"Desconocida")</f>
        <v>Desconocida</v>
      </c>
      <c r="G246" s="12" t="str">
        <f ca="1">IFERROR(__xludf.DUMMYFUNCTION("""COMPUTED_VALUE"""),"Antrópico")</f>
        <v>Antrópico</v>
      </c>
      <c r="H246" s="14">
        <f ca="1">IFERROR(__xludf.DUMMYFUNCTION("""COMPUTED_VALUE"""),45104)</f>
        <v>45104</v>
      </c>
      <c r="I246" s="12">
        <f ca="1">IFERROR(__xludf.DUMMYFUNCTION("""COMPUTED_VALUE"""),0)</f>
        <v>0</v>
      </c>
      <c r="J246" s="12" t="str">
        <f ca="1">IFERROR(__xludf.DUMMYFUNCTION("""COMPUTED_VALUE"""),"Nivel 2")</f>
        <v>Nivel 2</v>
      </c>
    </row>
    <row r="247" spans="1:10" x14ac:dyDescent="0.25">
      <c r="A247" s="12" t="str">
        <f ca="1">IFERROR(__xludf.DUMMYFUNCTION("""COMPUTED_VALUE"""),"Chimborazo")</f>
        <v>Chimborazo</v>
      </c>
      <c r="B247" s="15">
        <f ca="1">IFERROR(__xludf.DUMMYFUNCTION("""COMPUTED_VALUE"""),6)</f>
        <v>6</v>
      </c>
      <c r="C247" s="13" t="str">
        <f ca="1">IFERROR(__xludf.DUMMYFUNCTION("""COMPUTED_VALUE"""),"Chunchi")</f>
        <v>Chunchi</v>
      </c>
      <c r="D247" s="16">
        <f ca="1">IFERROR(__xludf.DUMMYFUNCTION("""COMPUTED_VALUE"""),605)</f>
        <v>605</v>
      </c>
      <c r="E247" s="12" t="str">
        <f ca="1">IFERROR(__xludf.DUMMYFUNCTION("""COMPUTED_VALUE"""),"Deslizamiento")</f>
        <v>Deslizamiento</v>
      </c>
      <c r="F247" s="12" t="str">
        <f ca="1">IFERROR(__xludf.DUMMYFUNCTION("""COMPUTED_VALUE"""),"Desconocida")</f>
        <v>Desconocida</v>
      </c>
      <c r="G247" s="12" t="str">
        <f ca="1">IFERROR(__xludf.DUMMYFUNCTION("""COMPUTED_VALUE"""),"Natural")</f>
        <v>Natural</v>
      </c>
      <c r="H247" s="14">
        <f ca="1">IFERROR(__xludf.DUMMYFUNCTION("""COMPUTED_VALUE"""),45105)</f>
        <v>45105</v>
      </c>
      <c r="I247" s="12">
        <f ca="1">IFERROR(__xludf.DUMMYFUNCTION("""COMPUTED_VALUE"""),0)</f>
        <v>0</v>
      </c>
      <c r="J247" s="12" t="str">
        <f ca="1">IFERROR(__xludf.DUMMYFUNCTION("""COMPUTED_VALUE"""),"Nivel 2")</f>
        <v>Nivel 2</v>
      </c>
    </row>
    <row r="248" spans="1:10" x14ac:dyDescent="0.25">
      <c r="A248" s="12" t="str">
        <f ca="1">IFERROR(__xludf.DUMMYFUNCTION("""COMPUTED_VALUE"""),"Esmeraldas")</f>
        <v>Esmeraldas</v>
      </c>
      <c r="B248" s="15">
        <f ca="1">IFERROR(__xludf.DUMMYFUNCTION("""COMPUTED_VALUE"""),8)</f>
        <v>8</v>
      </c>
      <c r="C248" s="13" t="str">
        <f ca="1">IFERROR(__xludf.DUMMYFUNCTION("""COMPUTED_VALUE"""),"Eloy Alfaro")</f>
        <v>Eloy Alfaro</v>
      </c>
      <c r="D248" s="16">
        <f ca="1">IFERROR(__xludf.DUMMYFUNCTION("""COMPUTED_VALUE"""),802)</f>
        <v>802</v>
      </c>
      <c r="E248" s="12" t="str">
        <f ca="1">IFERROR(__xludf.DUMMYFUNCTION("""COMPUTED_VALUE"""),"Socavamiento")</f>
        <v>Socavamiento</v>
      </c>
      <c r="F248" s="12" t="str">
        <f ca="1">IFERROR(__xludf.DUMMYFUNCTION("""COMPUTED_VALUE"""),"Lluvias")</f>
        <v>Lluvias</v>
      </c>
      <c r="G248" s="12" t="str">
        <f ca="1">IFERROR(__xludf.DUMMYFUNCTION("""COMPUTED_VALUE"""),"Época Lluviosa")</f>
        <v>Época Lluviosa</v>
      </c>
      <c r="H248" s="14">
        <f ca="1">IFERROR(__xludf.DUMMYFUNCTION("""COMPUTED_VALUE"""),45113)</f>
        <v>45113</v>
      </c>
      <c r="I248" s="12">
        <f ca="1">IFERROR(__xludf.DUMMYFUNCTION("""COMPUTED_VALUE"""),0)</f>
        <v>0</v>
      </c>
      <c r="J248" s="12" t="str">
        <f ca="1">IFERROR(__xludf.DUMMYFUNCTION("""COMPUTED_VALUE"""),"Nivel 2")</f>
        <v>Nivel 2</v>
      </c>
    </row>
    <row r="249" spans="1:10" x14ac:dyDescent="0.25">
      <c r="A249" s="12" t="str">
        <f ca="1">IFERROR(__xludf.DUMMYFUNCTION("""COMPUTED_VALUE"""),"Manabí")</f>
        <v>Manabí</v>
      </c>
      <c r="B249" s="15">
        <f ca="1">IFERROR(__xludf.DUMMYFUNCTION("""COMPUTED_VALUE"""),13)</f>
        <v>13</v>
      </c>
      <c r="C249" s="13" t="str">
        <f ca="1">IFERROR(__xludf.DUMMYFUNCTION("""COMPUTED_VALUE"""),"Flavio Alfaro")</f>
        <v>Flavio Alfaro</v>
      </c>
      <c r="D249" s="16">
        <f ca="1">IFERROR(__xludf.DUMMYFUNCTION("""COMPUTED_VALUE"""),1305)</f>
        <v>1305</v>
      </c>
      <c r="E249" s="12" t="str">
        <f ca="1">IFERROR(__xludf.DUMMYFUNCTION("""COMPUTED_VALUE"""),"Inundación")</f>
        <v>Inundación</v>
      </c>
      <c r="F249" s="12" t="str">
        <f ca="1">IFERROR(__xludf.DUMMYFUNCTION("""COMPUTED_VALUE"""),"Lluvias")</f>
        <v>Lluvias</v>
      </c>
      <c r="G249" s="12" t="str">
        <f ca="1">IFERROR(__xludf.DUMMYFUNCTION("""COMPUTED_VALUE"""),"Época Lluviosa")</f>
        <v>Época Lluviosa</v>
      </c>
      <c r="H249" s="14">
        <f ca="1">IFERROR(__xludf.DUMMYFUNCTION("""COMPUTED_VALUE"""),45119)</f>
        <v>45119</v>
      </c>
      <c r="I249" s="12">
        <f ca="1">IFERROR(__xludf.DUMMYFUNCTION("""COMPUTED_VALUE"""),0)</f>
        <v>0</v>
      </c>
      <c r="J249" s="12" t="str">
        <f ca="1">IFERROR(__xludf.DUMMYFUNCTION("""COMPUTED_VALUE"""),"Nivel 2")</f>
        <v>Nivel 2</v>
      </c>
    </row>
    <row r="250" spans="1:10" x14ac:dyDescent="0.25">
      <c r="A250" s="12" t="str">
        <f ca="1">IFERROR(__xludf.DUMMYFUNCTION("""COMPUTED_VALUE"""),"Los Ríos")</f>
        <v>Los Ríos</v>
      </c>
      <c r="B250" s="15">
        <f ca="1">IFERROR(__xludf.DUMMYFUNCTION("""COMPUTED_VALUE"""),12)</f>
        <v>12</v>
      </c>
      <c r="C250" s="13" t="str">
        <f ca="1">IFERROR(__xludf.DUMMYFUNCTION("""COMPUTED_VALUE"""),"Valencia")</f>
        <v>Valencia</v>
      </c>
      <c r="D250" s="16">
        <f ca="1">IFERROR(__xludf.DUMMYFUNCTION("""COMPUTED_VALUE"""),1211)</f>
        <v>1211</v>
      </c>
      <c r="E250" s="12" t="str">
        <f ca="1">IFERROR(__xludf.DUMMYFUNCTION("""COMPUTED_VALUE"""),"Inundación")</f>
        <v>Inundación</v>
      </c>
      <c r="F250" s="12" t="str">
        <f ca="1">IFERROR(__xludf.DUMMYFUNCTION("""COMPUTED_VALUE"""),"Lluvias")</f>
        <v>Lluvias</v>
      </c>
      <c r="G250" s="12" t="str">
        <f ca="1">IFERROR(__xludf.DUMMYFUNCTION("""COMPUTED_VALUE"""),"Época Lluviosa")</f>
        <v>Época Lluviosa</v>
      </c>
      <c r="H250" s="14">
        <f ca="1">IFERROR(__xludf.DUMMYFUNCTION("""COMPUTED_VALUE"""),45121)</f>
        <v>45121</v>
      </c>
      <c r="I250" s="12">
        <f ca="1">IFERROR(__xludf.DUMMYFUNCTION("""COMPUTED_VALUE"""),0)</f>
        <v>0</v>
      </c>
      <c r="J250" s="12" t="str">
        <f ca="1">IFERROR(__xludf.DUMMYFUNCTION("""COMPUTED_VALUE"""),"Nivel 2")</f>
        <v>Nivel 2</v>
      </c>
    </row>
    <row r="251" spans="1:10" x14ac:dyDescent="0.25">
      <c r="A251" s="12" t="str">
        <f ca="1">IFERROR(__xludf.DUMMYFUNCTION("""COMPUTED_VALUE"""),"Tungurahua")</f>
        <v>Tungurahua</v>
      </c>
      <c r="B251" s="15">
        <f ca="1">IFERROR(__xludf.DUMMYFUNCTION("""COMPUTED_VALUE"""),18)</f>
        <v>18</v>
      </c>
      <c r="C251" s="13" t="str">
        <f ca="1">IFERROR(__xludf.DUMMYFUNCTION("""COMPUTED_VALUE"""),"Baños De Agua Santa")</f>
        <v>Baños De Agua Santa</v>
      </c>
      <c r="D251" s="16">
        <f ca="1">IFERROR(__xludf.DUMMYFUNCTION("""COMPUTED_VALUE"""),1802)</f>
        <v>1802</v>
      </c>
      <c r="E251" s="12" t="str">
        <f ca="1">IFERROR(__xludf.DUMMYFUNCTION("""COMPUTED_VALUE"""),"Deslizamiento")</f>
        <v>Deslizamiento</v>
      </c>
      <c r="F251" s="12" t="str">
        <f ca="1">IFERROR(__xludf.DUMMYFUNCTION("""COMPUTED_VALUE"""),"Lluvias")</f>
        <v>Lluvias</v>
      </c>
      <c r="G251" s="12" t="str">
        <f ca="1">IFERROR(__xludf.DUMMYFUNCTION("""COMPUTED_VALUE"""),"Natural")</f>
        <v>Natural</v>
      </c>
      <c r="H251" s="14">
        <f ca="1">IFERROR(__xludf.DUMMYFUNCTION("""COMPUTED_VALUE"""),45125)</f>
        <v>45125</v>
      </c>
      <c r="I251" s="12">
        <f ca="1">IFERROR(__xludf.DUMMYFUNCTION("""COMPUTED_VALUE"""),0)</f>
        <v>0</v>
      </c>
      <c r="J251" s="12" t="str">
        <f ca="1">IFERROR(__xludf.DUMMYFUNCTION("""COMPUTED_VALUE"""),"Nivel 3")</f>
        <v>Nivel 3</v>
      </c>
    </row>
    <row r="252" spans="1:10" x14ac:dyDescent="0.25">
      <c r="A252" s="12" t="str">
        <f ca="1">IFERROR(__xludf.DUMMYFUNCTION("""COMPUTED_VALUE"""),"Chimborazo")</f>
        <v>Chimborazo</v>
      </c>
      <c r="B252" s="15">
        <f ca="1">IFERROR(__xludf.DUMMYFUNCTION("""COMPUTED_VALUE"""),6)</f>
        <v>6</v>
      </c>
      <c r="C252" s="13" t="str">
        <f ca="1">IFERROR(__xludf.DUMMYFUNCTION("""COMPUTED_VALUE"""),"Alausí")</f>
        <v>Alausí</v>
      </c>
      <c r="D252" s="16">
        <f ca="1">IFERROR(__xludf.DUMMYFUNCTION("""COMPUTED_VALUE"""),602)</f>
        <v>602</v>
      </c>
      <c r="E252" s="12" t="str">
        <f ca="1">IFERROR(__xludf.DUMMYFUNCTION("""COMPUTED_VALUE"""),"Vendaval")</f>
        <v>Vendaval</v>
      </c>
      <c r="F252" s="12" t="str">
        <f ca="1">IFERROR(__xludf.DUMMYFUNCTION("""COMPUTED_VALUE"""),"Condiciones Atmosféricas")</f>
        <v>Condiciones Atmosféricas</v>
      </c>
      <c r="G252" s="12" t="str">
        <f ca="1">IFERROR(__xludf.DUMMYFUNCTION("""COMPUTED_VALUE"""),"Natural")</f>
        <v>Natural</v>
      </c>
      <c r="H252" s="14">
        <f ca="1">IFERROR(__xludf.DUMMYFUNCTION("""COMPUTED_VALUE"""),45125)</f>
        <v>45125</v>
      </c>
      <c r="I252" s="12">
        <f ca="1">IFERROR(__xludf.DUMMYFUNCTION("""COMPUTED_VALUE"""),0)</f>
        <v>0</v>
      </c>
      <c r="J252" s="12" t="str">
        <f ca="1">IFERROR(__xludf.DUMMYFUNCTION("""COMPUTED_VALUE"""),"Nivel 2")</f>
        <v>Nivel 2</v>
      </c>
    </row>
    <row r="253" spans="1:10" x14ac:dyDescent="0.25">
      <c r="A253" s="12" t="str">
        <f ca="1">IFERROR(__xludf.DUMMYFUNCTION("""COMPUTED_VALUE"""),"Cotopaxi")</f>
        <v>Cotopaxi</v>
      </c>
      <c r="B253" s="15">
        <f ca="1">IFERROR(__xludf.DUMMYFUNCTION("""COMPUTED_VALUE"""),5)</f>
        <v>5</v>
      </c>
      <c r="C253" s="13" t="str">
        <f ca="1">IFERROR(__xludf.DUMMYFUNCTION("""COMPUTED_VALUE"""),"Pangua")</f>
        <v>Pangua</v>
      </c>
      <c r="D253" s="16">
        <f ca="1">IFERROR(__xludf.DUMMYFUNCTION("""COMPUTED_VALUE"""),503)</f>
        <v>503</v>
      </c>
      <c r="E253" s="12" t="str">
        <f ca="1">IFERROR(__xludf.DUMMYFUNCTION("""COMPUTED_VALUE"""),"Vendaval")</f>
        <v>Vendaval</v>
      </c>
      <c r="F253" s="12" t="str">
        <f ca="1">IFERROR(__xludf.DUMMYFUNCTION("""COMPUTED_VALUE"""),"Condiciones Atmosféricas")</f>
        <v>Condiciones Atmosféricas</v>
      </c>
      <c r="G253" s="12" t="str">
        <f ca="1">IFERROR(__xludf.DUMMYFUNCTION("""COMPUTED_VALUE"""),"Natural")</f>
        <v>Natural</v>
      </c>
      <c r="H253" s="14">
        <f ca="1">IFERROR(__xludf.DUMMYFUNCTION("""COMPUTED_VALUE"""),45127)</f>
        <v>45127</v>
      </c>
      <c r="I253" s="12">
        <f ca="1">IFERROR(__xludf.DUMMYFUNCTION("""COMPUTED_VALUE"""),0)</f>
        <v>0</v>
      </c>
      <c r="J253" s="12" t="str">
        <f ca="1">IFERROR(__xludf.DUMMYFUNCTION("""COMPUTED_VALUE"""),"Nivel 2")</f>
        <v>Nivel 2</v>
      </c>
    </row>
    <row r="254" spans="1:10" x14ac:dyDescent="0.25">
      <c r="A254" s="12" t="str">
        <f ca="1">IFERROR(__xludf.DUMMYFUNCTION("""COMPUTED_VALUE"""),"Pastaza")</f>
        <v>Pastaza</v>
      </c>
      <c r="B254" s="15">
        <f ca="1">IFERROR(__xludf.DUMMYFUNCTION("""COMPUTED_VALUE"""),16)</f>
        <v>16</v>
      </c>
      <c r="C254" s="13" t="str">
        <f ca="1">IFERROR(__xludf.DUMMYFUNCTION("""COMPUTED_VALUE"""),"Arajuno")</f>
        <v>Arajuno</v>
      </c>
      <c r="D254" s="16">
        <f ca="1">IFERROR(__xludf.DUMMYFUNCTION("""COMPUTED_VALUE"""),1604)</f>
        <v>1604</v>
      </c>
      <c r="E254" s="12" t="str">
        <f ca="1">IFERROR(__xludf.DUMMYFUNCTION("""COMPUTED_VALUE"""),"Socavamiento")</f>
        <v>Socavamiento</v>
      </c>
      <c r="F254" s="12" t="str">
        <f ca="1">IFERROR(__xludf.DUMMYFUNCTION("""COMPUTED_VALUE"""),"Lluvias")</f>
        <v>Lluvias</v>
      </c>
      <c r="G254" s="12" t="str">
        <f ca="1">IFERROR(__xludf.DUMMYFUNCTION("""COMPUTED_VALUE"""),"Época Lluviosa")</f>
        <v>Época Lluviosa</v>
      </c>
      <c r="H254" s="14">
        <f ca="1">IFERROR(__xludf.DUMMYFUNCTION("""COMPUTED_VALUE"""),45135)</f>
        <v>45135</v>
      </c>
      <c r="I254" s="12">
        <f ca="1">IFERROR(__xludf.DUMMYFUNCTION("""COMPUTED_VALUE"""),0)</f>
        <v>0</v>
      </c>
      <c r="J254" s="12" t="str">
        <f ca="1">IFERROR(__xludf.DUMMYFUNCTION("""COMPUTED_VALUE"""),"Nivel 3")</f>
        <v>Nivel 3</v>
      </c>
    </row>
    <row r="255" spans="1:10" x14ac:dyDescent="0.25">
      <c r="A255" s="12" t="str">
        <f ca="1">IFERROR(__xludf.DUMMYFUNCTION("""COMPUTED_VALUE"""),"Cotopaxi")</f>
        <v>Cotopaxi</v>
      </c>
      <c r="B255" s="15">
        <f ca="1">IFERROR(__xludf.DUMMYFUNCTION("""COMPUTED_VALUE"""),5)</f>
        <v>5</v>
      </c>
      <c r="C255" s="13" t="str">
        <f ca="1">IFERROR(__xludf.DUMMYFUNCTION("""COMPUTED_VALUE"""),"Latacunga")</f>
        <v>Latacunga</v>
      </c>
      <c r="D255" s="16">
        <f ca="1">IFERROR(__xludf.DUMMYFUNCTION("""COMPUTED_VALUE"""),501)</f>
        <v>501</v>
      </c>
      <c r="E255" s="12" t="str">
        <f ca="1">IFERROR(__xludf.DUMMYFUNCTION("""COMPUTED_VALUE"""),"Explosión")</f>
        <v>Explosión</v>
      </c>
      <c r="F255" s="12" t="str">
        <f ca="1">IFERROR(__xludf.DUMMYFUNCTION("""COMPUTED_VALUE"""),"Desconocida")</f>
        <v>Desconocida</v>
      </c>
      <c r="G255" s="12" t="str">
        <f ca="1">IFERROR(__xludf.DUMMYFUNCTION("""COMPUTED_VALUE"""),"Antrópico")</f>
        <v>Antrópico</v>
      </c>
      <c r="H255" s="14">
        <f ca="1">IFERROR(__xludf.DUMMYFUNCTION("""COMPUTED_VALUE"""),45141)</f>
        <v>45141</v>
      </c>
      <c r="I255" s="12">
        <f ca="1">IFERROR(__xludf.DUMMYFUNCTION("""COMPUTED_VALUE"""),2)</f>
        <v>2</v>
      </c>
      <c r="J255" s="12" t="str">
        <f ca="1">IFERROR(__xludf.DUMMYFUNCTION("""COMPUTED_VALUE"""),"Nivel 2")</f>
        <v>Nivel 2</v>
      </c>
    </row>
    <row r="256" spans="1:10" x14ac:dyDescent="0.25">
      <c r="A256" s="12" t="str">
        <f ca="1">IFERROR(__xludf.DUMMYFUNCTION("""COMPUTED_VALUE"""),"Chimborazo")</f>
        <v>Chimborazo</v>
      </c>
      <c r="B256" s="15">
        <f ca="1">IFERROR(__xludf.DUMMYFUNCTION("""COMPUTED_VALUE"""),6)</f>
        <v>6</v>
      </c>
      <c r="C256" s="13" t="str">
        <f ca="1">IFERROR(__xludf.DUMMYFUNCTION("""COMPUTED_VALUE"""),"Guamote")</f>
        <v>Guamote</v>
      </c>
      <c r="D256" s="16">
        <f ca="1">IFERROR(__xludf.DUMMYFUNCTION("""COMPUTED_VALUE"""),606)</f>
        <v>606</v>
      </c>
      <c r="E256" s="12" t="str">
        <f ca="1">IFERROR(__xludf.DUMMYFUNCTION("""COMPUTED_VALUE"""),"Aluvión")</f>
        <v>Aluvión</v>
      </c>
      <c r="F256" s="12" t="str">
        <f ca="1">IFERROR(__xludf.DUMMYFUNCTION("""COMPUTED_VALUE"""),"Lluvias")</f>
        <v>Lluvias</v>
      </c>
      <c r="G256" s="12" t="str">
        <f ca="1">IFERROR(__xludf.DUMMYFUNCTION("""COMPUTED_VALUE"""),"Natural")</f>
        <v>Natural</v>
      </c>
      <c r="H256" s="14">
        <f ca="1">IFERROR(__xludf.DUMMYFUNCTION("""COMPUTED_VALUE"""),45151)</f>
        <v>45151</v>
      </c>
      <c r="I256" s="12">
        <f ca="1">IFERROR(__xludf.DUMMYFUNCTION("""COMPUTED_VALUE"""),0)</f>
        <v>0</v>
      </c>
      <c r="J256" s="12" t="str">
        <f ca="1">IFERROR(__xludf.DUMMYFUNCTION("""COMPUTED_VALUE"""),"Nivel 2")</f>
        <v>Nivel 2</v>
      </c>
    </row>
    <row r="257" spans="1:10" x14ac:dyDescent="0.25">
      <c r="A257" s="12" t="str">
        <f ca="1">IFERROR(__xludf.DUMMYFUNCTION("""COMPUTED_VALUE"""),"Chimborazo")</f>
        <v>Chimborazo</v>
      </c>
      <c r="B257" s="15">
        <f ca="1">IFERROR(__xludf.DUMMYFUNCTION("""COMPUTED_VALUE"""),6)</f>
        <v>6</v>
      </c>
      <c r="C257" s="13" t="str">
        <f ca="1">IFERROR(__xludf.DUMMYFUNCTION("""COMPUTED_VALUE"""),"Guamote")</f>
        <v>Guamote</v>
      </c>
      <c r="D257" s="16">
        <f ca="1">IFERROR(__xludf.DUMMYFUNCTION("""COMPUTED_VALUE"""),606)</f>
        <v>606</v>
      </c>
      <c r="E257" s="12" t="str">
        <f ca="1">IFERROR(__xludf.DUMMYFUNCTION("""COMPUTED_VALUE"""),"Actividad Volcánica")</f>
        <v>Actividad Volcánica</v>
      </c>
      <c r="F257" s="12" t="str">
        <f ca="1">IFERROR(__xludf.DUMMYFUNCTION("""COMPUTED_VALUE"""),"Liberación de energía interna de la tierra")</f>
        <v>Liberación de energía interna de la tierra</v>
      </c>
      <c r="G257" s="12" t="str">
        <f ca="1">IFERROR(__xludf.DUMMYFUNCTION("""COMPUTED_VALUE"""),"Natural")</f>
        <v>Natural</v>
      </c>
      <c r="H257" s="14">
        <f ca="1">IFERROR(__xludf.DUMMYFUNCTION("""COMPUTED_VALUE"""),45155)</f>
        <v>45155</v>
      </c>
      <c r="I257" s="12">
        <f ca="1">IFERROR(__xludf.DUMMYFUNCTION("""COMPUTED_VALUE"""),0)</f>
        <v>0</v>
      </c>
      <c r="J257" s="12" t="str">
        <f ca="1">IFERROR(__xludf.DUMMYFUNCTION("""COMPUTED_VALUE"""),"Nivel 2")</f>
        <v>Nivel 2</v>
      </c>
    </row>
    <row r="258" spans="1:10" x14ac:dyDescent="0.25">
      <c r="A258" s="12" t="str">
        <f ca="1">IFERROR(__xludf.DUMMYFUNCTION("""COMPUTED_VALUE"""),"Chimborazo")</f>
        <v>Chimborazo</v>
      </c>
      <c r="B258" s="15">
        <f ca="1">IFERROR(__xludf.DUMMYFUNCTION("""COMPUTED_VALUE"""),6)</f>
        <v>6</v>
      </c>
      <c r="C258" s="13" t="str">
        <f ca="1">IFERROR(__xludf.DUMMYFUNCTION("""COMPUTED_VALUE"""),"Guamote")</f>
        <v>Guamote</v>
      </c>
      <c r="D258" s="16">
        <f ca="1">IFERROR(__xludf.DUMMYFUNCTION("""COMPUTED_VALUE"""),606)</f>
        <v>606</v>
      </c>
      <c r="E258" s="12" t="str">
        <f ca="1">IFERROR(__xludf.DUMMYFUNCTION("""COMPUTED_VALUE"""),"Actividad Volcánica")</f>
        <v>Actividad Volcánica</v>
      </c>
      <c r="F258" s="12" t="str">
        <f ca="1">IFERROR(__xludf.DUMMYFUNCTION("""COMPUTED_VALUE"""),"Liberación de energía interna de la tierra")</f>
        <v>Liberación de energía interna de la tierra</v>
      </c>
      <c r="G258" s="12" t="str">
        <f ca="1">IFERROR(__xludf.DUMMYFUNCTION("""COMPUTED_VALUE"""),"Natural")</f>
        <v>Natural</v>
      </c>
      <c r="H258" s="14">
        <f ca="1">IFERROR(__xludf.DUMMYFUNCTION("""COMPUTED_VALUE"""),45155)</f>
        <v>45155</v>
      </c>
      <c r="I258" s="12">
        <f ca="1">IFERROR(__xludf.DUMMYFUNCTION("""COMPUTED_VALUE"""),0)</f>
        <v>0</v>
      </c>
      <c r="J258" s="12" t="str">
        <f ca="1">IFERROR(__xludf.DUMMYFUNCTION("""COMPUTED_VALUE"""),"Nivel 2")</f>
        <v>Nivel 2</v>
      </c>
    </row>
    <row r="259" spans="1:10" x14ac:dyDescent="0.25">
      <c r="A259" s="12" t="str">
        <f ca="1">IFERROR(__xludf.DUMMYFUNCTION("""COMPUTED_VALUE"""),"Chimborazo")</f>
        <v>Chimborazo</v>
      </c>
      <c r="B259" s="15">
        <f ca="1">IFERROR(__xludf.DUMMYFUNCTION("""COMPUTED_VALUE"""),6)</f>
        <v>6</v>
      </c>
      <c r="C259" s="13" t="str">
        <f ca="1">IFERROR(__xludf.DUMMYFUNCTION("""COMPUTED_VALUE"""),"Colta")</f>
        <v>Colta</v>
      </c>
      <c r="D259" s="16">
        <f ca="1">IFERROR(__xludf.DUMMYFUNCTION("""COMPUTED_VALUE"""),603)</f>
        <v>603</v>
      </c>
      <c r="E259" s="12" t="str">
        <f ca="1">IFERROR(__xludf.DUMMYFUNCTION("""COMPUTED_VALUE"""),"Actividad Volcánica")</f>
        <v>Actividad Volcánica</v>
      </c>
      <c r="F259" s="12" t="str">
        <f ca="1">IFERROR(__xludf.DUMMYFUNCTION("""COMPUTED_VALUE"""),"Liberación de energía interna de la tierra")</f>
        <v>Liberación de energía interna de la tierra</v>
      </c>
      <c r="G259" s="12" t="str">
        <f ca="1">IFERROR(__xludf.DUMMYFUNCTION("""COMPUTED_VALUE"""),"Natural")</f>
        <v>Natural</v>
      </c>
      <c r="H259" s="14">
        <f ca="1">IFERROR(__xludf.DUMMYFUNCTION("""COMPUTED_VALUE"""),45155)</f>
        <v>45155</v>
      </c>
      <c r="I259" s="12">
        <f ca="1">IFERROR(__xludf.DUMMYFUNCTION("""COMPUTED_VALUE"""),0)</f>
        <v>0</v>
      </c>
      <c r="J259" s="12" t="str">
        <f ca="1">IFERROR(__xludf.DUMMYFUNCTION("""COMPUTED_VALUE"""),"Nivel 2")</f>
        <v>Nivel 2</v>
      </c>
    </row>
    <row r="260" spans="1:10" x14ac:dyDescent="0.25">
      <c r="A260" s="12" t="str">
        <f ca="1">IFERROR(__xludf.DUMMYFUNCTION("""COMPUTED_VALUE"""),"Chimborazo")</f>
        <v>Chimborazo</v>
      </c>
      <c r="B260" s="15">
        <f ca="1">IFERROR(__xludf.DUMMYFUNCTION("""COMPUTED_VALUE"""),6)</f>
        <v>6</v>
      </c>
      <c r="C260" s="13" t="str">
        <f ca="1">IFERROR(__xludf.DUMMYFUNCTION("""COMPUTED_VALUE"""),"Chambo")</f>
        <v>Chambo</v>
      </c>
      <c r="D260" s="16">
        <f ca="1">IFERROR(__xludf.DUMMYFUNCTION("""COMPUTED_VALUE"""),604)</f>
        <v>604</v>
      </c>
      <c r="E260" s="12" t="str">
        <f ca="1">IFERROR(__xludf.DUMMYFUNCTION("""COMPUTED_VALUE"""),"Deslizamiento")</f>
        <v>Deslizamiento</v>
      </c>
      <c r="F260" s="12" t="str">
        <f ca="1">IFERROR(__xludf.DUMMYFUNCTION("""COMPUTED_VALUE"""),"Desconocida")</f>
        <v>Desconocida</v>
      </c>
      <c r="G260" s="12" t="str">
        <f ca="1">IFERROR(__xludf.DUMMYFUNCTION("""COMPUTED_VALUE"""),"Natural")</f>
        <v>Natural</v>
      </c>
      <c r="H260" s="14">
        <f ca="1">IFERROR(__xludf.DUMMYFUNCTION("""COMPUTED_VALUE"""),45157)</f>
        <v>45157</v>
      </c>
      <c r="I260" s="12">
        <f ca="1">IFERROR(__xludf.DUMMYFUNCTION("""COMPUTED_VALUE"""),0)</f>
        <v>0</v>
      </c>
      <c r="J260" s="12" t="str">
        <f ca="1">IFERROR(__xludf.DUMMYFUNCTION("""COMPUTED_VALUE"""),"Nivel 3")</f>
        <v>Nivel 3</v>
      </c>
    </row>
    <row r="261" spans="1:10" x14ac:dyDescent="0.25">
      <c r="A261" s="12" t="str">
        <f ca="1">IFERROR(__xludf.DUMMYFUNCTION("""COMPUTED_VALUE"""),"Esmeraldas")</f>
        <v>Esmeraldas</v>
      </c>
      <c r="B261" s="15">
        <f ca="1">IFERROR(__xludf.DUMMYFUNCTION("""COMPUTED_VALUE"""),8)</f>
        <v>8</v>
      </c>
      <c r="C261" s="13" t="str">
        <f ca="1">IFERROR(__xludf.DUMMYFUNCTION("""COMPUTED_VALUE"""),"Eloy Alfaro")</f>
        <v>Eloy Alfaro</v>
      </c>
      <c r="D261" s="16">
        <f ca="1">IFERROR(__xludf.DUMMYFUNCTION("""COMPUTED_VALUE"""),802)</f>
        <v>802</v>
      </c>
      <c r="E261" s="12" t="str">
        <f ca="1">IFERROR(__xludf.DUMMYFUNCTION("""COMPUTED_VALUE"""),"Inundación")</f>
        <v>Inundación</v>
      </c>
      <c r="F261" s="12" t="str">
        <f ca="1">IFERROR(__xludf.DUMMYFUNCTION("""COMPUTED_VALUE"""),"Lluvias")</f>
        <v>Lluvias</v>
      </c>
      <c r="G261" s="12" t="str">
        <f ca="1">IFERROR(__xludf.DUMMYFUNCTION("""COMPUTED_VALUE"""),"Época Lluviosa")</f>
        <v>Época Lluviosa</v>
      </c>
      <c r="H261" s="14">
        <f ca="1">IFERROR(__xludf.DUMMYFUNCTION("""COMPUTED_VALUE"""),45161)</f>
        <v>45161</v>
      </c>
      <c r="I261" s="12">
        <f ca="1">IFERROR(__xludf.DUMMYFUNCTION("""COMPUTED_VALUE"""),0)</f>
        <v>0</v>
      </c>
      <c r="J261" s="12" t="str">
        <f ca="1">IFERROR(__xludf.DUMMYFUNCTION("""COMPUTED_VALUE"""),"Nivel 2")</f>
        <v>Nivel 2</v>
      </c>
    </row>
    <row r="262" spans="1:10" x14ac:dyDescent="0.25">
      <c r="A262" s="12" t="str">
        <f ca="1">IFERROR(__xludf.DUMMYFUNCTION("""COMPUTED_VALUE"""),"Pichincha")</f>
        <v>Pichincha</v>
      </c>
      <c r="B262" s="15">
        <f ca="1">IFERROR(__xludf.DUMMYFUNCTION("""COMPUTED_VALUE"""),17)</f>
        <v>17</v>
      </c>
      <c r="C262" s="13" t="str">
        <f ca="1">IFERROR(__xludf.DUMMYFUNCTION("""COMPUTED_VALUE"""),"Quito")</f>
        <v>Quito</v>
      </c>
      <c r="D262" s="11">
        <v>1701</v>
      </c>
      <c r="E262" s="12" t="str">
        <f ca="1">IFERROR(__xludf.DUMMYFUNCTION("""COMPUTED_VALUE"""),"Incendio Forestal")</f>
        <v>Incendio Forestal</v>
      </c>
      <c r="F262" s="12" t="str">
        <f ca="1">IFERROR(__xludf.DUMMYFUNCTION("""COMPUTED_VALUE"""),"Desconocida")</f>
        <v>Desconocida</v>
      </c>
      <c r="G262" s="12" t="str">
        <f ca="1">IFERROR(__xludf.DUMMYFUNCTION("""COMPUTED_VALUE"""),"Antrópico")</f>
        <v>Antrópico</v>
      </c>
      <c r="H262" s="14">
        <f ca="1">IFERROR(__xludf.DUMMYFUNCTION("""COMPUTED_VALUE"""),45167)</f>
        <v>45167</v>
      </c>
      <c r="I262" s="12">
        <f ca="1">IFERROR(__xludf.DUMMYFUNCTION("""COMPUTED_VALUE"""),0)</f>
        <v>0</v>
      </c>
      <c r="J262" s="12" t="str">
        <f ca="1">IFERROR(__xludf.DUMMYFUNCTION("""COMPUTED_VALUE"""),"Nivel 2")</f>
        <v>Nivel 2</v>
      </c>
    </row>
    <row r="263" spans="1:10" x14ac:dyDescent="0.25">
      <c r="A263" s="12" t="str">
        <f ca="1">IFERROR(__xludf.DUMMYFUNCTION("""COMPUTED_VALUE"""),"Morona Santiago")</f>
        <v>Morona Santiago</v>
      </c>
      <c r="B263" s="15">
        <f ca="1">IFERROR(__xludf.DUMMYFUNCTION("""COMPUTED_VALUE"""),14)</f>
        <v>14</v>
      </c>
      <c r="C263" s="13" t="str">
        <f ca="1">IFERROR(__xludf.DUMMYFUNCTION("""COMPUTED_VALUE"""),"Limón Indanza")</f>
        <v>Limón Indanza</v>
      </c>
      <c r="D263" s="16">
        <f ca="1">IFERROR(__xludf.DUMMYFUNCTION("""COMPUTED_VALUE"""),1403)</f>
        <v>1403</v>
      </c>
      <c r="E263" s="12" t="str">
        <f ca="1">IFERROR(__xludf.DUMMYFUNCTION("""COMPUTED_VALUE"""),"Incendio Estructural")</f>
        <v>Incendio Estructural</v>
      </c>
      <c r="F263" s="12" t="str">
        <f ca="1">IFERROR(__xludf.DUMMYFUNCTION("""COMPUTED_VALUE"""),"Desconocida")</f>
        <v>Desconocida</v>
      </c>
      <c r="G263" s="12" t="str">
        <f ca="1">IFERROR(__xludf.DUMMYFUNCTION("""COMPUTED_VALUE"""),"Antrópico")</f>
        <v>Antrópico</v>
      </c>
      <c r="H263" s="14">
        <f ca="1">IFERROR(__xludf.DUMMYFUNCTION("""COMPUTED_VALUE"""),45169)</f>
        <v>45169</v>
      </c>
      <c r="I263" s="12">
        <f ca="1">IFERROR(__xludf.DUMMYFUNCTION("""COMPUTED_VALUE"""),0)</f>
        <v>0</v>
      </c>
      <c r="J263" s="12" t="str">
        <f ca="1">IFERROR(__xludf.DUMMYFUNCTION("""COMPUTED_VALUE"""),"Nivel 2")</f>
        <v>Nivel 2</v>
      </c>
    </row>
    <row r="264" spans="1:10" x14ac:dyDescent="0.25">
      <c r="A264" s="12" t="str">
        <f ca="1">IFERROR(__xludf.DUMMYFUNCTION("""COMPUTED_VALUE"""),"Guayas")</f>
        <v>Guayas</v>
      </c>
      <c r="B264" s="15">
        <f ca="1">IFERROR(__xludf.DUMMYFUNCTION("""COMPUTED_VALUE"""),9)</f>
        <v>9</v>
      </c>
      <c r="C264" s="13" t="str">
        <f ca="1">IFERROR(__xludf.DUMMYFUNCTION("""COMPUTED_VALUE"""),"Guayaquil")</f>
        <v>Guayaquil</v>
      </c>
      <c r="D264" s="16">
        <f ca="1">IFERROR(__xludf.DUMMYFUNCTION("""COMPUTED_VALUE"""),901)</f>
        <v>901</v>
      </c>
      <c r="E264" s="12" t="str">
        <f ca="1">IFERROR(__xludf.DUMMYFUNCTION("""COMPUTED_VALUE"""),"Incendio Forestal")</f>
        <v>Incendio Forestal</v>
      </c>
      <c r="F264" s="12" t="str">
        <f ca="1">IFERROR(__xludf.DUMMYFUNCTION("""COMPUTED_VALUE"""),"Desconocida")</f>
        <v>Desconocida</v>
      </c>
      <c r="G264" s="12" t="str">
        <f ca="1">IFERROR(__xludf.DUMMYFUNCTION("""COMPUTED_VALUE"""),"Antrópico")</f>
        <v>Antrópico</v>
      </c>
      <c r="H264" s="14">
        <f ca="1">IFERROR(__xludf.DUMMYFUNCTION("""COMPUTED_VALUE"""),45169)</f>
        <v>45169</v>
      </c>
      <c r="I264" s="12">
        <f ca="1">IFERROR(__xludf.DUMMYFUNCTION("""COMPUTED_VALUE"""),0)</f>
        <v>0</v>
      </c>
      <c r="J264" s="12" t="str">
        <f ca="1">IFERROR(__xludf.DUMMYFUNCTION("""COMPUTED_VALUE"""),"Nivel 2")</f>
        <v>Nivel 2</v>
      </c>
    </row>
    <row r="265" spans="1:10" x14ac:dyDescent="0.25">
      <c r="A265" s="12" t="str">
        <f ca="1">IFERROR(__xludf.DUMMYFUNCTION("""COMPUTED_VALUE"""),"Pichincha")</f>
        <v>Pichincha</v>
      </c>
      <c r="B265" s="15">
        <f ca="1">IFERROR(__xludf.DUMMYFUNCTION("""COMPUTED_VALUE"""),17)</f>
        <v>17</v>
      </c>
      <c r="C265" s="13" t="str">
        <f ca="1">IFERROR(__xludf.DUMMYFUNCTION("""COMPUTED_VALUE"""),"Quito")</f>
        <v>Quito</v>
      </c>
      <c r="D265" s="11">
        <v>1701</v>
      </c>
      <c r="E265" s="12" t="str">
        <f ca="1">IFERROR(__xludf.DUMMYFUNCTION("""COMPUTED_VALUE"""),"Incendio Forestal")</f>
        <v>Incendio Forestal</v>
      </c>
      <c r="F265" s="12" t="str">
        <f ca="1">IFERROR(__xludf.DUMMYFUNCTION("""COMPUTED_VALUE"""),"Desconocida")</f>
        <v>Desconocida</v>
      </c>
      <c r="G265" s="12" t="str">
        <f ca="1">IFERROR(__xludf.DUMMYFUNCTION("""COMPUTED_VALUE"""),"Antrópico")</f>
        <v>Antrópico</v>
      </c>
      <c r="H265" s="14">
        <f ca="1">IFERROR(__xludf.DUMMYFUNCTION("""COMPUTED_VALUE"""),45175)</f>
        <v>45175</v>
      </c>
      <c r="I265" s="12">
        <f ca="1">IFERROR(__xludf.DUMMYFUNCTION("""COMPUTED_VALUE"""),0)</f>
        <v>0</v>
      </c>
      <c r="J265" s="12" t="str">
        <f ca="1">IFERROR(__xludf.DUMMYFUNCTION("""COMPUTED_VALUE"""),"Nivel 2")</f>
        <v>Nivel 2</v>
      </c>
    </row>
    <row r="266" spans="1:10" x14ac:dyDescent="0.25">
      <c r="A266" s="12" t="str">
        <f ca="1">IFERROR(__xludf.DUMMYFUNCTION("""COMPUTED_VALUE"""),"Imbabura")</f>
        <v>Imbabura</v>
      </c>
      <c r="B266" s="15">
        <f ca="1">IFERROR(__xludf.DUMMYFUNCTION("""COMPUTED_VALUE"""),10)</f>
        <v>10</v>
      </c>
      <c r="C266" s="13" t="str">
        <f ca="1">IFERROR(__xludf.DUMMYFUNCTION("""COMPUTED_VALUE"""),"San Miguel De Urcuquí")</f>
        <v>San Miguel De Urcuquí</v>
      </c>
      <c r="D266" s="16">
        <f ca="1">IFERROR(__xludf.DUMMYFUNCTION("""COMPUTED_VALUE"""),1006)</f>
        <v>1006</v>
      </c>
      <c r="E266" s="12" t="str">
        <f ca="1">IFERROR(__xludf.DUMMYFUNCTION("""COMPUTED_VALUE"""),"Incendio Forestal")</f>
        <v>Incendio Forestal</v>
      </c>
      <c r="F266" s="12" t="str">
        <f ca="1">IFERROR(__xludf.DUMMYFUNCTION("""COMPUTED_VALUE"""),"Desconocida")</f>
        <v>Desconocida</v>
      </c>
      <c r="G266" s="12" t="str">
        <f ca="1">IFERROR(__xludf.DUMMYFUNCTION("""COMPUTED_VALUE"""),"Antrópico")</f>
        <v>Antrópico</v>
      </c>
      <c r="H266" s="14">
        <f ca="1">IFERROR(__xludf.DUMMYFUNCTION("""COMPUTED_VALUE"""),45175)</f>
        <v>45175</v>
      </c>
      <c r="I266" s="12">
        <f ca="1">IFERROR(__xludf.DUMMYFUNCTION("""COMPUTED_VALUE"""),0)</f>
        <v>0</v>
      </c>
      <c r="J266" s="12" t="str">
        <f ca="1">IFERROR(__xludf.DUMMYFUNCTION("""COMPUTED_VALUE"""),"Nivel 3")</f>
        <v>Nivel 3</v>
      </c>
    </row>
    <row r="267" spans="1:10" x14ac:dyDescent="0.25">
      <c r="A267" s="12" t="str">
        <f ca="1">IFERROR(__xludf.DUMMYFUNCTION("""COMPUTED_VALUE"""),"Chimborazo")</f>
        <v>Chimborazo</v>
      </c>
      <c r="B267" s="15">
        <f ca="1">IFERROR(__xludf.DUMMYFUNCTION("""COMPUTED_VALUE"""),6)</f>
        <v>6</v>
      </c>
      <c r="C267" s="13" t="str">
        <f ca="1">IFERROR(__xludf.DUMMYFUNCTION("""COMPUTED_VALUE"""),"Riobamba")</f>
        <v>Riobamba</v>
      </c>
      <c r="D267" s="16">
        <f ca="1">IFERROR(__xludf.DUMMYFUNCTION("""COMPUTED_VALUE"""),601)</f>
        <v>601</v>
      </c>
      <c r="E267" s="12" t="str">
        <f ca="1">IFERROR(__xludf.DUMMYFUNCTION("""COMPUTED_VALUE"""),"Incendio Forestal")</f>
        <v>Incendio Forestal</v>
      </c>
      <c r="F267" s="12" t="str">
        <f ca="1">IFERROR(__xludf.DUMMYFUNCTION("""COMPUTED_VALUE"""),"Error Humano")</f>
        <v>Error Humano</v>
      </c>
      <c r="G267" s="12" t="str">
        <f ca="1">IFERROR(__xludf.DUMMYFUNCTION("""COMPUTED_VALUE"""),"Antrópico")</f>
        <v>Antrópico</v>
      </c>
      <c r="H267" s="14">
        <f ca="1">IFERROR(__xludf.DUMMYFUNCTION("""COMPUTED_VALUE"""),45177)</f>
        <v>45177</v>
      </c>
      <c r="I267" s="12">
        <f ca="1">IFERROR(__xludf.DUMMYFUNCTION("""COMPUTED_VALUE"""),0)</f>
        <v>0</v>
      </c>
      <c r="J267" s="12" t="str">
        <f ca="1">IFERROR(__xludf.DUMMYFUNCTION("""COMPUTED_VALUE"""),"Nivel 2")</f>
        <v>Nivel 2</v>
      </c>
    </row>
    <row r="268" spans="1:10" x14ac:dyDescent="0.25">
      <c r="A268" s="12" t="str">
        <f ca="1">IFERROR(__xludf.DUMMYFUNCTION("""COMPUTED_VALUE"""),"Chimborazo")</f>
        <v>Chimborazo</v>
      </c>
      <c r="B268" s="15">
        <f ca="1">IFERROR(__xludf.DUMMYFUNCTION("""COMPUTED_VALUE"""),6)</f>
        <v>6</v>
      </c>
      <c r="C268" s="13" t="str">
        <f ca="1">IFERROR(__xludf.DUMMYFUNCTION("""COMPUTED_VALUE"""),"Riobamba")</f>
        <v>Riobamba</v>
      </c>
      <c r="D268" s="16">
        <f ca="1">IFERROR(__xludf.DUMMYFUNCTION("""COMPUTED_VALUE"""),601)</f>
        <v>601</v>
      </c>
      <c r="E268" s="12" t="str">
        <f ca="1">IFERROR(__xludf.DUMMYFUNCTION("""COMPUTED_VALUE"""),"Incendio Forestal")</f>
        <v>Incendio Forestal</v>
      </c>
      <c r="F268" s="12" t="str">
        <f ca="1">IFERROR(__xludf.DUMMYFUNCTION("""COMPUTED_VALUE"""),"Error Humano")</f>
        <v>Error Humano</v>
      </c>
      <c r="G268" s="12" t="str">
        <f ca="1">IFERROR(__xludf.DUMMYFUNCTION("""COMPUTED_VALUE"""),"Antrópico")</f>
        <v>Antrópico</v>
      </c>
      <c r="H268" s="14">
        <f ca="1">IFERROR(__xludf.DUMMYFUNCTION("""COMPUTED_VALUE"""),45177)</f>
        <v>45177</v>
      </c>
      <c r="I268" s="12">
        <f ca="1">IFERROR(__xludf.DUMMYFUNCTION("""COMPUTED_VALUE"""),0)</f>
        <v>0</v>
      </c>
      <c r="J268" s="12" t="str">
        <f ca="1">IFERROR(__xludf.DUMMYFUNCTION("""COMPUTED_VALUE"""),"Nivel 2")</f>
        <v>Nivel 2</v>
      </c>
    </row>
    <row r="269" spans="1:10" x14ac:dyDescent="0.25">
      <c r="A269" s="12" t="str">
        <f ca="1">IFERROR(__xludf.DUMMYFUNCTION("""COMPUTED_VALUE"""),"Chimborazo")</f>
        <v>Chimborazo</v>
      </c>
      <c r="B269" s="15">
        <f ca="1">IFERROR(__xludf.DUMMYFUNCTION("""COMPUTED_VALUE"""),6)</f>
        <v>6</v>
      </c>
      <c r="C269" s="13" t="str">
        <f ca="1">IFERROR(__xludf.DUMMYFUNCTION("""COMPUTED_VALUE"""),"Guano")</f>
        <v>Guano</v>
      </c>
      <c r="D269" s="16">
        <f ca="1">IFERROR(__xludf.DUMMYFUNCTION("""COMPUTED_VALUE"""),607)</f>
        <v>607</v>
      </c>
      <c r="E269" s="12" t="str">
        <f ca="1">IFERROR(__xludf.DUMMYFUNCTION("""COMPUTED_VALUE"""),"Incendio Forestal")</f>
        <v>Incendio Forestal</v>
      </c>
      <c r="F269" s="12" t="str">
        <f ca="1">IFERROR(__xludf.DUMMYFUNCTION("""COMPUTED_VALUE"""),"Error Humano")</f>
        <v>Error Humano</v>
      </c>
      <c r="G269" s="12" t="str">
        <f ca="1">IFERROR(__xludf.DUMMYFUNCTION("""COMPUTED_VALUE"""),"Antrópico")</f>
        <v>Antrópico</v>
      </c>
      <c r="H269" s="14">
        <f ca="1">IFERROR(__xludf.DUMMYFUNCTION("""COMPUTED_VALUE"""),45177)</f>
        <v>45177</v>
      </c>
      <c r="I269" s="12">
        <f ca="1">IFERROR(__xludf.DUMMYFUNCTION("""COMPUTED_VALUE"""),0)</f>
        <v>0</v>
      </c>
      <c r="J269" s="12" t="str">
        <f ca="1">IFERROR(__xludf.DUMMYFUNCTION("""COMPUTED_VALUE"""),"Nivel 2")</f>
        <v>Nivel 2</v>
      </c>
    </row>
    <row r="270" spans="1:10" x14ac:dyDescent="0.25">
      <c r="A270" s="12" t="str">
        <f ca="1">IFERROR(__xludf.DUMMYFUNCTION("""COMPUTED_VALUE"""),"Chimborazo")</f>
        <v>Chimborazo</v>
      </c>
      <c r="B270" s="15">
        <f ca="1">IFERROR(__xludf.DUMMYFUNCTION("""COMPUTED_VALUE"""),6)</f>
        <v>6</v>
      </c>
      <c r="C270" s="13" t="str">
        <f ca="1">IFERROR(__xludf.DUMMYFUNCTION("""COMPUTED_VALUE"""),"Riobamba")</f>
        <v>Riobamba</v>
      </c>
      <c r="D270" s="16">
        <f ca="1">IFERROR(__xludf.DUMMYFUNCTION("""COMPUTED_VALUE"""),601)</f>
        <v>601</v>
      </c>
      <c r="E270" s="12" t="str">
        <f ca="1">IFERROR(__xludf.DUMMYFUNCTION("""COMPUTED_VALUE"""),"Incendio Forestal")</f>
        <v>Incendio Forestal</v>
      </c>
      <c r="F270" s="12" t="str">
        <f ca="1">IFERROR(__xludf.DUMMYFUNCTION("""COMPUTED_VALUE"""),"Error Humano")</f>
        <v>Error Humano</v>
      </c>
      <c r="G270" s="12" t="str">
        <f ca="1">IFERROR(__xludf.DUMMYFUNCTION("""COMPUTED_VALUE"""),"Antrópico")</f>
        <v>Antrópico</v>
      </c>
      <c r="H270" s="14">
        <f ca="1">IFERROR(__xludf.DUMMYFUNCTION("""COMPUTED_VALUE"""),45178)</f>
        <v>45178</v>
      </c>
      <c r="I270" s="12">
        <f ca="1">IFERROR(__xludf.DUMMYFUNCTION("""COMPUTED_VALUE"""),0)</f>
        <v>0</v>
      </c>
      <c r="J270" s="12" t="str">
        <f ca="1">IFERROR(__xludf.DUMMYFUNCTION("""COMPUTED_VALUE"""),"Nivel 2")</f>
        <v>Nivel 2</v>
      </c>
    </row>
    <row r="271" spans="1:10" x14ac:dyDescent="0.25">
      <c r="A271" s="12" t="str">
        <f ca="1">IFERROR(__xludf.DUMMYFUNCTION("""COMPUTED_VALUE"""),"Chimborazo")</f>
        <v>Chimborazo</v>
      </c>
      <c r="B271" s="15">
        <f ca="1">IFERROR(__xludf.DUMMYFUNCTION("""COMPUTED_VALUE"""),6)</f>
        <v>6</v>
      </c>
      <c r="C271" s="13" t="str">
        <f ca="1">IFERROR(__xludf.DUMMYFUNCTION("""COMPUTED_VALUE"""),"Colta")</f>
        <v>Colta</v>
      </c>
      <c r="D271" s="16">
        <f ca="1">IFERROR(__xludf.DUMMYFUNCTION("""COMPUTED_VALUE"""),603)</f>
        <v>603</v>
      </c>
      <c r="E271" s="12" t="str">
        <f ca="1">IFERROR(__xludf.DUMMYFUNCTION("""COMPUTED_VALUE"""),"Incendio Forestal")</f>
        <v>Incendio Forestal</v>
      </c>
      <c r="F271" s="12" t="str">
        <f ca="1">IFERROR(__xludf.DUMMYFUNCTION("""COMPUTED_VALUE"""),"Desconocida")</f>
        <v>Desconocida</v>
      </c>
      <c r="G271" s="12" t="str">
        <f ca="1">IFERROR(__xludf.DUMMYFUNCTION("""COMPUTED_VALUE"""),"Antrópico")</f>
        <v>Antrópico</v>
      </c>
      <c r="H271" s="14">
        <f ca="1">IFERROR(__xludf.DUMMYFUNCTION("""COMPUTED_VALUE"""),45178)</f>
        <v>45178</v>
      </c>
      <c r="I271" s="12">
        <f ca="1">IFERROR(__xludf.DUMMYFUNCTION("""COMPUTED_VALUE"""),0)</f>
        <v>0</v>
      </c>
      <c r="J271" s="12" t="str">
        <f ca="1">IFERROR(__xludf.DUMMYFUNCTION("""COMPUTED_VALUE"""),"Nivel 2")</f>
        <v>Nivel 2</v>
      </c>
    </row>
    <row r="272" spans="1:10" x14ac:dyDescent="0.25">
      <c r="A272" s="12" t="str">
        <f ca="1">IFERROR(__xludf.DUMMYFUNCTION("""COMPUTED_VALUE"""),"Chimborazo")</f>
        <v>Chimborazo</v>
      </c>
      <c r="B272" s="15">
        <f ca="1">IFERROR(__xludf.DUMMYFUNCTION("""COMPUTED_VALUE"""),6)</f>
        <v>6</v>
      </c>
      <c r="C272" s="13" t="str">
        <f ca="1">IFERROR(__xludf.DUMMYFUNCTION("""COMPUTED_VALUE"""),"Colta")</f>
        <v>Colta</v>
      </c>
      <c r="D272" s="16">
        <f ca="1">IFERROR(__xludf.DUMMYFUNCTION("""COMPUTED_VALUE"""),603)</f>
        <v>603</v>
      </c>
      <c r="E272" s="12" t="str">
        <f ca="1">IFERROR(__xludf.DUMMYFUNCTION("""COMPUTED_VALUE"""),"Incendio Forestal")</f>
        <v>Incendio Forestal</v>
      </c>
      <c r="F272" s="12" t="str">
        <f ca="1">IFERROR(__xludf.DUMMYFUNCTION("""COMPUTED_VALUE"""),"Desconocida")</f>
        <v>Desconocida</v>
      </c>
      <c r="G272" s="12" t="str">
        <f ca="1">IFERROR(__xludf.DUMMYFUNCTION("""COMPUTED_VALUE"""),"Antrópico")</f>
        <v>Antrópico</v>
      </c>
      <c r="H272" s="14">
        <f ca="1">IFERROR(__xludf.DUMMYFUNCTION("""COMPUTED_VALUE"""),45178)</f>
        <v>45178</v>
      </c>
      <c r="I272" s="12">
        <f ca="1">IFERROR(__xludf.DUMMYFUNCTION("""COMPUTED_VALUE"""),0)</f>
        <v>0</v>
      </c>
      <c r="J272" s="12" t="str">
        <f ca="1">IFERROR(__xludf.DUMMYFUNCTION("""COMPUTED_VALUE"""),"Nivel 2")</f>
        <v>Nivel 2</v>
      </c>
    </row>
    <row r="273" spans="1:10" x14ac:dyDescent="0.25">
      <c r="A273" s="12" t="str">
        <f ca="1">IFERROR(__xludf.DUMMYFUNCTION("""COMPUTED_VALUE"""),"Imbabura")</f>
        <v>Imbabura</v>
      </c>
      <c r="B273" s="15">
        <f ca="1">IFERROR(__xludf.DUMMYFUNCTION("""COMPUTED_VALUE"""),10)</f>
        <v>10</v>
      </c>
      <c r="C273" s="13" t="str">
        <f ca="1">IFERROR(__xludf.DUMMYFUNCTION("""COMPUTED_VALUE"""),"Otavalo")</f>
        <v>Otavalo</v>
      </c>
      <c r="D273" s="16">
        <f ca="1">IFERROR(__xludf.DUMMYFUNCTION("""COMPUTED_VALUE"""),1004)</f>
        <v>1004</v>
      </c>
      <c r="E273" s="12" t="str">
        <f ca="1">IFERROR(__xludf.DUMMYFUNCTION("""COMPUTED_VALUE"""),"Incendio Forestal")</f>
        <v>Incendio Forestal</v>
      </c>
      <c r="F273" s="12" t="str">
        <f ca="1">IFERROR(__xludf.DUMMYFUNCTION("""COMPUTED_VALUE"""),"Desconocida")</f>
        <v>Desconocida</v>
      </c>
      <c r="G273" s="12" t="str">
        <f ca="1">IFERROR(__xludf.DUMMYFUNCTION("""COMPUTED_VALUE"""),"Antrópico")</f>
        <v>Antrópico</v>
      </c>
      <c r="H273" s="14">
        <f ca="1">IFERROR(__xludf.DUMMYFUNCTION("""COMPUTED_VALUE"""),45181)</f>
        <v>45181</v>
      </c>
      <c r="I273" s="12">
        <f ca="1">IFERROR(__xludf.DUMMYFUNCTION("""COMPUTED_VALUE"""),0)</f>
        <v>0</v>
      </c>
      <c r="J273" s="12" t="str">
        <f ca="1">IFERROR(__xludf.DUMMYFUNCTION("""COMPUTED_VALUE"""),"Nivel 2")</f>
        <v>Nivel 2</v>
      </c>
    </row>
    <row r="274" spans="1:10" x14ac:dyDescent="0.25">
      <c r="A274" s="12" t="str">
        <f ca="1">IFERROR(__xludf.DUMMYFUNCTION("""COMPUTED_VALUE"""),"Loja")</f>
        <v>Loja</v>
      </c>
      <c r="B274" s="15">
        <f ca="1">IFERROR(__xludf.DUMMYFUNCTION("""COMPUTED_VALUE"""),11)</f>
        <v>11</v>
      </c>
      <c r="C274" s="13" t="str">
        <f ca="1">IFERROR(__xludf.DUMMYFUNCTION("""COMPUTED_VALUE"""),"Quilanga")</f>
        <v>Quilanga</v>
      </c>
      <c r="D274" s="16">
        <f ca="1">IFERROR(__xludf.DUMMYFUNCTION("""COMPUTED_VALUE"""),1115)</f>
        <v>1115</v>
      </c>
      <c r="E274" s="12" t="str">
        <f ca="1">IFERROR(__xludf.DUMMYFUNCTION("""COMPUTED_VALUE"""),"Incendio Forestal")</f>
        <v>Incendio Forestal</v>
      </c>
      <c r="F274" s="12" t="str">
        <f ca="1">IFERROR(__xludf.DUMMYFUNCTION("""COMPUTED_VALUE"""),"Desconocida")</f>
        <v>Desconocida</v>
      </c>
      <c r="G274" s="12" t="str">
        <f ca="1">IFERROR(__xludf.DUMMYFUNCTION("""COMPUTED_VALUE"""),"Antrópico")</f>
        <v>Antrópico</v>
      </c>
      <c r="H274" s="14">
        <f ca="1">IFERROR(__xludf.DUMMYFUNCTION("""COMPUTED_VALUE"""),45185)</f>
        <v>45185</v>
      </c>
      <c r="I274" s="12">
        <f ca="1">IFERROR(__xludf.DUMMYFUNCTION("""COMPUTED_VALUE"""),1)</f>
        <v>1</v>
      </c>
      <c r="J274" s="12" t="str">
        <f ca="1">IFERROR(__xludf.DUMMYFUNCTION("""COMPUTED_VALUE"""),"Nivel 3")</f>
        <v>Nivel 3</v>
      </c>
    </row>
    <row r="275" spans="1:10" x14ac:dyDescent="0.25">
      <c r="A275" s="12" t="str">
        <f ca="1">IFERROR(__xludf.DUMMYFUNCTION("""COMPUTED_VALUE"""),"Tungurahua")</f>
        <v>Tungurahua</v>
      </c>
      <c r="B275" s="15">
        <f ca="1">IFERROR(__xludf.DUMMYFUNCTION("""COMPUTED_VALUE"""),18)</f>
        <v>18</v>
      </c>
      <c r="C275" s="13" t="str">
        <f ca="1">IFERROR(__xludf.DUMMYFUNCTION("""COMPUTED_VALUE"""),"Patate")</f>
        <v>Patate</v>
      </c>
      <c r="D275" s="16">
        <f ca="1">IFERROR(__xludf.DUMMYFUNCTION("""COMPUTED_VALUE"""),1805)</f>
        <v>1805</v>
      </c>
      <c r="E275" s="12" t="str">
        <f ca="1">IFERROR(__xludf.DUMMYFUNCTION("""COMPUTED_VALUE"""),"Incendio Forestal")</f>
        <v>Incendio Forestal</v>
      </c>
      <c r="F275" s="12" t="str">
        <f ca="1">IFERROR(__xludf.DUMMYFUNCTION("""COMPUTED_VALUE"""),"Desconocida")</f>
        <v>Desconocida</v>
      </c>
      <c r="G275" s="12" t="str">
        <f ca="1">IFERROR(__xludf.DUMMYFUNCTION("""COMPUTED_VALUE"""),"Antrópico")</f>
        <v>Antrópico</v>
      </c>
      <c r="H275" s="14">
        <f ca="1">IFERROR(__xludf.DUMMYFUNCTION("""COMPUTED_VALUE"""),45189)</f>
        <v>45189</v>
      </c>
      <c r="I275" s="12">
        <f ca="1">IFERROR(__xludf.DUMMYFUNCTION("""COMPUTED_VALUE"""),0)</f>
        <v>0</v>
      </c>
      <c r="J275" s="12" t="str">
        <f ca="1">IFERROR(__xludf.DUMMYFUNCTION("""COMPUTED_VALUE"""),"Nivel 2")</f>
        <v>Nivel 2</v>
      </c>
    </row>
    <row r="276" spans="1:10" x14ac:dyDescent="0.25">
      <c r="A276" s="12" t="str">
        <f ca="1">IFERROR(__xludf.DUMMYFUNCTION("""COMPUTED_VALUE"""),"Pichincha")</f>
        <v>Pichincha</v>
      </c>
      <c r="B276" s="15">
        <f ca="1">IFERROR(__xludf.DUMMYFUNCTION("""COMPUTED_VALUE"""),17)</f>
        <v>17</v>
      </c>
      <c r="C276" s="13" t="str">
        <f ca="1">IFERROR(__xludf.DUMMYFUNCTION("""COMPUTED_VALUE"""),"Quito")</f>
        <v>Quito</v>
      </c>
      <c r="D276" s="11">
        <v>1701</v>
      </c>
      <c r="E276" s="12" t="str">
        <f ca="1">IFERROR(__xludf.DUMMYFUNCTION("""COMPUTED_VALUE"""),"Incendio Forestal")</f>
        <v>Incendio Forestal</v>
      </c>
      <c r="F276" s="12" t="str">
        <f ca="1">IFERROR(__xludf.DUMMYFUNCTION("""COMPUTED_VALUE"""),"Desconocida")</f>
        <v>Desconocida</v>
      </c>
      <c r="G276" s="12" t="str">
        <f ca="1">IFERROR(__xludf.DUMMYFUNCTION("""COMPUTED_VALUE"""),"Antrópico")</f>
        <v>Antrópico</v>
      </c>
      <c r="H276" s="14">
        <f ca="1">IFERROR(__xludf.DUMMYFUNCTION("""COMPUTED_VALUE"""),45190)</f>
        <v>45190</v>
      </c>
      <c r="I276" s="12">
        <f ca="1">IFERROR(__xludf.DUMMYFUNCTION("""COMPUTED_VALUE"""),0)</f>
        <v>0</v>
      </c>
      <c r="J276" s="12" t="str">
        <f ca="1">IFERROR(__xludf.DUMMYFUNCTION("""COMPUTED_VALUE"""),"Nivel 2")</f>
        <v>Nivel 2</v>
      </c>
    </row>
    <row r="277" spans="1:10" x14ac:dyDescent="0.25">
      <c r="A277" s="12" t="str">
        <f ca="1">IFERROR(__xludf.DUMMYFUNCTION("""COMPUTED_VALUE"""),"Chimborazo")</f>
        <v>Chimborazo</v>
      </c>
      <c r="B277" s="15">
        <f ca="1">IFERROR(__xludf.DUMMYFUNCTION("""COMPUTED_VALUE"""),6)</f>
        <v>6</v>
      </c>
      <c r="C277" s="13" t="str">
        <f ca="1">IFERROR(__xludf.DUMMYFUNCTION("""COMPUTED_VALUE"""),"Chambo")</f>
        <v>Chambo</v>
      </c>
      <c r="D277" s="16">
        <f ca="1">IFERROR(__xludf.DUMMYFUNCTION("""COMPUTED_VALUE"""),604)</f>
        <v>604</v>
      </c>
      <c r="E277" s="12" t="str">
        <f ca="1">IFERROR(__xludf.DUMMYFUNCTION("""COMPUTED_VALUE"""),"Deslizamiento")</f>
        <v>Deslizamiento</v>
      </c>
      <c r="F277" s="12" t="str">
        <f ca="1">IFERROR(__xludf.DUMMYFUNCTION("""COMPUTED_VALUE"""),"Desconocida")</f>
        <v>Desconocida</v>
      </c>
      <c r="G277" s="12" t="str">
        <f ca="1">IFERROR(__xludf.DUMMYFUNCTION("""COMPUTED_VALUE"""),"Natural")</f>
        <v>Natural</v>
      </c>
      <c r="H277" s="14">
        <f ca="1">IFERROR(__xludf.DUMMYFUNCTION("""COMPUTED_VALUE"""),45190)</f>
        <v>45190</v>
      </c>
      <c r="I277" s="12">
        <f ca="1">IFERROR(__xludf.DUMMYFUNCTION("""COMPUTED_VALUE"""),0)</f>
        <v>0</v>
      </c>
      <c r="J277" s="12" t="str">
        <f ca="1">IFERROR(__xludf.DUMMYFUNCTION("""COMPUTED_VALUE"""),"Nivel 2")</f>
        <v>Nivel 2</v>
      </c>
    </row>
    <row r="278" spans="1:10" x14ac:dyDescent="0.25">
      <c r="A278" s="12" t="str">
        <f ca="1">IFERROR(__xludf.DUMMYFUNCTION("""COMPUTED_VALUE"""),"Santa Elena")</f>
        <v>Santa Elena</v>
      </c>
      <c r="B278" s="15">
        <f ca="1">IFERROR(__xludf.DUMMYFUNCTION("""COMPUTED_VALUE"""),24)</f>
        <v>24</v>
      </c>
      <c r="C278" s="13" t="str">
        <f ca="1">IFERROR(__xludf.DUMMYFUNCTION("""COMPUTED_VALUE"""),"Santa Elena")</f>
        <v>Santa Elena</v>
      </c>
      <c r="D278" s="16">
        <f ca="1">IFERROR(__xludf.DUMMYFUNCTION("""COMPUTED_VALUE"""),2401)</f>
        <v>2401</v>
      </c>
      <c r="E278" s="12" t="str">
        <f ca="1">IFERROR(__xludf.DUMMYFUNCTION("""COMPUTED_VALUE"""),"Incendio Forestal")</f>
        <v>Incendio Forestal</v>
      </c>
      <c r="F278" s="12" t="str">
        <f ca="1">IFERROR(__xludf.DUMMYFUNCTION("""COMPUTED_VALUE"""),"Desconocida")</f>
        <v>Desconocida</v>
      </c>
      <c r="G278" s="12" t="str">
        <f ca="1">IFERROR(__xludf.DUMMYFUNCTION("""COMPUTED_VALUE"""),"Antrópico")</f>
        <v>Antrópico</v>
      </c>
      <c r="H278" s="14">
        <f ca="1">IFERROR(__xludf.DUMMYFUNCTION("""COMPUTED_VALUE"""),45192)</f>
        <v>45192</v>
      </c>
      <c r="I278" s="12">
        <f ca="1">IFERROR(__xludf.DUMMYFUNCTION("""COMPUTED_VALUE"""),0)</f>
        <v>0</v>
      </c>
      <c r="J278" s="12" t="str">
        <f ca="1">IFERROR(__xludf.DUMMYFUNCTION("""COMPUTED_VALUE"""),"Nivel 2")</f>
        <v>Nivel 2</v>
      </c>
    </row>
    <row r="279" spans="1:10" x14ac:dyDescent="0.25">
      <c r="A279" s="12" t="str">
        <f ca="1">IFERROR(__xludf.DUMMYFUNCTION("""COMPUTED_VALUE"""),"Morona Santiago")</f>
        <v>Morona Santiago</v>
      </c>
      <c r="B279" s="15">
        <f ca="1">IFERROR(__xludf.DUMMYFUNCTION("""COMPUTED_VALUE"""),14)</f>
        <v>14</v>
      </c>
      <c r="C279" s="13" t="str">
        <f ca="1">IFERROR(__xludf.DUMMYFUNCTION("""COMPUTED_VALUE"""),"Gualaquiza")</f>
        <v>Gualaquiza</v>
      </c>
      <c r="D279" s="16">
        <f ca="1">IFERROR(__xludf.DUMMYFUNCTION("""COMPUTED_VALUE"""),1402)</f>
        <v>1402</v>
      </c>
      <c r="E279" s="12" t="str">
        <f ca="1">IFERROR(__xludf.DUMMYFUNCTION("""COMPUTED_VALUE"""),"Incendio Forestal")</f>
        <v>Incendio Forestal</v>
      </c>
      <c r="F279" s="12" t="str">
        <f ca="1">IFERROR(__xludf.DUMMYFUNCTION("""COMPUTED_VALUE"""),"Desconocida")</f>
        <v>Desconocida</v>
      </c>
      <c r="G279" s="12" t="str">
        <f ca="1">IFERROR(__xludf.DUMMYFUNCTION("""COMPUTED_VALUE"""),"Antrópico")</f>
        <v>Antrópico</v>
      </c>
      <c r="H279" s="14">
        <f ca="1">IFERROR(__xludf.DUMMYFUNCTION("""COMPUTED_VALUE"""),45211)</f>
        <v>45211</v>
      </c>
      <c r="I279" s="12">
        <f ca="1">IFERROR(__xludf.DUMMYFUNCTION("""COMPUTED_VALUE"""),0)</f>
        <v>0</v>
      </c>
      <c r="J279" s="12" t="str">
        <f ca="1">IFERROR(__xludf.DUMMYFUNCTION("""COMPUTED_VALUE"""),"Nivel 2")</f>
        <v>Nivel 2</v>
      </c>
    </row>
    <row r="280" spans="1:10" x14ac:dyDescent="0.25">
      <c r="A280" s="12" t="str">
        <f ca="1">IFERROR(__xludf.DUMMYFUNCTION("""COMPUTED_VALUE"""),"Pastaza")</f>
        <v>Pastaza</v>
      </c>
      <c r="B280" s="15">
        <f ca="1">IFERROR(__xludf.DUMMYFUNCTION("""COMPUTED_VALUE"""),16)</f>
        <v>16</v>
      </c>
      <c r="C280" s="13" t="str">
        <f ca="1">IFERROR(__xludf.DUMMYFUNCTION("""COMPUTED_VALUE"""),"Pastaza")</f>
        <v>Pastaza</v>
      </c>
      <c r="D280" s="16">
        <f ca="1">IFERROR(__xludf.DUMMYFUNCTION("""COMPUTED_VALUE"""),1601)</f>
        <v>1601</v>
      </c>
      <c r="E280" s="12" t="str">
        <f ca="1">IFERROR(__xludf.DUMMYFUNCTION("""COMPUTED_VALUE"""),"Inundación")</f>
        <v>Inundación</v>
      </c>
      <c r="F280" s="12" t="str">
        <f ca="1">IFERROR(__xludf.DUMMYFUNCTION("""COMPUTED_VALUE"""),"Lluvias")</f>
        <v>Lluvias</v>
      </c>
      <c r="G280" s="12" t="str">
        <f ca="1">IFERROR(__xludf.DUMMYFUNCTION("""COMPUTED_VALUE"""),"Época Lluviosa")</f>
        <v>Época Lluviosa</v>
      </c>
      <c r="H280" s="14">
        <f ca="1">IFERROR(__xludf.DUMMYFUNCTION("""COMPUTED_VALUE"""),45213)</f>
        <v>45213</v>
      </c>
      <c r="I280" s="12">
        <f ca="1">IFERROR(__xludf.DUMMYFUNCTION("""COMPUTED_VALUE"""),0)</f>
        <v>0</v>
      </c>
      <c r="J280" s="12" t="str">
        <f ca="1">IFERROR(__xludf.DUMMYFUNCTION("""COMPUTED_VALUE"""),"Nivel 2")</f>
        <v>Nivel 2</v>
      </c>
    </row>
    <row r="281" spans="1:10" x14ac:dyDescent="0.25">
      <c r="A281" s="12" t="str">
        <f ca="1">IFERROR(__xludf.DUMMYFUNCTION("""COMPUTED_VALUE"""),"Pichincha")</f>
        <v>Pichincha</v>
      </c>
      <c r="B281" s="15">
        <f ca="1">IFERROR(__xludf.DUMMYFUNCTION("""COMPUTED_VALUE"""),17)</f>
        <v>17</v>
      </c>
      <c r="C281" s="13" t="str">
        <f ca="1">IFERROR(__xludf.DUMMYFUNCTION("""COMPUTED_VALUE"""),"Quito")</f>
        <v>Quito</v>
      </c>
      <c r="D281" s="11">
        <v>1701</v>
      </c>
      <c r="E281" s="12" t="str">
        <f ca="1">IFERROR(__xludf.DUMMYFUNCTION("""COMPUTED_VALUE"""),"Aluvión")</f>
        <v>Aluvión</v>
      </c>
      <c r="F281" s="12" t="str">
        <f ca="1">IFERROR(__xludf.DUMMYFUNCTION("""COMPUTED_VALUE"""),"Lluvias")</f>
        <v>Lluvias</v>
      </c>
      <c r="G281" s="12" t="str">
        <f ca="1">IFERROR(__xludf.DUMMYFUNCTION("""COMPUTED_VALUE"""),"Época Lluviosa")</f>
        <v>Época Lluviosa</v>
      </c>
      <c r="H281" s="14">
        <f ca="1">IFERROR(__xludf.DUMMYFUNCTION("""COMPUTED_VALUE"""),45223)</f>
        <v>45223</v>
      </c>
      <c r="I281" s="12">
        <f ca="1">IFERROR(__xludf.DUMMYFUNCTION("""COMPUTED_VALUE"""),0)</f>
        <v>0</v>
      </c>
      <c r="J281" s="12" t="str">
        <f ca="1">IFERROR(__xludf.DUMMYFUNCTION("""COMPUTED_VALUE"""),"Nivel 2")</f>
        <v>Nivel 2</v>
      </c>
    </row>
    <row r="282" spans="1:10" x14ac:dyDescent="0.25">
      <c r="A282" s="12" t="str">
        <f ca="1">IFERROR(__xludf.DUMMYFUNCTION("""COMPUTED_VALUE"""),"Sucumbíos")</f>
        <v>Sucumbíos</v>
      </c>
      <c r="B282" s="15">
        <f ca="1">IFERROR(__xludf.DUMMYFUNCTION("""COMPUTED_VALUE"""),21)</f>
        <v>21</v>
      </c>
      <c r="C282" s="13" t="str">
        <f ca="1">IFERROR(__xludf.DUMMYFUNCTION("""COMPUTED_VALUE"""),"Cuyabeno")</f>
        <v>Cuyabeno</v>
      </c>
      <c r="D282" s="16">
        <f ca="1">IFERROR(__xludf.DUMMYFUNCTION("""COMPUTED_VALUE"""),2107)</f>
        <v>2107</v>
      </c>
      <c r="E282" s="12" t="str">
        <f ca="1">IFERROR(__xludf.DUMMYFUNCTION("""COMPUTED_VALUE"""),"Sequía hidrológica")</f>
        <v>Sequía hidrológica</v>
      </c>
      <c r="F282" s="12" t="str">
        <f ca="1">IFERROR(__xludf.DUMMYFUNCTION("""COMPUTED_VALUE"""),"Ausencia de precipitación por más de 3 meses")</f>
        <v>Ausencia de precipitación por más de 3 meses</v>
      </c>
      <c r="G282" s="12" t="str">
        <f ca="1">IFERROR(__xludf.DUMMYFUNCTION("""COMPUTED_VALUE"""),"Natural")</f>
        <v>Natural</v>
      </c>
      <c r="H282" s="14">
        <f ca="1">IFERROR(__xludf.DUMMYFUNCTION("""COMPUTED_VALUE"""),45224)</f>
        <v>45224</v>
      </c>
      <c r="I282" s="12">
        <f ca="1">IFERROR(__xludf.DUMMYFUNCTION("""COMPUTED_VALUE"""),0)</f>
        <v>0</v>
      </c>
      <c r="J282" s="12" t="str">
        <f ca="1">IFERROR(__xludf.DUMMYFUNCTION("""COMPUTED_VALUE"""),"Nivel 2")</f>
        <v>Nivel 2</v>
      </c>
    </row>
    <row r="283" spans="1:10" x14ac:dyDescent="0.25">
      <c r="A283" s="12" t="str">
        <f ca="1">IFERROR(__xludf.DUMMYFUNCTION("""COMPUTED_VALUE"""),"Esmeraldas")</f>
        <v>Esmeraldas</v>
      </c>
      <c r="B283" s="15">
        <f ca="1">IFERROR(__xludf.DUMMYFUNCTION("""COMPUTED_VALUE"""),8)</f>
        <v>8</v>
      </c>
      <c r="C283" s="13" t="str">
        <f ca="1">IFERROR(__xludf.DUMMYFUNCTION("""COMPUTED_VALUE"""),"Eloy Alfaro")</f>
        <v>Eloy Alfaro</v>
      </c>
      <c r="D283" s="16">
        <f ca="1">IFERROR(__xludf.DUMMYFUNCTION("""COMPUTED_VALUE"""),802)</f>
        <v>802</v>
      </c>
      <c r="E283" s="12" t="str">
        <f ca="1">IFERROR(__xludf.DUMMYFUNCTION("""COMPUTED_VALUE"""),"Inundación")</f>
        <v>Inundación</v>
      </c>
      <c r="F283" s="12" t="str">
        <f ca="1">IFERROR(__xludf.DUMMYFUNCTION("""COMPUTED_VALUE"""),"Lluvias")</f>
        <v>Lluvias</v>
      </c>
      <c r="G283" s="12" t="str">
        <f ca="1">IFERROR(__xludf.DUMMYFUNCTION("""COMPUTED_VALUE"""),"Época Lluviosa")</f>
        <v>Época Lluviosa</v>
      </c>
      <c r="H283" s="14">
        <f ca="1">IFERROR(__xludf.DUMMYFUNCTION("""COMPUTED_VALUE"""),45225)</f>
        <v>45225</v>
      </c>
      <c r="I283" s="12">
        <f ca="1">IFERROR(__xludf.DUMMYFUNCTION("""COMPUTED_VALUE"""),0)</f>
        <v>0</v>
      </c>
      <c r="J283" s="12" t="str">
        <f ca="1">IFERROR(__xludf.DUMMYFUNCTION("""COMPUTED_VALUE"""),"Nivel 2")</f>
        <v>Nivel 2</v>
      </c>
    </row>
    <row r="284" spans="1:10" x14ac:dyDescent="0.25">
      <c r="A284" s="12" t="str">
        <f ca="1">IFERROR(__xludf.DUMMYFUNCTION("""COMPUTED_VALUE"""),"Chimborazo")</f>
        <v>Chimborazo</v>
      </c>
      <c r="B284" s="15">
        <f ca="1">IFERROR(__xludf.DUMMYFUNCTION("""COMPUTED_VALUE"""),6)</f>
        <v>6</v>
      </c>
      <c r="C284" s="13" t="str">
        <f ca="1">IFERROR(__xludf.DUMMYFUNCTION("""COMPUTED_VALUE"""),"Colta")</f>
        <v>Colta</v>
      </c>
      <c r="D284" s="16">
        <f ca="1">IFERROR(__xludf.DUMMYFUNCTION("""COMPUTED_VALUE"""),603)</f>
        <v>603</v>
      </c>
      <c r="E284" s="12" t="str">
        <f ca="1">IFERROR(__xludf.DUMMYFUNCTION("""COMPUTED_VALUE"""),"Incendio Estructural")</f>
        <v>Incendio Estructural</v>
      </c>
      <c r="F284" s="12" t="str">
        <f ca="1">IFERROR(__xludf.DUMMYFUNCTION("""COMPUTED_VALUE"""),"Fuga de Gas")</f>
        <v>Fuga de Gas</v>
      </c>
      <c r="G284" s="12" t="str">
        <f ca="1">IFERROR(__xludf.DUMMYFUNCTION("""COMPUTED_VALUE"""),"GLP")</f>
        <v>GLP</v>
      </c>
      <c r="H284" s="14">
        <f ca="1">IFERROR(__xludf.DUMMYFUNCTION("""COMPUTED_VALUE"""),45230)</f>
        <v>45230</v>
      </c>
      <c r="I284" s="12">
        <f ca="1">IFERROR(__xludf.DUMMYFUNCTION("""COMPUTED_VALUE"""),0)</f>
        <v>0</v>
      </c>
      <c r="J284" s="12" t="str">
        <f ca="1">IFERROR(__xludf.DUMMYFUNCTION("""COMPUTED_VALUE"""),"Nivel 2")</f>
        <v>Nivel 2</v>
      </c>
    </row>
    <row r="285" spans="1:10" x14ac:dyDescent="0.25">
      <c r="A285" s="12" t="str">
        <f ca="1">IFERROR(__xludf.DUMMYFUNCTION("""COMPUTED_VALUE"""),"Pichincha")</f>
        <v>Pichincha</v>
      </c>
      <c r="B285" s="15">
        <f ca="1">IFERROR(__xludf.DUMMYFUNCTION("""COMPUTED_VALUE"""),17)</f>
        <v>17</v>
      </c>
      <c r="C285" s="13" t="str">
        <f ca="1">IFERROR(__xludf.DUMMYFUNCTION("""COMPUTED_VALUE"""),"Quito")</f>
        <v>Quito</v>
      </c>
      <c r="D285" s="11">
        <v>1701</v>
      </c>
      <c r="E285" s="12" t="str">
        <f ca="1">IFERROR(__xludf.DUMMYFUNCTION("""COMPUTED_VALUE"""),"Deslizamiento")</f>
        <v>Deslizamiento</v>
      </c>
      <c r="F285" s="12" t="str">
        <f ca="1">IFERROR(__xludf.DUMMYFUNCTION("""COMPUTED_VALUE"""),"Desconocida")</f>
        <v>Desconocida</v>
      </c>
      <c r="G285" s="12" t="str">
        <f ca="1">IFERROR(__xludf.DUMMYFUNCTION("""COMPUTED_VALUE"""),"Época Lluviosa")</f>
        <v>Época Lluviosa</v>
      </c>
      <c r="H285" s="14">
        <f ca="1">IFERROR(__xludf.DUMMYFUNCTION("""COMPUTED_VALUE"""),45252)</f>
        <v>45252</v>
      </c>
      <c r="I285" s="12">
        <f ca="1">IFERROR(__xludf.DUMMYFUNCTION("""COMPUTED_VALUE"""),0)</f>
        <v>0</v>
      </c>
      <c r="J285" s="12" t="str">
        <f ca="1">IFERROR(__xludf.DUMMYFUNCTION("""COMPUTED_VALUE"""),"Nivel 2")</f>
        <v>Nivel 2</v>
      </c>
    </row>
    <row r="286" spans="1:10" x14ac:dyDescent="0.25">
      <c r="A286" s="12" t="str">
        <f ca="1">IFERROR(__xludf.DUMMYFUNCTION("""COMPUTED_VALUE"""),"Morona Santiago")</f>
        <v>Morona Santiago</v>
      </c>
      <c r="B286" s="15">
        <f ca="1">IFERROR(__xludf.DUMMYFUNCTION("""COMPUTED_VALUE"""),14)</f>
        <v>14</v>
      </c>
      <c r="C286" s="13" t="str">
        <f ca="1">IFERROR(__xludf.DUMMYFUNCTION("""COMPUTED_VALUE"""),"Santiago")</f>
        <v>Santiago</v>
      </c>
      <c r="D286" s="16">
        <f ca="1">IFERROR(__xludf.DUMMYFUNCTION("""COMPUTED_VALUE"""),1405)</f>
        <v>1405</v>
      </c>
      <c r="E286" s="12" t="str">
        <f ca="1">IFERROR(__xludf.DUMMYFUNCTION("""COMPUTED_VALUE"""),"Vendaval")</f>
        <v>Vendaval</v>
      </c>
      <c r="F286" s="12" t="str">
        <f ca="1">IFERROR(__xludf.DUMMYFUNCTION("""COMPUTED_VALUE"""),"Lluvias")</f>
        <v>Lluvias</v>
      </c>
      <c r="G286" s="12" t="str">
        <f ca="1">IFERROR(__xludf.DUMMYFUNCTION("""COMPUTED_VALUE"""),"Época Lluviosa")</f>
        <v>Época Lluviosa</v>
      </c>
      <c r="H286" s="14">
        <f ca="1">IFERROR(__xludf.DUMMYFUNCTION("""COMPUTED_VALUE"""),45252)</f>
        <v>45252</v>
      </c>
      <c r="I286" s="12">
        <f ca="1">IFERROR(__xludf.DUMMYFUNCTION("""COMPUTED_VALUE"""),0)</f>
        <v>0</v>
      </c>
      <c r="J286" s="12" t="str">
        <f ca="1">IFERROR(__xludf.DUMMYFUNCTION("""COMPUTED_VALUE"""),"Nivel 2")</f>
        <v>Nivel 2</v>
      </c>
    </row>
    <row r="287" spans="1:10" x14ac:dyDescent="0.25">
      <c r="A287" s="12" t="str">
        <f ca="1">IFERROR(__xludf.DUMMYFUNCTION("""COMPUTED_VALUE"""),"Esmeraldas")</f>
        <v>Esmeraldas</v>
      </c>
      <c r="B287" s="15">
        <f ca="1">IFERROR(__xludf.DUMMYFUNCTION("""COMPUTED_VALUE"""),8)</f>
        <v>8</v>
      </c>
      <c r="C287" s="13" t="str">
        <f ca="1">IFERROR(__xludf.DUMMYFUNCTION("""COMPUTED_VALUE"""),"Muisne")</f>
        <v>Muisne</v>
      </c>
      <c r="D287" s="16">
        <f ca="1">IFERROR(__xludf.DUMMYFUNCTION("""COMPUTED_VALUE"""),803)</f>
        <v>803</v>
      </c>
      <c r="E287" s="12" t="str">
        <f ca="1">IFERROR(__xludf.DUMMYFUNCTION("""COMPUTED_VALUE"""),"Inundación")</f>
        <v>Inundación</v>
      </c>
      <c r="F287" s="12" t="str">
        <f ca="1">IFERROR(__xludf.DUMMYFUNCTION("""COMPUTED_VALUE"""),"Lluvias")</f>
        <v>Lluvias</v>
      </c>
      <c r="G287" s="12" t="str">
        <f ca="1">IFERROR(__xludf.DUMMYFUNCTION("""COMPUTED_VALUE"""),"Época Lluviosa")</f>
        <v>Época Lluviosa</v>
      </c>
      <c r="H287" s="14">
        <f ca="1">IFERROR(__xludf.DUMMYFUNCTION("""COMPUTED_VALUE"""),45266)</f>
        <v>45266</v>
      </c>
      <c r="I287" s="12">
        <f ca="1">IFERROR(__xludf.DUMMYFUNCTION("""COMPUTED_VALUE"""),0)</f>
        <v>0</v>
      </c>
      <c r="J287" s="12" t="str">
        <f ca="1">IFERROR(__xludf.DUMMYFUNCTION("""COMPUTED_VALUE"""),"Nivel 3")</f>
        <v>Nivel 3</v>
      </c>
    </row>
    <row r="288" spans="1:10" x14ac:dyDescent="0.25">
      <c r="A288" s="12" t="str">
        <f ca="1">IFERROR(__xludf.DUMMYFUNCTION("""COMPUTED_VALUE"""),"Pastaza")</f>
        <v>Pastaza</v>
      </c>
      <c r="B288" s="15">
        <f ca="1">IFERROR(__xludf.DUMMYFUNCTION("""COMPUTED_VALUE"""),16)</f>
        <v>16</v>
      </c>
      <c r="C288" s="13" t="str">
        <f ca="1">IFERROR(__xludf.DUMMYFUNCTION("""COMPUTED_VALUE"""),"Santa Clara")</f>
        <v>Santa Clara</v>
      </c>
      <c r="D288" s="16">
        <f ca="1">IFERROR(__xludf.DUMMYFUNCTION("""COMPUTED_VALUE"""),1603)</f>
        <v>1603</v>
      </c>
      <c r="E288" s="12" t="str">
        <f ca="1">IFERROR(__xludf.DUMMYFUNCTION("""COMPUTED_VALUE"""),"Incendio Estructural")</f>
        <v>Incendio Estructural</v>
      </c>
      <c r="F288" s="12" t="str">
        <f ca="1">IFERROR(__xludf.DUMMYFUNCTION("""COMPUTED_VALUE"""),"Cortocircuito")</f>
        <v>Cortocircuito</v>
      </c>
      <c r="G288" s="12" t="str">
        <f ca="1">IFERROR(__xludf.DUMMYFUNCTION("""COMPUTED_VALUE"""),"Antrópico")</f>
        <v>Antrópico</v>
      </c>
      <c r="H288" s="14">
        <f ca="1">IFERROR(__xludf.DUMMYFUNCTION("""COMPUTED_VALUE"""),45270)</f>
        <v>45270</v>
      </c>
      <c r="I288" s="12">
        <f ca="1">IFERROR(__xludf.DUMMYFUNCTION("""COMPUTED_VALUE"""),0)</f>
        <v>0</v>
      </c>
      <c r="J288" s="12" t="str">
        <f ca="1">IFERROR(__xludf.DUMMYFUNCTION("""COMPUTED_VALUE"""),"Nivel 2")</f>
        <v>Nivel 2</v>
      </c>
    </row>
    <row r="289" spans="1:10" x14ac:dyDescent="0.25">
      <c r="A289" s="12" t="str">
        <f ca="1">IFERROR(__xludf.DUMMYFUNCTION("""COMPUTED_VALUE"""),"Chimborazo")</f>
        <v>Chimborazo</v>
      </c>
      <c r="B289" s="15">
        <f ca="1">IFERROR(__xludf.DUMMYFUNCTION("""COMPUTED_VALUE"""),6)</f>
        <v>6</v>
      </c>
      <c r="C289" s="13" t="str">
        <f ca="1">IFERROR(__xludf.DUMMYFUNCTION("""COMPUTED_VALUE"""),"Riobamba")</f>
        <v>Riobamba</v>
      </c>
      <c r="D289" s="16">
        <f ca="1">IFERROR(__xludf.DUMMYFUNCTION("""COMPUTED_VALUE"""),601)</f>
        <v>601</v>
      </c>
      <c r="E289" s="12" t="str">
        <f ca="1">IFERROR(__xludf.DUMMYFUNCTION("""COMPUTED_VALUE"""),"Colapso Estructural de infraestructura")</f>
        <v>Colapso Estructural de infraestructura</v>
      </c>
      <c r="F289" s="12" t="str">
        <f ca="1">IFERROR(__xludf.DUMMYFUNCTION("""COMPUTED_VALUE"""),"Desconocida")</f>
        <v>Desconocida</v>
      </c>
      <c r="G289" s="12" t="str">
        <f ca="1">IFERROR(__xludf.DUMMYFUNCTION("""COMPUTED_VALUE"""),"Antrópico")</f>
        <v>Antrópico</v>
      </c>
      <c r="H289" s="14">
        <f ca="1">IFERROR(__xludf.DUMMYFUNCTION("""COMPUTED_VALUE"""),45270)</f>
        <v>45270</v>
      </c>
      <c r="I289" s="12">
        <f ca="1">IFERROR(__xludf.DUMMYFUNCTION("""COMPUTED_VALUE"""),0)</f>
        <v>0</v>
      </c>
      <c r="J289" s="12" t="str">
        <f ca="1">IFERROR(__xludf.DUMMYFUNCTION("""COMPUTED_VALUE"""),"Nivel 2")</f>
        <v>Nivel 2</v>
      </c>
    </row>
    <row r="290" spans="1:10" x14ac:dyDescent="0.25">
      <c r="A290" s="12" t="str">
        <f ca="1">IFERROR(__xludf.DUMMYFUNCTION("""COMPUTED_VALUE"""),"Pastaza")</f>
        <v>Pastaza</v>
      </c>
      <c r="B290" s="15">
        <f ca="1">IFERROR(__xludf.DUMMYFUNCTION("""COMPUTED_VALUE"""),16)</f>
        <v>16</v>
      </c>
      <c r="C290" s="13" t="str">
        <f ca="1">IFERROR(__xludf.DUMMYFUNCTION("""COMPUTED_VALUE"""),"Pastaza")</f>
        <v>Pastaza</v>
      </c>
      <c r="D290" s="16">
        <f ca="1">IFERROR(__xludf.DUMMYFUNCTION("""COMPUTED_VALUE"""),1601)</f>
        <v>1601</v>
      </c>
      <c r="E290" s="12" t="str">
        <f ca="1">IFERROR(__xludf.DUMMYFUNCTION("""COMPUTED_VALUE"""),"Inundación")</f>
        <v>Inundación</v>
      </c>
      <c r="F290" s="12" t="str">
        <f ca="1">IFERROR(__xludf.DUMMYFUNCTION("""COMPUTED_VALUE"""),"Lluvias")</f>
        <v>Lluvias</v>
      </c>
      <c r="G290" s="12" t="str">
        <f ca="1">IFERROR(__xludf.DUMMYFUNCTION("""COMPUTED_VALUE"""),"Época Lluviosa")</f>
        <v>Época Lluviosa</v>
      </c>
      <c r="H290" s="14">
        <f ca="1">IFERROR(__xludf.DUMMYFUNCTION("""COMPUTED_VALUE"""),45277)</f>
        <v>45277</v>
      </c>
      <c r="I290" s="12">
        <f ca="1">IFERROR(__xludf.DUMMYFUNCTION("""COMPUTED_VALUE"""),0)</f>
        <v>0</v>
      </c>
      <c r="J290" s="12" t="str">
        <f ca="1">IFERROR(__xludf.DUMMYFUNCTION("""COMPUTED_VALUE"""),"Nivel 2")</f>
        <v>Nivel 2</v>
      </c>
    </row>
    <row r="291" spans="1:10" x14ac:dyDescent="0.25">
      <c r="A291" s="12" t="str">
        <f ca="1">IFERROR(__xludf.DUMMYFUNCTION("""COMPUTED_VALUE"""),"Chimborazo")</f>
        <v>Chimborazo</v>
      </c>
      <c r="B291" s="15">
        <f ca="1">IFERROR(__xludf.DUMMYFUNCTION("""COMPUTED_VALUE"""),6)</f>
        <v>6</v>
      </c>
      <c r="C291" s="13" t="str">
        <f ca="1">IFERROR(__xludf.DUMMYFUNCTION("""COMPUTED_VALUE"""),"Penipe")</f>
        <v>Penipe</v>
      </c>
      <c r="D291" s="16">
        <f ca="1">IFERROR(__xludf.DUMMYFUNCTION("""COMPUTED_VALUE"""),609)</f>
        <v>609</v>
      </c>
      <c r="E291" s="12" t="str">
        <f ca="1">IFERROR(__xludf.DUMMYFUNCTION("""COMPUTED_VALUE"""),"Aluvión")</f>
        <v>Aluvión</v>
      </c>
      <c r="F291" s="12" t="str">
        <f ca="1">IFERROR(__xludf.DUMMYFUNCTION("""COMPUTED_VALUE"""),"Lluvias")</f>
        <v>Lluvias</v>
      </c>
      <c r="G291" s="12" t="str">
        <f ca="1">IFERROR(__xludf.DUMMYFUNCTION("""COMPUTED_VALUE"""),"Época Lluviosa")</f>
        <v>Época Lluviosa</v>
      </c>
      <c r="H291" s="14">
        <f ca="1">IFERROR(__xludf.DUMMYFUNCTION("""COMPUTED_VALUE"""),45277)</f>
        <v>45277</v>
      </c>
      <c r="I291" s="12">
        <f ca="1">IFERROR(__xludf.DUMMYFUNCTION("""COMPUTED_VALUE"""),0)</f>
        <v>0</v>
      </c>
      <c r="J291" s="12" t="str">
        <f ca="1">IFERROR(__xludf.DUMMYFUNCTION("""COMPUTED_VALUE"""),"Nivel 2")</f>
        <v>Nivel 2</v>
      </c>
    </row>
    <row r="292" spans="1:10" x14ac:dyDescent="0.25">
      <c r="A292" s="12" t="str">
        <f ca="1">IFERROR(__xludf.DUMMYFUNCTION("""COMPUTED_VALUE"""),"Morona Santiago")</f>
        <v>Morona Santiago</v>
      </c>
      <c r="B292" s="15">
        <f ca="1">IFERROR(__xludf.DUMMYFUNCTION("""COMPUTED_VALUE"""),14)</f>
        <v>14</v>
      </c>
      <c r="C292" s="13" t="str">
        <f ca="1">IFERROR(__xludf.DUMMYFUNCTION("""COMPUTED_VALUE"""),"Gualaquiza")</f>
        <v>Gualaquiza</v>
      </c>
      <c r="D292" s="16">
        <f ca="1">IFERROR(__xludf.DUMMYFUNCTION("""COMPUTED_VALUE"""),1402)</f>
        <v>1402</v>
      </c>
      <c r="E292" s="12" t="str">
        <f ca="1">IFERROR(__xludf.DUMMYFUNCTION("""COMPUTED_VALUE"""),"Socavamiento")</f>
        <v>Socavamiento</v>
      </c>
      <c r="F292" s="12" t="str">
        <f ca="1">IFERROR(__xludf.DUMMYFUNCTION("""COMPUTED_VALUE"""),"Otra causa")</f>
        <v>Otra causa</v>
      </c>
      <c r="G292" s="12" t="str">
        <f ca="1">IFERROR(__xludf.DUMMYFUNCTION("""COMPUTED_VALUE"""),"Natural")</f>
        <v>Natural</v>
      </c>
      <c r="H292" s="14">
        <f ca="1">IFERROR(__xludf.DUMMYFUNCTION("""COMPUTED_VALUE"""),45282)</f>
        <v>45282</v>
      </c>
      <c r="I292" s="12">
        <f ca="1">IFERROR(__xludf.DUMMYFUNCTION("""COMPUTED_VALUE"""),0)</f>
        <v>0</v>
      </c>
      <c r="J292" s="12" t="str">
        <f ca="1">IFERROR(__xludf.DUMMYFUNCTION("""COMPUTED_VALUE"""),"Nivel 2")</f>
        <v>Nivel 2</v>
      </c>
    </row>
    <row r="293" spans="1:10" x14ac:dyDescent="0.25">
      <c r="A293" s="12" t="str">
        <f ca="1">IFERROR(__xludf.DUMMYFUNCTION("""COMPUTED_VALUE"""),"Pastaza")</f>
        <v>Pastaza</v>
      </c>
      <c r="B293" s="15">
        <f ca="1">IFERROR(__xludf.DUMMYFUNCTION("""COMPUTED_VALUE"""),16)</f>
        <v>16</v>
      </c>
      <c r="C293" s="13" t="str">
        <f ca="1">IFERROR(__xludf.DUMMYFUNCTION("""COMPUTED_VALUE"""),"Arajuno")</f>
        <v>Arajuno</v>
      </c>
      <c r="D293" s="16">
        <f ca="1">IFERROR(__xludf.DUMMYFUNCTION("""COMPUTED_VALUE"""),1604)</f>
        <v>1604</v>
      </c>
      <c r="E293" s="12" t="str">
        <f ca="1">IFERROR(__xludf.DUMMYFUNCTION("""COMPUTED_VALUE"""),"Inundación")</f>
        <v>Inundación</v>
      </c>
      <c r="F293" s="12" t="str">
        <f ca="1">IFERROR(__xludf.DUMMYFUNCTION("""COMPUTED_VALUE"""),"Lluvias")</f>
        <v>Lluvias</v>
      </c>
      <c r="G293" s="12" t="str">
        <f ca="1">IFERROR(__xludf.DUMMYFUNCTION("""COMPUTED_VALUE"""),"Época Lluviosa")</f>
        <v>Época Lluviosa</v>
      </c>
      <c r="H293" s="14">
        <f ca="1">IFERROR(__xludf.DUMMYFUNCTION("""COMPUTED_VALUE"""),45283)</f>
        <v>45283</v>
      </c>
      <c r="I293" s="12">
        <f ca="1">IFERROR(__xludf.DUMMYFUNCTION("""COMPUTED_VALUE"""),0)</f>
        <v>0</v>
      </c>
      <c r="J293" s="12" t="str">
        <f ca="1">IFERROR(__xludf.DUMMYFUNCTION("""COMPUTED_VALUE"""),"Nivel 3")</f>
        <v>Nivel 3</v>
      </c>
    </row>
    <row r="294" spans="1:10" x14ac:dyDescent="0.25">
      <c r="A294" s="12" t="str">
        <f ca="1">IFERROR(__xludf.DUMMYFUNCTION("""COMPUTED_VALUE"""),"Chimborazo")</f>
        <v>Chimborazo</v>
      </c>
      <c r="B294" s="15">
        <f ca="1">IFERROR(__xludf.DUMMYFUNCTION("""COMPUTED_VALUE"""),6)</f>
        <v>6</v>
      </c>
      <c r="C294" s="13" t="str">
        <f ca="1">IFERROR(__xludf.DUMMYFUNCTION("""COMPUTED_VALUE"""),"Cumandá")</f>
        <v>Cumandá</v>
      </c>
      <c r="D294" s="16">
        <f ca="1">IFERROR(__xludf.DUMMYFUNCTION("""COMPUTED_VALUE"""),610)</f>
        <v>610</v>
      </c>
      <c r="E294" s="12" t="str">
        <f ca="1">IFERROR(__xludf.DUMMYFUNCTION("""COMPUTED_VALUE"""),"Socavamiento")</f>
        <v>Socavamiento</v>
      </c>
      <c r="F294" s="12" t="str">
        <f ca="1">IFERROR(__xludf.DUMMYFUNCTION("""COMPUTED_VALUE"""),"Lluvias")</f>
        <v>Lluvias</v>
      </c>
      <c r="G294" s="12" t="str">
        <f ca="1">IFERROR(__xludf.DUMMYFUNCTION("""COMPUTED_VALUE"""),"Época Lluviosa")</f>
        <v>Época Lluviosa</v>
      </c>
      <c r="H294" s="14">
        <f ca="1">IFERROR(__xludf.DUMMYFUNCTION("""COMPUTED_VALUE"""),45288)</f>
        <v>45288</v>
      </c>
      <c r="I294" s="12">
        <f ca="1">IFERROR(__xludf.DUMMYFUNCTION("""COMPUTED_VALUE"""),0)</f>
        <v>0</v>
      </c>
      <c r="J294" s="12" t="str">
        <f ca="1">IFERROR(__xludf.DUMMYFUNCTION("""COMPUTED_VALUE"""),"Nivel 3")</f>
        <v>Nivel 3</v>
      </c>
    </row>
    <row r="295" spans="1:10" x14ac:dyDescent="0.25">
      <c r="A295" s="12" t="str">
        <f ca="1">IFERROR(__xludf.DUMMYFUNCTION("""COMPUTED_VALUE"""),"Chimborazo")</f>
        <v>Chimborazo</v>
      </c>
      <c r="B295" s="15">
        <f ca="1">IFERROR(__xludf.DUMMYFUNCTION("""COMPUTED_VALUE"""),6)</f>
        <v>6</v>
      </c>
      <c r="C295" s="13" t="str">
        <f ca="1">IFERROR(__xludf.DUMMYFUNCTION("""COMPUTED_VALUE"""),"Cumandá")</f>
        <v>Cumandá</v>
      </c>
      <c r="D295" s="16">
        <f ca="1">IFERROR(__xludf.DUMMYFUNCTION("""COMPUTED_VALUE"""),610)</f>
        <v>610</v>
      </c>
      <c r="E295" s="12" t="str">
        <f ca="1">IFERROR(__xludf.DUMMYFUNCTION("""COMPUTED_VALUE"""),"Aluvión")</f>
        <v>Aluvión</v>
      </c>
      <c r="F295" s="12" t="str">
        <f ca="1">IFERROR(__xludf.DUMMYFUNCTION("""COMPUTED_VALUE"""),"Lluvias")</f>
        <v>Lluvias</v>
      </c>
      <c r="G295" s="12" t="str">
        <f ca="1">IFERROR(__xludf.DUMMYFUNCTION("""COMPUTED_VALUE"""),"Época Lluviosa")</f>
        <v>Época Lluviosa</v>
      </c>
      <c r="H295" s="14">
        <f ca="1">IFERROR(__xludf.DUMMYFUNCTION("""COMPUTED_VALUE"""),45288)</f>
        <v>45288</v>
      </c>
      <c r="I295" s="12">
        <f ca="1">IFERROR(__xludf.DUMMYFUNCTION("""COMPUTED_VALUE"""),0)</f>
        <v>0</v>
      </c>
      <c r="J295" s="12" t="str">
        <f ca="1">IFERROR(__xludf.DUMMYFUNCTION("""COMPUTED_VALUE"""),"Nivel 2")</f>
        <v>Nivel 2</v>
      </c>
    </row>
    <row r="296" spans="1:10" x14ac:dyDescent="0.25">
      <c r="A296" s="12" t="str">
        <f ca="1">IFERROR(__xludf.DUMMYFUNCTION("""COMPUTED_VALUE"""),"Pastaza")</f>
        <v>Pastaza</v>
      </c>
      <c r="B296" s="15">
        <f ca="1">IFERROR(__xludf.DUMMYFUNCTION("""COMPUTED_VALUE"""),16)</f>
        <v>16</v>
      </c>
      <c r="C296" s="13" t="str">
        <f ca="1">IFERROR(__xludf.DUMMYFUNCTION("""COMPUTED_VALUE"""),"Mera")</f>
        <v>Mera</v>
      </c>
      <c r="D296" s="16">
        <f ca="1">IFERROR(__xludf.DUMMYFUNCTION("""COMPUTED_VALUE"""),1602)</f>
        <v>1602</v>
      </c>
      <c r="E296" s="12" t="str">
        <f ca="1">IFERROR(__xludf.DUMMYFUNCTION("""COMPUTED_VALUE"""),"Deslizamiento")</f>
        <v>Deslizamiento</v>
      </c>
      <c r="F296" s="12" t="str">
        <f ca="1">IFERROR(__xludf.DUMMYFUNCTION("""COMPUTED_VALUE"""),"Lluvias")</f>
        <v>Lluvias</v>
      </c>
      <c r="G296" s="12" t="str">
        <f ca="1">IFERROR(__xludf.DUMMYFUNCTION("""COMPUTED_VALUE"""),"Época Lluviosa")</f>
        <v>Época Lluviosa</v>
      </c>
      <c r="H296" s="14">
        <f ca="1">IFERROR(__xludf.DUMMYFUNCTION("""COMPUTED_VALUE"""),45288)</f>
        <v>45288</v>
      </c>
      <c r="I296" s="12">
        <f ca="1">IFERROR(__xludf.DUMMYFUNCTION("""COMPUTED_VALUE"""),0)</f>
        <v>0</v>
      </c>
      <c r="J296" s="12" t="str">
        <f ca="1">IFERROR(__xludf.DUMMYFUNCTION("""COMPUTED_VALUE"""),"Nivel 3")</f>
        <v>Nivel 3</v>
      </c>
    </row>
    <row r="297" spans="1:10" x14ac:dyDescent="0.25">
      <c r="A297" s="12" t="str">
        <f ca="1">IFERROR(__xludf.DUMMYFUNCTION("""COMPUTED_VALUE"""),"Chimborazo")</f>
        <v>Chimborazo</v>
      </c>
      <c r="B297" s="15">
        <f ca="1">IFERROR(__xludf.DUMMYFUNCTION("""COMPUTED_VALUE"""),6)</f>
        <v>6</v>
      </c>
      <c r="C297" s="13" t="str">
        <f ca="1">IFERROR(__xludf.DUMMYFUNCTION("""COMPUTED_VALUE"""),"Alausí")</f>
        <v>Alausí</v>
      </c>
      <c r="D297" s="16">
        <f ca="1">IFERROR(__xludf.DUMMYFUNCTION("""COMPUTED_VALUE"""),602)</f>
        <v>602</v>
      </c>
      <c r="E297" s="12" t="str">
        <f ca="1">IFERROR(__xludf.DUMMYFUNCTION("""COMPUTED_VALUE"""),"Deslizamiento")</f>
        <v>Deslizamiento</v>
      </c>
      <c r="F297" s="12" t="str">
        <f ca="1">IFERROR(__xludf.DUMMYFUNCTION("""COMPUTED_VALUE"""),"Desconocida")</f>
        <v>Desconocida</v>
      </c>
      <c r="G297" s="12" t="str">
        <f ca="1">IFERROR(__xludf.DUMMYFUNCTION("""COMPUTED_VALUE"""),"Natural")</f>
        <v>Natural</v>
      </c>
      <c r="H297" s="14">
        <f ca="1">IFERROR(__xludf.DUMMYFUNCTION("""COMPUTED_VALUE"""),45289)</f>
        <v>45289</v>
      </c>
      <c r="I297" s="12">
        <f ca="1">IFERROR(__xludf.DUMMYFUNCTION("""COMPUTED_VALUE"""),0)</f>
        <v>0</v>
      </c>
      <c r="J297" s="12" t="str">
        <f ca="1">IFERROR(__xludf.DUMMYFUNCTION("""COMPUTED_VALUE"""),"Nivel 2")</f>
        <v>Nivel 2</v>
      </c>
    </row>
    <row r="298" spans="1:10" x14ac:dyDescent="0.25">
      <c r="A298" s="12" t="str">
        <f ca="1">IFERROR(__xludf.DUMMYFUNCTION("""COMPUTED_VALUE"""),"Chimborazo")</f>
        <v>Chimborazo</v>
      </c>
      <c r="B298" s="15">
        <f ca="1">IFERROR(__xludf.DUMMYFUNCTION("""COMPUTED_VALUE"""),6)</f>
        <v>6</v>
      </c>
      <c r="C298" s="13" t="str">
        <f ca="1">IFERROR(__xludf.DUMMYFUNCTION("""COMPUTED_VALUE"""),"Cumandá")</f>
        <v>Cumandá</v>
      </c>
      <c r="D298" s="16">
        <f ca="1">IFERROR(__xludf.DUMMYFUNCTION("""COMPUTED_VALUE"""),610)</f>
        <v>610</v>
      </c>
      <c r="E298" s="12" t="str">
        <f ca="1">IFERROR(__xludf.DUMMYFUNCTION("""COMPUTED_VALUE"""),"Inundación")</f>
        <v>Inundación</v>
      </c>
      <c r="F298" s="12" t="str">
        <f ca="1">IFERROR(__xludf.DUMMYFUNCTION("""COMPUTED_VALUE"""),"Lluvias")</f>
        <v>Lluvias</v>
      </c>
      <c r="G298" s="12" t="str">
        <f ca="1">IFERROR(__xludf.DUMMYFUNCTION("""COMPUTED_VALUE"""),"Época Lluviosa")</f>
        <v>Época Lluviosa</v>
      </c>
      <c r="H298" s="14">
        <f ca="1">IFERROR(__xludf.DUMMYFUNCTION("""COMPUTED_VALUE"""),45288)</f>
        <v>45288</v>
      </c>
      <c r="I298" s="12">
        <f ca="1">IFERROR(__xludf.DUMMYFUNCTION("""COMPUTED_VALUE"""),0)</f>
        <v>0</v>
      </c>
      <c r="J298" s="12" t="str">
        <f ca="1">IFERROR(__xludf.DUMMYFUNCTION("""COMPUTED_VALUE"""),"Nivel 2")</f>
        <v>Nivel 2</v>
      </c>
    </row>
    <row r="299" spans="1:10" x14ac:dyDescent="0.25">
      <c r="A299" s="12" t="str">
        <f ca="1">IFERROR(__xludf.DUMMYFUNCTION("""COMPUTED_VALUE"""),"Esmeraldas")</f>
        <v>Esmeraldas</v>
      </c>
      <c r="B299" s="15">
        <f ca="1">IFERROR(__xludf.DUMMYFUNCTION("""COMPUTED_VALUE"""),8)</f>
        <v>8</v>
      </c>
      <c r="C299" s="13" t="str">
        <f ca="1">IFERROR(__xludf.DUMMYFUNCTION("""COMPUTED_VALUE"""),"Eloy Alfaro")</f>
        <v>Eloy Alfaro</v>
      </c>
      <c r="D299" s="16">
        <f ca="1">IFERROR(__xludf.DUMMYFUNCTION("""COMPUTED_VALUE"""),802)</f>
        <v>802</v>
      </c>
      <c r="E299" s="12" t="str">
        <f ca="1">IFERROR(__xludf.DUMMYFUNCTION("""COMPUTED_VALUE"""),"Inundación")</f>
        <v>Inundación</v>
      </c>
      <c r="F299" s="12" t="str">
        <f ca="1">IFERROR(__xludf.DUMMYFUNCTION("""COMPUTED_VALUE"""),"Lluvias")</f>
        <v>Lluvias</v>
      </c>
      <c r="G299" s="12" t="str">
        <f ca="1">IFERROR(__xludf.DUMMYFUNCTION("""COMPUTED_VALUE"""),"Época Lluviosa")</f>
        <v>Época Lluviosa</v>
      </c>
      <c r="H299" s="14">
        <f ca="1">IFERROR(__xludf.DUMMYFUNCTION("""COMPUTED_VALUE"""),45288)</f>
        <v>45288</v>
      </c>
      <c r="I299" s="12">
        <f ca="1">IFERROR(__xludf.DUMMYFUNCTION("""COMPUTED_VALUE"""),0)</f>
        <v>0</v>
      </c>
      <c r="J299" s="12" t="str">
        <f ca="1">IFERROR(__xludf.DUMMYFUNCTION("""COMPUTED_VALUE"""),"Nivel 2")</f>
        <v>Nivel 2</v>
      </c>
    </row>
    <row r="300" spans="1:10" x14ac:dyDescent="0.25">
      <c r="A300" s="12" t="str">
        <f ca="1">IFERROR(__xludf.DUMMYFUNCTION("""COMPUTED_VALUE"""),"Los Ríos")</f>
        <v>Los Ríos</v>
      </c>
      <c r="B300" s="15">
        <f ca="1">IFERROR(__xludf.DUMMYFUNCTION("""COMPUTED_VALUE"""),12)</f>
        <v>12</v>
      </c>
      <c r="C300" s="13" t="str">
        <f ca="1">IFERROR(__xludf.DUMMYFUNCTION("""COMPUTED_VALUE"""),"Quinsaloma")</f>
        <v>Quinsaloma</v>
      </c>
      <c r="D300" s="16">
        <f ca="1">IFERROR(__xludf.DUMMYFUNCTION("""COMPUTED_VALUE"""),1213)</f>
        <v>1213</v>
      </c>
      <c r="E300" s="12" t="str">
        <f ca="1">IFERROR(__xludf.DUMMYFUNCTION("""COMPUTED_VALUE"""),"Inundación")</f>
        <v>Inundación</v>
      </c>
      <c r="F300" s="12" t="str">
        <f ca="1">IFERROR(__xludf.DUMMYFUNCTION("""COMPUTED_VALUE"""),"Lluvias")</f>
        <v>Lluvias</v>
      </c>
      <c r="G300" s="12" t="str">
        <f ca="1">IFERROR(__xludf.DUMMYFUNCTION("""COMPUTED_VALUE"""),"Época Lluviosa")</f>
        <v>Época Lluviosa</v>
      </c>
      <c r="H300" s="14">
        <f ca="1">IFERROR(__xludf.DUMMYFUNCTION("""COMPUTED_VALUE"""),45288)</f>
        <v>45288</v>
      </c>
      <c r="I300" s="12">
        <f ca="1">IFERROR(__xludf.DUMMYFUNCTION("""COMPUTED_VALUE"""),0)</f>
        <v>0</v>
      </c>
      <c r="J300" s="12" t="str">
        <f ca="1">IFERROR(__xludf.DUMMYFUNCTION("""COMPUTED_VALUE"""),"Nivel 2")</f>
        <v>Nivel 2</v>
      </c>
    </row>
    <row r="301" spans="1:10" x14ac:dyDescent="0.25">
      <c r="A301" s="12" t="str">
        <f ca="1">IFERROR(__xludf.DUMMYFUNCTION("""COMPUTED_VALUE"""),"")</f>
        <v/>
      </c>
      <c r="B301" s="15"/>
      <c r="C301" s="13"/>
      <c r="D301" s="16"/>
      <c r="H301" s="14"/>
    </row>
    <row r="302" spans="1:10" x14ac:dyDescent="0.25">
      <c r="A302" s="12" t="str">
        <f ca="1">IFERROR(__xludf.DUMMYFUNCTION("""COMPUTED_VALUE"""),"")</f>
        <v/>
      </c>
      <c r="B302" s="15"/>
      <c r="C302" s="13"/>
      <c r="D302" s="16"/>
      <c r="H302" s="14"/>
    </row>
    <row r="303" spans="1:10" x14ac:dyDescent="0.25">
      <c r="A303" s="12" t="str">
        <f ca="1">IFERROR(__xludf.DUMMYFUNCTION("""COMPUTED_VALUE"""),"")</f>
        <v/>
      </c>
      <c r="B303" s="15"/>
      <c r="C303" s="13"/>
      <c r="D303" s="16"/>
      <c r="H303" s="14"/>
    </row>
    <row r="304" spans="1:10" x14ac:dyDescent="0.25">
      <c r="A304" s="12" t="str">
        <f ca="1">IFERROR(__xludf.DUMMYFUNCTION("""COMPUTED_VALUE"""),"")</f>
        <v/>
      </c>
      <c r="B304" s="15"/>
      <c r="C304" s="13"/>
      <c r="D304" s="16"/>
      <c r="H304" s="14"/>
    </row>
    <row r="305" spans="1:8" x14ac:dyDescent="0.25">
      <c r="A305" s="12" t="str">
        <f ca="1">IFERROR(__xludf.DUMMYFUNCTION("""COMPUTED_VALUE"""),"")</f>
        <v/>
      </c>
      <c r="B305" s="15"/>
      <c r="C305" s="13"/>
      <c r="D305" s="16"/>
      <c r="H305" s="14"/>
    </row>
    <row r="306" spans="1:8" x14ac:dyDescent="0.25">
      <c r="A306" s="12" t="str">
        <f ca="1">IFERROR(__xludf.DUMMYFUNCTION("""COMPUTED_VALUE"""),"")</f>
        <v/>
      </c>
      <c r="B306" s="15"/>
      <c r="C306" s="13"/>
      <c r="D306" s="16"/>
      <c r="H306" s="14"/>
    </row>
    <row r="307" spans="1:8" x14ac:dyDescent="0.25">
      <c r="A307" s="12" t="str">
        <f ca="1">IFERROR(__xludf.DUMMYFUNCTION("""COMPUTED_VALUE"""),"")</f>
        <v/>
      </c>
      <c r="B307" s="15"/>
      <c r="C307" s="13"/>
      <c r="D307" s="16"/>
      <c r="H307" s="14"/>
    </row>
    <row r="308" spans="1:8" x14ac:dyDescent="0.25">
      <c r="A308" s="12" t="str">
        <f ca="1">IFERROR(__xludf.DUMMYFUNCTION("""COMPUTED_VALUE"""),"")</f>
        <v/>
      </c>
      <c r="B308" s="15"/>
      <c r="C308" s="13"/>
      <c r="D308" s="16"/>
      <c r="H308" s="14"/>
    </row>
    <row r="309" spans="1:8" x14ac:dyDescent="0.25">
      <c r="A309" s="12" t="str">
        <f ca="1">IFERROR(__xludf.DUMMYFUNCTION("""COMPUTED_VALUE"""),"")</f>
        <v/>
      </c>
      <c r="B309" s="15"/>
      <c r="C309" s="13"/>
      <c r="D309" s="16"/>
      <c r="H309" s="14"/>
    </row>
    <row r="310" spans="1:8" x14ac:dyDescent="0.25">
      <c r="A310" s="12" t="str">
        <f ca="1">IFERROR(__xludf.DUMMYFUNCTION("""COMPUTED_VALUE"""),"")</f>
        <v/>
      </c>
      <c r="B310" s="15"/>
      <c r="C310" s="13"/>
      <c r="D310" s="16"/>
      <c r="H310" s="14"/>
    </row>
    <row r="311" spans="1:8" x14ac:dyDescent="0.25">
      <c r="A311" s="12" t="str">
        <f ca="1">IFERROR(__xludf.DUMMYFUNCTION("""COMPUTED_VALUE"""),"")</f>
        <v/>
      </c>
      <c r="B311" s="15"/>
      <c r="C311" s="13"/>
      <c r="D311" s="16"/>
      <c r="H311" s="14"/>
    </row>
    <row r="312" spans="1:8" x14ac:dyDescent="0.25">
      <c r="A312" s="12" t="str">
        <f ca="1">IFERROR(__xludf.DUMMYFUNCTION("""COMPUTED_VALUE"""),"")</f>
        <v/>
      </c>
      <c r="B312" s="15"/>
      <c r="C312" s="13"/>
      <c r="D312" s="16"/>
      <c r="H312" s="14"/>
    </row>
    <row r="313" spans="1:8" x14ac:dyDescent="0.25">
      <c r="A313" s="12" t="str">
        <f ca="1">IFERROR(__xludf.DUMMYFUNCTION("""COMPUTED_VALUE"""),"")</f>
        <v/>
      </c>
      <c r="B313" s="15"/>
      <c r="C313" s="13"/>
      <c r="D313" s="16"/>
      <c r="H313" s="14"/>
    </row>
    <row r="314" spans="1:8" x14ac:dyDescent="0.25">
      <c r="A314" s="12" t="str">
        <f ca="1">IFERROR(__xludf.DUMMYFUNCTION("""COMPUTED_VALUE"""),"")</f>
        <v/>
      </c>
      <c r="B314" s="15"/>
      <c r="C314" s="13"/>
      <c r="D314" s="16"/>
      <c r="H314" s="14"/>
    </row>
    <row r="315" spans="1:8" x14ac:dyDescent="0.25">
      <c r="A315" s="12" t="str">
        <f ca="1">IFERROR(__xludf.DUMMYFUNCTION("""COMPUTED_VALUE"""),"")</f>
        <v/>
      </c>
      <c r="B315" s="15"/>
      <c r="C315" s="13"/>
      <c r="D315" s="16"/>
      <c r="H315" s="14"/>
    </row>
    <row r="316" spans="1:8" x14ac:dyDescent="0.25">
      <c r="A316" s="12" t="str">
        <f ca="1">IFERROR(__xludf.DUMMYFUNCTION("""COMPUTED_VALUE"""),"")</f>
        <v/>
      </c>
      <c r="B316" s="15"/>
      <c r="C316" s="13"/>
      <c r="D316" s="16"/>
      <c r="H316" s="14"/>
    </row>
    <row r="317" spans="1:8" x14ac:dyDescent="0.25">
      <c r="A317" s="12" t="str">
        <f ca="1">IFERROR(__xludf.DUMMYFUNCTION("""COMPUTED_VALUE"""),"")</f>
        <v/>
      </c>
      <c r="B317" s="15"/>
      <c r="C317" s="13"/>
      <c r="D317" s="16"/>
      <c r="H317" s="14"/>
    </row>
    <row r="318" spans="1:8" x14ac:dyDescent="0.25">
      <c r="A318" s="12" t="str">
        <f ca="1">IFERROR(__xludf.DUMMYFUNCTION("""COMPUTED_VALUE"""),"")</f>
        <v/>
      </c>
      <c r="B318" s="15"/>
      <c r="C318" s="13"/>
      <c r="D318" s="16"/>
      <c r="H318" s="14"/>
    </row>
    <row r="319" spans="1:8" x14ac:dyDescent="0.25">
      <c r="A319" s="12" t="str">
        <f ca="1">IFERROR(__xludf.DUMMYFUNCTION("""COMPUTED_VALUE"""),"")</f>
        <v/>
      </c>
      <c r="B319" s="15"/>
      <c r="C319" s="13"/>
      <c r="D319" s="16"/>
      <c r="H319" s="14"/>
    </row>
    <row r="320" spans="1:8" x14ac:dyDescent="0.25">
      <c r="A320" s="12" t="str">
        <f ca="1">IFERROR(__xludf.DUMMYFUNCTION("""COMPUTED_VALUE"""),"")</f>
        <v/>
      </c>
      <c r="B320" s="15"/>
      <c r="C320" s="13"/>
      <c r="D320" s="16"/>
      <c r="H320" s="14"/>
    </row>
    <row r="321" spans="1:8" x14ac:dyDescent="0.25">
      <c r="A321" s="12" t="str">
        <f ca="1">IFERROR(__xludf.DUMMYFUNCTION("""COMPUTED_VALUE"""),"")</f>
        <v/>
      </c>
      <c r="B321" s="15"/>
      <c r="C321" s="13"/>
      <c r="D321" s="16"/>
      <c r="H321" s="14"/>
    </row>
    <row r="322" spans="1:8" x14ac:dyDescent="0.25">
      <c r="A322" s="12" t="str">
        <f ca="1">IFERROR(__xludf.DUMMYFUNCTION("""COMPUTED_VALUE"""),"")</f>
        <v/>
      </c>
      <c r="B322" s="15"/>
      <c r="C322" s="13"/>
      <c r="D322" s="16"/>
      <c r="H322" s="14"/>
    </row>
    <row r="323" spans="1:8" x14ac:dyDescent="0.25">
      <c r="A323" s="12" t="str">
        <f ca="1">IFERROR(__xludf.DUMMYFUNCTION("""COMPUTED_VALUE"""),"")</f>
        <v/>
      </c>
      <c r="B323" s="15"/>
      <c r="C323" s="13"/>
      <c r="D323" s="16"/>
      <c r="H323" s="14"/>
    </row>
    <row r="324" spans="1:8" x14ac:dyDescent="0.25">
      <c r="A324" s="12" t="str">
        <f ca="1">IFERROR(__xludf.DUMMYFUNCTION("""COMPUTED_VALUE"""),"")</f>
        <v/>
      </c>
      <c r="B324" s="15"/>
      <c r="C324" s="13"/>
      <c r="D324" s="16"/>
      <c r="H324" s="14"/>
    </row>
    <row r="325" spans="1:8" x14ac:dyDescent="0.25">
      <c r="A325" s="12" t="str">
        <f ca="1">IFERROR(__xludf.DUMMYFUNCTION("""COMPUTED_VALUE"""),"")</f>
        <v/>
      </c>
      <c r="B325" s="15"/>
      <c r="C325" s="13"/>
      <c r="D325" s="16"/>
      <c r="H325" s="14"/>
    </row>
    <row r="326" spans="1:8" x14ac:dyDescent="0.25">
      <c r="A326" s="12" t="str">
        <f ca="1">IFERROR(__xludf.DUMMYFUNCTION("""COMPUTED_VALUE"""),"")</f>
        <v/>
      </c>
      <c r="B326" s="15"/>
      <c r="C326" s="13"/>
      <c r="D326" s="16"/>
      <c r="H326" s="14"/>
    </row>
    <row r="327" spans="1:8" x14ac:dyDescent="0.25">
      <c r="A327" s="12" t="str">
        <f ca="1">IFERROR(__xludf.DUMMYFUNCTION("""COMPUTED_VALUE"""),"")</f>
        <v/>
      </c>
      <c r="B327" s="15"/>
      <c r="C327" s="13"/>
      <c r="D327" s="16"/>
      <c r="H327" s="14"/>
    </row>
    <row r="328" spans="1:8" x14ac:dyDescent="0.25">
      <c r="A328" s="12" t="str">
        <f ca="1">IFERROR(__xludf.DUMMYFUNCTION("""COMPUTED_VALUE"""),"")</f>
        <v/>
      </c>
      <c r="B328" s="15"/>
      <c r="C328" s="13"/>
      <c r="D328" s="16"/>
      <c r="H328" s="14"/>
    </row>
    <row r="329" spans="1:8" x14ac:dyDescent="0.25">
      <c r="A329" s="12" t="str">
        <f ca="1">IFERROR(__xludf.DUMMYFUNCTION("""COMPUTED_VALUE"""),"")</f>
        <v/>
      </c>
      <c r="B329" s="15"/>
      <c r="C329" s="13"/>
      <c r="D329" s="16"/>
      <c r="H329" s="14"/>
    </row>
    <row r="330" spans="1:8" x14ac:dyDescent="0.25">
      <c r="A330" s="12" t="str">
        <f ca="1">IFERROR(__xludf.DUMMYFUNCTION("""COMPUTED_VALUE"""),"")</f>
        <v/>
      </c>
      <c r="B330" s="15"/>
      <c r="C330" s="13"/>
      <c r="D330" s="16"/>
      <c r="H330" s="14"/>
    </row>
    <row r="331" spans="1:8" x14ac:dyDescent="0.25">
      <c r="A331" s="12" t="str">
        <f ca="1">IFERROR(__xludf.DUMMYFUNCTION("""COMPUTED_VALUE"""),"")</f>
        <v/>
      </c>
      <c r="B331" s="15"/>
      <c r="C331" s="13"/>
      <c r="D331" s="16"/>
      <c r="H331" s="14"/>
    </row>
    <row r="332" spans="1:8" x14ac:dyDescent="0.25">
      <c r="A332" s="12" t="str">
        <f ca="1">IFERROR(__xludf.DUMMYFUNCTION("""COMPUTED_VALUE"""),"")</f>
        <v/>
      </c>
      <c r="B332" s="15"/>
      <c r="C332" s="13"/>
      <c r="D332" s="16"/>
      <c r="H332" s="14"/>
    </row>
    <row r="333" spans="1:8" x14ac:dyDescent="0.25">
      <c r="A333" s="12" t="str">
        <f ca="1">IFERROR(__xludf.DUMMYFUNCTION("""COMPUTED_VALUE"""),"")</f>
        <v/>
      </c>
      <c r="B333" s="15"/>
      <c r="C333" s="13"/>
      <c r="D333" s="16"/>
      <c r="H333" s="14"/>
    </row>
    <row r="334" spans="1:8" x14ac:dyDescent="0.25">
      <c r="A334" s="12" t="str">
        <f ca="1">IFERROR(__xludf.DUMMYFUNCTION("""COMPUTED_VALUE"""),"")</f>
        <v/>
      </c>
      <c r="B334" s="15"/>
      <c r="C334" s="13"/>
      <c r="D334" s="16"/>
      <c r="H334" s="14"/>
    </row>
    <row r="335" spans="1:8" x14ac:dyDescent="0.25">
      <c r="A335" s="12" t="str">
        <f ca="1">IFERROR(__xludf.DUMMYFUNCTION("""COMPUTED_VALUE"""),"")</f>
        <v/>
      </c>
      <c r="B335" s="15"/>
      <c r="C335" s="13"/>
      <c r="D335" s="16"/>
      <c r="H335" s="14"/>
    </row>
    <row r="336" spans="1:8" x14ac:dyDescent="0.25">
      <c r="A336" s="12" t="str">
        <f ca="1">IFERROR(__xludf.DUMMYFUNCTION("""COMPUTED_VALUE"""),"")</f>
        <v/>
      </c>
      <c r="B336" s="15"/>
      <c r="C336" s="13"/>
      <c r="D336" s="16"/>
      <c r="H336" s="14"/>
    </row>
    <row r="337" spans="1:8" x14ac:dyDescent="0.25">
      <c r="A337" s="12" t="str">
        <f ca="1">IFERROR(__xludf.DUMMYFUNCTION("""COMPUTED_VALUE"""),"")</f>
        <v/>
      </c>
      <c r="B337" s="15"/>
      <c r="C337" s="13"/>
      <c r="D337" s="16"/>
      <c r="H337" s="14"/>
    </row>
    <row r="338" spans="1:8" x14ac:dyDescent="0.25">
      <c r="A338" s="12" t="str">
        <f ca="1">IFERROR(__xludf.DUMMYFUNCTION("""COMPUTED_VALUE"""),"")</f>
        <v/>
      </c>
      <c r="B338" s="15"/>
      <c r="C338" s="13"/>
      <c r="D338" s="16"/>
      <c r="H338" s="14"/>
    </row>
    <row r="339" spans="1:8" x14ac:dyDescent="0.25">
      <c r="A339" s="12" t="str">
        <f ca="1">IFERROR(__xludf.DUMMYFUNCTION("""COMPUTED_VALUE"""),"")</f>
        <v/>
      </c>
      <c r="B339" s="15"/>
      <c r="C339" s="13"/>
      <c r="D339" s="16"/>
      <c r="H339" s="14"/>
    </row>
    <row r="340" spans="1:8" x14ac:dyDescent="0.25">
      <c r="A340" s="12" t="str">
        <f ca="1">IFERROR(__xludf.DUMMYFUNCTION("""COMPUTED_VALUE"""),"")</f>
        <v/>
      </c>
      <c r="B340" s="15"/>
      <c r="C340" s="13"/>
      <c r="D340" s="16"/>
      <c r="H340" s="14"/>
    </row>
    <row r="341" spans="1:8" x14ac:dyDescent="0.25">
      <c r="A341" s="12" t="str">
        <f ca="1">IFERROR(__xludf.DUMMYFUNCTION("""COMPUTED_VALUE"""),"")</f>
        <v/>
      </c>
      <c r="B341" s="15"/>
      <c r="C341" s="13"/>
      <c r="D341" s="16"/>
      <c r="H341" s="14"/>
    </row>
    <row r="342" spans="1:8" x14ac:dyDescent="0.25">
      <c r="A342" s="12" t="str">
        <f ca="1">IFERROR(__xludf.DUMMYFUNCTION("""COMPUTED_VALUE"""),"")</f>
        <v/>
      </c>
      <c r="B342" s="15"/>
      <c r="C342" s="13"/>
      <c r="D342" s="16"/>
      <c r="H342" s="14"/>
    </row>
    <row r="343" spans="1:8" x14ac:dyDescent="0.25">
      <c r="A343" s="12" t="str">
        <f ca="1">IFERROR(__xludf.DUMMYFUNCTION("""COMPUTED_VALUE"""),"")</f>
        <v/>
      </c>
      <c r="B343" s="15"/>
      <c r="C343" s="13"/>
      <c r="D343" s="16"/>
      <c r="H343" s="14"/>
    </row>
    <row r="344" spans="1:8" x14ac:dyDescent="0.25">
      <c r="A344" s="12" t="str">
        <f ca="1">IFERROR(__xludf.DUMMYFUNCTION("""COMPUTED_VALUE"""),"")</f>
        <v/>
      </c>
      <c r="B344" s="15"/>
      <c r="C344" s="13"/>
      <c r="D344" s="16"/>
      <c r="H344" s="14"/>
    </row>
    <row r="345" spans="1:8" x14ac:dyDescent="0.25">
      <c r="A345" s="12" t="str">
        <f ca="1">IFERROR(__xludf.DUMMYFUNCTION("""COMPUTED_VALUE"""),"")</f>
        <v/>
      </c>
      <c r="B345" s="15"/>
      <c r="C345" s="13"/>
      <c r="D345" s="16"/>
      <c r="H345" s="14"/>
    </row>
    <row r="346" spans="1:8" x14ac:dyDescent="0.25">
      <c r="A346" s="12" t="str">
        <f ca="1">IFERROR(__xludf.DUMMYFUNCTION("""COMPUTED_VALUE"""),"")</f>
        <v/>
      </c>
      <c r="B346" s="15"/>
      <c r="C346" s="13"/>
      <c r="D346" s="16"/>
      <c r="H346" s="14"/>
    </row>
    <row r="347" spans="1:8" x14ac:dyDescent="0.25">
      <c r="A347" s="12" t="str">
        <f ca="1">IFERROR(__xludf.DUMMYFUNCTION("""COMPUTED_VALUE"""),"")</f>
        <v/>
      </c>
      <c r="B347" s="15"/>
      <c r="C347" s="13"/>
      <c r="D347" s="16"/>
      <c r="H347" s="14"/>
    </row>
    <row r="348" spans="1:8" x14ac:dyDescent="0.25">
      <c r="A348" s="12" t="str">
        <f ca="1">IFERROR(__xludf.DUMMYFUNCTION("""COMPUTED_VALUE"""),"")</f>
        <v/>
      </c>
      <c r="B348" s="15"/>
      <c r="C348" s="13"/>
      <c r="D348" s="16"/>
      <c r="H348" s="14"/>
    </row>
    <row r="349" spans="1:8" x14ac:dyDescent="0.25">
      <c r="A349" s="12" t="str">
        <f ca="1">IFERROR(__xludf.DUMMYFUNCTION("""COMPUTED_VALUE"""),"")</f>
        <v/>
      </c>
      <c r="B349" s="15"/>
      <c r="C349" s="13"/>
      <c r="D349" s="16"/>
      <c r="H349" s="14"/>
    </row>
    <row r="350" spans="1:8" x14ac:dyDescent="0.25">
      <c r="A350" s="12" t="str">
        <f ca="1">IFERROR(__xludf.DUMMYFUNCTION("""COMPUTED_VALUE"""),"")</f>
        <v/>
      </c>
      <c r="B350" s="15"/>
      <c r="C350" s="13"/>
      <c r="D350" s="16"/>
      <c r="H350" s="14"/>
    </row>
    <row r="351" spans="1:8" x14ac:dyDescent="0.25">
      <c r="A351" s="12" t="str">
        <f ca="1">IFERROR(__xludf.DUMMYFUNCTION("""COMPUTED_VALUE"""),"")</f>
        <v/>
      </c>
      <c r="B351" s="15"/>
      <c r="C351" s="13"/>
      <c r="D351" s="16"/>
      <c r="H351" s="14"/>
    </row>
    <row r="352" spans="1:8" x14ac:dyDescent="0.25">
      <c r="A352" s="12" t="str">
        <f ca="1">IFERROR(__xludf.DUMMYFUNCTION("""COMPUTED_VALUE"""),"")</f>
        <v/>
      </c>
      <c r="B352" s="15"/>
      <c r="C352" s="13"/>
      <c r="D352" s="16"/>
      <c r="H352" s="14"/>
    </row>
    <row r="353" spans="1:8" x14ac:dyDescent="0.25">
      <c r="A353" s="12" t="str">
        <f ca="1">IFERROR(__xludf.DUMMYFUNCTION("""COMPUTED_VALUE"""),"")</f>
        <v/>
      </c>
      <c r="B353" s="15"/>
      <c r="C353" s="13"/>
      <c r="D353" s="16"/>
      <c r="H353" s="14"/>
    </row>
    <row r="354" spans="1:8" x14ac:dyDescent="0.25">
      <c r="A354" s="12" t="str">
        <f ca="1">IFERROR(__xludf.DUMMYFUNCTION("""COMPUTED_VALUE"""),"")</f>
        <v/>
      </c>
      <c r="B354" s="15"/>
      <c r="C354" s="13"/>
      <c r="D354" s="16"/>
      <c r="H354" s="14"/>
    </row>
    <row r="355" spans="1:8" x14ac:dyDescent="0.25">
      <c r="A355" s="12" t="str">
        <f ca="1">IFERROR(__xludf.DUMMYFUNCTION("""COMPUTED_VALUE"""),"")</f>
        <v/>
      </c>
      <c r="B355" s="15"/>
      <c r="C355" s="13"/>
      <c r="D355" s="16"/>
      <c r="H355" s="14"/>
    </row>
    <row r="356" spans="1:8" x14ac:dyDescent="0.25">
      <c r="A356" s="12" t="str">
        <f ca="1">IFERROR(__xludf.DUMMYFUNCTION("""COMPUTED_VALUE"""),"")</f>
        <v/>
      </c>
      <c r="B356" s="15"/>
      <c r="C356" s="13"/>
      <c r="D356" s="16"/>
      <c r="H356" s="14"/>
    </row>
    <row r="357" spans="1:8" x14ac:dyDescent="0.25">
      <c r="A357" s="12" t="str">
        <f ca="1">IFERROR(__xludf.DUMMYFUNCTION("""COMPUTED_VALUE"""),"")</f>
        <v/>
      </c>
      <c r="B357" s="15"/>
      <c r="C357" s="13"/>
      <c r="D357" s="16"/>
      <c r="H357" s="14"/>
    </row>
    <row r="358" spans="1:8" x14ac:dyDescent="0.25">
      <c r="A358" s="12" t="str">
        <f ca="1">IFERROR(__xludf.DUMMYFUNCTION("""COMPUTED_VALUE"""),"")</f>
        <v/>
      </c>
      <c r="B358" s="15"/>
      <c r="C358" s="13"/>
      <c r="D358" s="16"/>
      <c r="H358" s="14"/>
    </row>
    <row r="359" spans="1:8" x14ac:dyDescent="0.25">
      <c r="A359" s="12" t="str">
        <f ca="1">IFERROR(__xludf.DUMMYFUNCTION("""COMPUTED_VALUE"""),"")</f>
        <v/>
      </c>
      <c r="B359" s="15"/>
      <c r="C359" s="13"/>
      <c r="D359" s="16"/>
      <c r="H359" s="14"/>
    </row>
    <row r="360" spans="1:8" x14ac:dyDescent="0.25">
      <c r="A360" s="12" t="str">
        <f ca="1">IFERROR(__xludf.DUMMYFUNCTION("""COMPUTED_VALUE"""),"")</f>
        <v/>
      </c>
      <c r="B360" s="15"/>
      <c r="C360" s="13"/>
      <c r="D360" s="16"/>
      <c r="H360" s="14"/>
    </row>
    <row r="361" spans="1:8" x14ac:dyDescent="0.25">
      <c r="A361" s="12" t="str">
        <f ca="1">IFERROR(__xludf.DUMMYFUNCTION("""COMPUTED_VALUE"""),"")</f>
        <v/>
      </c>
      <c r="B361" s="15"/>
      <c r="C361" s="13"/>
      <c r="D361" s="16"/>
      <c r="H361" s="14"/>
    </row>
    <row r="362" spans="1:8" x14ac:dyDescent="0.25">
      <c r="A362" s="12" t="str">
        <f ca="1">IFERROR(__xludf.DUMMYFUNCTION("""COMPUTED_VALUE"""),"")</f>
        <v/>
      </c>
      <c r="B362" s="15"/>
      <c r="C362" s="13"/>
      <c r="D362" s="16"/>
      <c r="H362" s="14"/>
    </row>
    <row r="363" spans="1:8" x14ac:dyDescent="0.25">
      <c r="A363" s="12" t="str">
        <f ca="1">IFERROR(__xludf.DUMMYFUNCTION("""COMPUTED_VALUE"""),"")</f>
        <v/>
      </c>
      <c r="B363" s="15"/>
      <c r="C363" s="13"/>
      <c r="D363" s="16"/>
      <c r="H363" s="14"/>
    </row>
    <row r="364" spans="1:8" x14ac:dyDescent="0.25">
      <c r="A364" s="12" t="str">
        <f ca="1">IFERROR(__xludf.DUMMYFUNCTION("""COMPUTED_VALUE"""),"")</f>
        <v/>
      </c>
      <c r="B364" s="15"/>
      <c r="C364" s="13"/>
      <c r="D364" s="16"/>
      <c r="H364" s="14"/>
    </row>
    <row r="365" spans="1:8" x14ac:dyDescent="0.25">
      <c r="A365" s="12" t="str">
        <f ca="1">IFERROR(__xludf.DUMMYFUNCTION("""COMPUTED_VALUE"""),"")</f>
        <v/>
      </c>
      <c r="B365" s="15"/>
      <c r="C365" s="13"/>
      <c r="D365" s="16"/>
      <c r="H365" s="14"/>
    </row>
    <row r="366" spans="1:8" x14ac:dyDescent="0.25">
      <c r="A366" s="12" t="str">
        <f ca="1">IFERROR(__xludf.DUMMYFUNCTION("""COMPUTED_VALUE"""),"")</f>
        <v/>
      </c>
      <c r="B366" s="15"/>
      <c r="C366" s="13"/>
      <c r="D366" s="16"/>
      <c r="H366" s="14"/>
    </row>
    <row r="367" spans="1:8" x14ac:dyDescent="0.25">
      <c r="A367" s="12" t="str">
        <f ca="1">IFERROR(__xludf.DUMMYFUNCTION("""COMPUTED_VALUE"""),"")</f>
        <v/>
      </c>
      <c r="B367" s="15"/>
      <c r="C367" s="13"/>
      <c r="D367" s="16"/>
      <c r="H367" s="14"/>
    </row>
    <row r="368" spans="1:8" x14ac:dyDescent="0.25">
      <c r="A368" s="12" t="str">
        <f ca="1">IFERROR(__xludf.DUMMYFUNCTION("""COMPUTED_VALUE"""),"")</f>
        <v/>
      </c>
      <c r="B368" s="15"/>
      <c r="C368" s="13"/>
      <c r="D368" s="16"/>
      <c r="H368" s="14"/>
    </row>
    <row r="369" spans="1:8" x14ac:dyDescent="0.25">
      <c r="A369" s="12" t="str">
        <f ca="1">IFERROR(__xludf.DUMMYFUNCTION("""COMPUTED_VALUE"""),"")</f>
        <v/>
      </c>
      <c r="B369" s="15"/>
      <c r="C369" s="13"/>
      <c r="D369" s="16"/>
      <c r="H369" s="14"/>
    </row>
    <row r="370" spans="1:8" x14ac:dyDescent="0.25">
      <c r="A370" s="12" t="str">
        <f ca="1">IFERROR(__xludf.DUMMYFUNCTION("""COMPUTED_VALUE"""),"")</f>
        <v/>
      </c>
      <c r="B370" s="15"/>
      <c r="C370" s="13"/>
      <c r="D370" s="16"/>
      <c r="H370" s="14"/>
    </row>
    <row r="371" spans="1:8" x14ac:dyDescent="0.25">
      <c r="A371" s="12" t="str">
        <f ca="1">IFERROR(__xludf.DUMMYFUNCTION("""COMPUTED_VALUE"""),"")</f>
        <v/>
      </c>
      <c r="B371" s="15"/>
      <c r="C371" s="13"/>
      <c r="D371" s="16"/>
      <c r="H371" s="14"/>
    </row>
    <row r="372" spans="1:8" x14ac:dyDescent="0.25">
      <c r="A372" s="12" t="str">
        <f ca="1">IFERROR(__xludf.DUMMYFUNCTION("""COMPUTED_VALUE"""),"")</f>
        <v/>
      </c>
      <c r="B372" s="15"/>
      <c r="C372" s="13"/>
      <c r="D372" s="16"/>
      <c r="H372" s="14"/>
    </row>
    <row r="373" spans="1:8" x14ac:dyDescent="0.25">
      <c r="A373" s="12" t="str">
        <f ca="1">IFERROR(__xludf.DUMMYFUNCTION("""COMPUTED_VALUE"""),"")</f>
        <v/>
      </c>
      <c r="B373" s="15"/>
      <c r="C373" s="13"/>
      <c r="D373" s="16"/>
      <c r="H373" s="14"/>
    </row>
    <row r="374" spans="1:8" x14ac:dyDescent="0.25">
      <c r="A374" s="12" t="str">
        <f ca="1">IFERROR(__xludf.DUMMYFUNCTION("""COMPUTED_VALUE"""),"")</f>
        <v/>
      </c>
      <c r="B374" s="15"/>
      <c r="C374" s="13"/>
      <c r="D374" s="16"/>
      <c r="H374" s="14"/>
    </row>
    <row r="375" spans="1:8" x14ac:dyDescent="0.25">
      <c r="A375" s="12" t="str">
        <f ca="1">IFERROR(__xludf.DUMMYFUNCTION("""COMPUTED_VALUE"""),"")</f>
        <v/>
      </c>
      <c r="B375" s="15"/>
      <c r="C375" s="13"/>
      <c r="D375" s="16"/>
      <c r="H375" s="14"/>
    </row>
    <row r="376" spans="1:8" x14ac:dyDescent="0.25">
      <c r="A376" s="12" t="str">
        <f ca="1">IFERROR(__xludf.DUMMYFUNCTION("""COMPUTED_VALUE"""),"")</f>
        <v/>
      </c>
      <c r="B376" s="15"/>
      <c r="C376" s="13"/>
      <c r="D376" s="16"/>
      <c r="H376" s="14"/>
    </row>
    <row r="377" spans="1:8" x14ac:dyDescent="0.25">
      <c r="A377" s="12" t="str">
        <f ca="1">IFERROR(__xludf.DUMMYFUNCTION("""COMPUTED_VALUE"""),"")</f>
        <v/>
      </c>
      <c r="B377" s="15"/>
      <c r="C377" s="13"/>
      <c r="D377" s="16"/>
      <c r="H377" s="14"/>
    </row>
    <row r="378" spans="1:8" x14ac:dyDescent="0.25">
      <c r="A378" s="12" t="str">
        <f ca="1">IFERROR(__xludf.DUMMYFUNCTION("""COMPUTED_VALUE"""),"")</f>
        <v/>
      </c>
      <c r="B378" s="15"/>
      <c r="C378" s="13"/>
      <c r="D378" s="16"/>
      <c r="H378" s="14"/>
    </row>
    <row r="379" spans="1:8" x14ac:dyDescent="0.25">
      <c r="A379" s="12" t="str">
        <f ca="1">IFERROR(__xludf.DUMMYFUNCTION("""COMPUTED_VALUE"""),"")</f>
        <v/>
      </c>
      <c r="B379" s="15"/>
      <c r="C379" s="13"/>
      <c r="D379" s="16"/>
      <c r="H379" s="14"/>
    </row>
    <row r="380" spans="1:8" x14ac:dyDescent="0.25">
      <c r="A380" s="12" t="str">
        <f ca="1">IFERROR(__xludf.DUMMYFUNCTION("""COMPUTED_VALUE"""),"")</f>
        <v/>
      </c>
      <c r="B380" s="15"/>
      <c r="C380" s="13"/>
      <c r="D380" s="16"/>
      <c r="H380" s="14"/>
    </row>
    <row r="381" spans="1:8" x14ac:dyDescent="0.25">
      <c r="A381" s="12" t="str">
        <f ca="1">IFERROR(__xludf.DUMMYFUNCTION("""COMPUTED_VALUE"""),"")</f>
        <v/>
      </c>
      <c r="B381" s="15"/>
      <c r="C381" s="13"/>
      <c r="D381" s="16"/>
      <c r="H381" s="14"/>
    </row>
    <row r="382" spans="1:8" x14ac:dyDescent="0.25">
      <c r="A382" s="12" t="str">
        <f ca="1">IFERROR(__xludf.DUMMYFUNCTION("""COMPUTED_VALUE"""),"")</f>
        <v/>
      </c>
      <c r="B382" s="15"/>
      <c r="C382" s="13"/>
      <c r="D382" s="16"/>
      <c r="H382" s="14"/>
    </row>
    <row r="383" spans="1:8" x14ac:dyDescent="0.25">
      <c r="A383" s="12" t="str">
        <f ca="1">IFERROR(__xludf.DUMMYFUNCTION("""COMPUTED_VALUE"""),"")</f>
        <v/>
      </c>
      <c r="B383" s="15"/>
      <c r="C383" s="13"/>
      <c r="D383" s="16"/>
      <c r="H383" s="14"/>
    </row>
    <row r="384" spans="1:8" x14ac:dyDescent="0.25">
      <c r="A384" s="12" t="str">
        <f ca="1">IFERROR(__xludf.DUMMYFUNCTION("""COMPUTED_VALUE"""),"")</f>
        <v/>
      </c>
      <c r="B384" s="15"/>
      <c r="C384" s="13"/>
      <c r="D384" s="16"/>
      <c r="H384" s="14"/>
    </row>
    <row r="385" spans="1:8" x14ac:dyDescent="0.25">
      <c r="A385" s="12" t="str">
        <f ca="1">IFERROR(__xludf.DUMMYFUNCTION("""COMPUTED_VALUE"""),"")</f>
        <v/>
      </c>
      <c r="B385" s="15"/>
      <c r="C385" s="13"/>
      <c r="D385" s="16"/>
      <c r="H385" s="14"/>
    </row>
    <row r="386" spans="1:8" x14ac:dyDescent="0.25">
      <c r="A386" s="12" t="str">
        <f ca="1">IFERROR(__xludf.DUMMYFUNCTION("""COMPUTED_VALUE"""),"")</f>
        <v/>
      </c>
      <c r="B386" s="15"/>
      <c r="C386" s="13"/>
      <c r="D386" s="16"/>
      <c r="H386" s="14"/>
    </row>
    <row r="387" spans="1:8" x14ac:dyDescent="0.25">
      <c r="A387" s="12" t="str">
        <f ca="1">IFERROR(__xludf.DUMMYFUNCTION("""COMPUTED_VALUE"""),"")</f>
        <v/>
      </c>
      <c r="B387" s="15"/>
      <c r="C387" s="13"/>
      <c r="D387" s="16"/>
      <c r="H387" s="14"/>
    </row>
    <row r="388" spans="1:8" x14ac:dyDescent="0.25">
      <c r="A388" s="12" t="str">
        <f ca="1">IFERROR(__xludf.DUMMYFUNCTION("""COMPUTED_VALUE"""),"")</f>
        <v/>
      </c>
      <c r="B388" s="15"/>
      <c r="C388" s="13"/>
      <c r="D388" s="16"/>
      <c r="H388" s="14"/>
    </row>
    <row r="389" spans="1:8" x14ac:dyDescent="0.25">
      <c r="A389" s="12" t="str">
        <f ca="1">IFERROR(__xludf.DUMMYFUNCTION("""COMPUTED_VALUE"""),"")</f>
        <v/>
      </c>
      <c r="B389" s="15"/>
      <c r="C389" s="13"/>
      <c r="D389" s="16"/>
      <c r="H389" s="14"/>
    </row>
    <row r="390" spans="1:8" x14ac:dyDescent="0.25">
      <c r="A390" s="12" t="str">
        <f ca="1">IFERROR(__xludf.DUMMYFUNCTION("""COMPUTED_VALUE"""),"")</f>
        <v/>
      </c>
      <c r="B390" s="15"/>
      <c r="C390" s="13"/>
      <c r="D390" s="16"/>
      <c r="H390" s="14"/>
    </row>
    <row r="391" spans="1:8" x14ac:dyDescent="0.25">
      <c r="A391" s="12" t="str">
        <f ca="1">IFERROR(__xludf.DUMMYFUNCTION("""COMPUTED_VALUE"""),"")</f>
        <v/>
      </c>
      <c r="B391" s="15"/>
      <c r="C391" s="13"/>
      <c r="D391" s="16"/>
      <c r="H391" s="14"/>
    </row>
    <row r="392" spans="1:8" x14ac:dyDescent="0.25">
      <c r="A392" s="12" t="str">
        <f ca="1">IFERROR(__xludf.DUMMYFUNCTION("""COMPUTED_VALUE"""),"")</f>
        <v/>
      </c>
      <c r="B392" s="15"/>
      <c r="C392" s="13"/>
      <c r="D392" s="16"/>
      <c r="H392" s="14"/>
    </row>
    <row r="393" spans="1:8" x14ac:dyDescent="0.25">
      <c r="A393" s="12" t="str">
        <f ca="1">IFERROR(__xludf.DUMMYFUNCTION("""COMPUTED_VALUE"""),"")</f>
        <v/>
      </c>
      <c r="B393" s="15"/>
      <c r="C393" s="13"/>
      <c r="D393" s="16"/>
      <c r="H393" s="14"/>
    </row>
    <row r="394" spans="1:8" x14ac:dyDescent="0.25">
      <c r="A394" s="12" t="str">
        <f ca="1">IFERROR(__xludf.DUMMYFUNCTION("""COMPUTED_VALUE"""),"")</f>
        <v/>
      </c>
      <c r="B394" s="15"/>
      <c r="C394" s="13"/>
      <c r="D394" s="16"/>
      <c r="H394" s="14"/>
    </row>
    <row r="395" spans="1:8" x14ac:dyDescent="0.25">
      <c r="A395" s="12" t="str">
        <f ca="1">IFERROR(__xludf.DUMMYFUNCTION("""COMPUTED_VALUE"""),"")</f>
        <v/>
      </c>
      <c r="B395" s="15"/>
      <c r="C395" s="13"/>
      <c r="D395" s="16"/>
      <c r="H395" s="14"/>
    </row>
    <row r="396" spans="1:8" x14ac:dyDescent="0.25">
      <c r="A396" s="12" t="str">
        <f ca="1">IFERROR(__xludf.DUMMYFUNCTION("""COMPUTED_VALUE"""),"")</f>
        <v/>
      </c>
      <c r="B396" s="15"/>
      <c r="C396" s="13"/>
      <c r="D396" s="16"/>
      <c r="H396" s="14"/>
    </row>
    <row r="397" spans="1:8" x14ac:dyDescent="0.25">
      <c r="A397" s="12" t="str">
        <f ca="1">IFERROR(__xludf.DUMMYFUNCTION("""COMPUTED_VALUE"""),"")</f>
        <v/>
      </c>
      <c r="B397" s="15"/>
      <c r="C397" s="13"/>
      <c r="D397" s="16"/>
      <c r="H397" s="14"/>
    </row>
    <row r="398" spans="1:8" x14ac:dyDescent="0.25">
      <c r="A398" s="12" t="str">
        <f ca="1">IFERROR(__xludf.DUMMYFUNCTION("""COMPUTED_VALUE"""),"")</f>
        <v/>
      </c>
      <c r="B398" s="15"/>
      <c r="C398" s="13"/>
      <c r="D398" s="16"/>
      <c r="H398" s="14"/>
    </row>
    <row r="399" spans="1:8" x14ac:dyDescent="0.25">
      <c r="A399" s="12" t="str">
        <f ca="1">IFERROR(__xludf.DUMMYFUNCTION("""COMPUTED_VALUE"""),"")</f>
        <v/>
      </c>
      <c r="B399" s="15"/>
      <c r="C399" s="13"/>
      <c r="D399" s="16"/>
      <c r="H399" s="14"/>
    </row>
    <row r="400" spans="1:8" x14ac:dyDescent="0.25">
      <c r="A400" s="12" t="str">
        <f ca="1">IFERROR(__xludf.DUMMYFUNCTION("""COMPUTED_VALUE"""),"")</f>
        <v/>
      </c>
      <c r="B400" s="15"/>
      <c r="C400" s="13"/>
      <c r="D400" s="16"/>
      <c r="H400" s="14"/>
    </row>
    <row r="401" spans="1:8" x14ac:dyDescent="0.25">
      <c r="A401" s="12" t="str">
        <f ca="1">IFERROR(__xludf.DUMMYFUNCTION("""COMPUTED_VALUE"""),"")</f>
        <v/>
      </c>
      <c r="B401" s="15"/>
      <c r="C401" s="13"/>
      <c r="D401" s="16"/>
      <c r="H401" s="14"/>
    </row>
    <row r="402" spans="1:8" x14ac:dyDescent="0.25">
      <c r="A402" s="12" t="str">
        <f ca="1">IFERROR(__xludf.DUMMYFUNCTION("""COMPUTED_VALUE"""),"")</f>
        <v/>
      </c>
      <c r="B402" s="15"/>
      <c r="C402" s="13"/>
      <c r="D402" s="16"/>
      <c r="H402" s="14"/>
    </row>
    <row r="403" spans="1:8" x14ac:dyDescent="0.25">
      <c r="A403" s="12" t="str">
        <f ca="1">IFERROR(__xludf.DUMMYFUNCTION("""COMPUTED_VALUE"""),"")</f>
        <v/>
      </c>
      <c r="B403" s="15"/>
      <c r="C403" s="13"/>
      <c r="D403" s="16"/>
      <c r="H403" s="14"/>
    </row>
    <row r="404" spans="1:8" x14ac:dyDescent="0.25">
      <c r="A404" s="12" t="str">
        <f ca="1">IFERROR(__xludf.DUMMYFUNCTION("""COMPUTED_VALUE"""),"")</f>
        <v/>
      </c>
      <c r="B404" s="15"/>
      <c r="C404" s="13"/>
      <c r="D404" s="16"/>
      <c r="H404" s="14"/>
    </row>
    <row r="405" spans="1:8" x14ac:dyDescent="0.25">
      <c r="A405" s="12" t="str">
        <f ca="1">IFERROR(__xludf.DUMMYFUNCTION("""COMPUTED_VALUE"""),"")</f>
        <v/>
      </c>
      <c r="B405" s="15"/>
      <c r="C405" s="13"/>
      <c r="D405" s="16"/>
      <c r="H405" s="14"/>
    </row>
    <row r="406" spans="1:8" x14ac:dyDescent="0.25">
      <c r="A406" s="12" t="str">
        <f ca="1">IFERROR(__xludf.DUMMYFUNCTION("""COMPUTED_VALUE"""),"")</f>
        <v/>
      </c>
      <c r="B406" s="15"/>
      <c r="C406" s="13"/>
      <c r="D406" s="16"/>
      <c r="H406" s="14"/>
    </row>
    <row r="407" spans="1:8" x14ac:dyDescent="0.25">
      <c r="A407" s="12" t="str">
        <f ca="1">IFERROR(__xludf.DUMMYFUNCTION("""COMPUTED_VALUE"""),"")</f>
        <v/>
      </c>
      <c r="B407" s="15"/>
      <c r="C407" s="13"/>
      <c r="D407" s="16"/>
      <c r="H407" s="14"/>
    </row>
    <row r="408" spans="1:8" x14ac:dyDescent="0.25">
      <c r="A408" s="12" t="str">
        <f ca="1">IFERROR(__xludf.DUMMYFUNCTION("""COMPUTED_VALUE"""),"")</f>
        <v/>
      </c>
      <c r="B408" s="15"/>
      <c r="C408" s="13"/>
      <c r="D408" s="16"/>
      <c r="H408" s="14"/>
    </row>
    <row r="409" spans="1:8" x14ac:dyDescent="0.25">
      <c r="A409" s="12" t="str">
        <f ca="1">IFERROR(__xludf.DUMMYFUNCTION("""COMPUTED_VALUE"""),"")</f>
        <v/>
      </c>
      <c r="B409" s="15"/>
      <c r="C409" s="13"/>
      <c r="D409" s="16"/>
      <c r="H409" s="14"/>
    </row>
    <row r="410" spans="1:8" x14ac:dyDescent="0.25">
      <c r="A410" s="12" t="str">
        <f ca="1">IFERROR(__xludf.DUMMYFUNCTION("""COMPUTED_VALUE"""),"")</f>
        <v/>
      </c>
      <c r="B410" s="15"/>
      <c r="C410" s="13"/>
      <c r="D410" s="16"/>
      <c r="H410" s="14"/>
    </row>
    <row r="411" spans="1:8" x14ac:dyDescent="0.25">
      <c r="A411" s="12" t="str">
        <f ca="1">IFERROR(__xludf.DUMMYFUNCTION("""COMPUTED_VALUE"""),"")</f>
        <v/>
      </c>
      <c r="B411" s="15"/>
      <c r="C411" s="13"/>
      <c r="D411" s="16"/>
      <c r="H411" s="14"/>
    </row>
    <row r="412" spans="1:8" x14ac:dyDescent="0.25">
      <c r="A412" s="12" t="str">
        <f ca="1">IFERROR(__xludf.DUMMYFUNCTION("""COMPUTED_VALUE"""),"")</f>
        <v/>
      </c>
      <c r="B412" s="15"/>
      <c r="C412" s="13"/>
      <c r="D412" s="16"/>
      <c r="H412" s="14"/>
    </row>
    <row r="413" spans="1:8" x14ac:dyDescent="0.25">
      <c r="A413" s="12" t="str">
        <f ca="1">IFERROR(__xludf.DUMMYFUNCTION("""COMPUTED_VALUE"""),"")</f>
        <v/>
      </c>
      <c r="B413" s="15"/>
      <c r="C413" s="13"/>
      <c r="D413" s="16"/>
      <c r="H413" s="14"/>
    </row>
    <row r="414" spans="1:8" x14ac:dyDescent="0.25">
      <c r="A414" s="12" t="str">
        <f ca="1">IFERROR(__xludf.DUMMYFUNCTION("""COMPUTED_VALUE"""),"")</f>
        <v/>
      </c>
      <c r="B414" s="15"/>
      <c r="C414" s="13"/>
      <c r="D414" s="16"/>
      <c r="H414" s="14"/>
    </row>
    <row r="415" spans="1:8" x14ac:dyDescent="0.25">
      <c r="A415" s="12" t="str">
        <f ca="1">IFERROR(__xludf.DUMMYFUNCTION("""COMPUTED_VALUE"""),"")</f>
        <v/>
      </c>
      <c r="B415" s="15"/>
      <c r="C415" s="13"/>
      <c r="D415" s="16"/>
      <c r="H415" s="14"/>
    </row>
    <row r="416" spans="1:8" x14ac:dyDescent="0.25">
      <c r="A416" s="12" t="str">
        <f ca="1">IFERROR(__xludf.DUMMYFUNCTION("""COMPUTED_VALUE"""),"")</f>
        <v/>
      </c>
      <c r="B416" s="15"/>
      <c r="C416" s="13"/>
      <c r="D416" s="16"/>
      <c r="H416" s="14"/>
    </row>
    <row r="417" spans="1:8" x14ac:dyDescent="0.25">
      <c r="A417" s="12" t="str">
        <f ca="1">IFERROR(__xludf.DUMMYFUNCTION("""COMPUTED_VALUE"""),"")</f>
        <v/>
      </c>
      <c r="B417" s="15"/>
      <c r="C417" s="13"/>
      <c r="D417" s="16"/>
      <c r="H417" s="14"/>
    </row>
    <row r="418" spans="1:8" x14ac:dyDescent="0.25">
      <c r="A418" s="12" t="str">
        <f ca="1">IFERROR(__xludf.DUMMYFUNCTION("""COMPUTED_VALUE"""),"")</f>
        <v/>
      </c>
      <c r="B418" s="15"/>
      <c r="C418" s="13"/>
      <c r="D418" s="16"/>
      <c r="H418" s="14"/>
    </row>
    <row r="419" spans="1:8" x14ac:dyDescent="0.25">
      <c r="A419" s="12" t="str">
        <f ca="1">IFERROR(__xludf.DUMMYFUNCTION("""COMPUTED_VALUE"""),"")</f>
        <v/>
      </c>
      <c r="B419" s="15"/>
      <c r="C419" s="13"/>
      <c r="D419" s="16"/>
      <c r="H419" s="14"/>
    </row>
    <row r="420" spans="1:8" x14ac:dyDescent="0.25">
      <c r="A420" s="12" t="str">
        <f ca="1">IFERROR(__xludf.DUMMYFUNCTION("""COMPUTED_VALUE"""),"")</f>
        <v/>
      </c>
      <c r="B420" s="15"/>
      <c r="C420" s="13"/>
      <c r="D420" s="16"/>
      <c r="H420" s="14"/>
    </row>
    <row r="421" spans="1:8" x14ac:dyDescent="0.25">
      <c r="A421" s="12" t="str">
        <f ca="1">IFERROR(__xludf.DUMMYFUNCTION("""COMPUTED_VALUE"""),"")</f>
        <v/>
      </c>
      <c r="B421" s="15"/>
      <c r="C421" s="13"/>
      <c r="D421" s="16"/>
      <c r="H421" s="14"/>
    </row>
    <row r="422" spans="1:8" x14ac:dyDescent="0.25">
      <c r="A422" s="12" t="str">
        <f ca="1">IFERROR(__xludf.DUMMYFUNCTION("""COMPUTED_VALUE"""),"")</f>
        <v/>
      </c>
      <c r="B422" s="15"/>
      <c r="C422" s="13"/>
      <c r="D422" s="16"/>
      <c r="H422" s="14"/>
    </row>
    <row r="423" spans="1:8" x14ac:dyDescent="0.25">
      <c r="A423" s="12" t="str">
        <f ca="1">IFERROR(__xludf.DUMMYFUNCTION("""COMPUTED_VALUE"""),"")</f>
        <v/>
      </c>
      <c r="B423" s="15"/>
      <c r="C423" s="13"/>
      <c r="D423" s="16"/>
      <c r="H423" s="14"/>
    </row>
    <row r="424" spans="1:8" x14ac:dyDescent="0.25">
      <c r="A424" s="12" t="str">
        <f ca="1">IFERROR(__xludf.DUMMYFUNCTION("""COMPUTED_VALUE"""),"")</f>
        <v/>
      </c>
      <c r="B424" s="15"/>
      <c r="C424" s="13"/>
      <c r="D424" s="16"/>
      <c r="H424" s="14"/>
    </row>
    <row r="425" spans="1:8" x14ac:dyDescent="0.25">
      <c r="A425" s="12" t="str">
        <f ca="1">IFERROR(__xludf.DUMMYFUNCTION("""COMPUTED_VALUE"""),"")</f>
        <v/>
      </c>
      <c r="B425" s="15"/>
      <c r="C425" s="13"/>
      <c r="D425" s="16"/>
      <c r="H425" s="14"/>
    </row>
    <row r="426" spans="1:8" x14ac:dyDescent="0.25">
      <c r="A426" s="12" t="str">
        <f ca="1">IFERROR(__xludf.DUMMYFUNCTION("""COMPUTED_VALUE"""),"")</f>
        <v/>
      </c>
      <c r="B426" s="15"/>
      <c r="C426" s="13"/>
      <c r="D426" s="16"/>
      <c r="H426" s="14"/>
    </row>
    <row r="427" spans="1:8" x14ac:dyDescent="0.25">
      <c r="A427" s="12" t="str">
        <f ca="1">IFERROR(__xludf.DUMMYFUNCTION("""COMPUTED_VALUE"""),"")</f>
        <v/>
      </c>
      <c r="B427" s="15"/>
      <c r="C427" s="13"/>
      <c r="D427" s="16"/>
      <c r="H427" s="14"/>
    </row>
    <row r="428" spans="1:8" x14ac:dyDescent="0.25">
      <c r="A428" s="12" t="str">
        <f ca="1">IFERROR(__xludf.DUMMYFUNCTION("""COMPUTED_VALUE"""),"")</f>
        <v/>
      </c>
      <c r="B428" s="15"/>
      <c r="C428" s="13"/>
      <c r="D428" s="16"/>
      <c r="H428" s="14"/>
    </row>
    <row r="429" spans="1:8" x14ac:dyDescent="0.25">
      <c r="A429" s="12" t="str">
        <f ca="1">IFERROR(__xludf.DUMMYFUNCTION("""COMPUTED_VALUE"""),"")</f>
        <v/>
      </c>
      <c r="B429" s="15"/>
      <c r="C429" s="13"/>
      <c r="D429" s="16"/>
      <c r="H429" s="14"/>
    </row>
    <row r="430" spans="1:8" x14ac:dyDescent="0.25">
      <c r="A430" s="12" t="str">
        <f ca="1">IFERROR(__xludf.DUMMYFUNCTION("""COMPUTED_VALUE"""),"")</f>
        <v/>
      </c>
      <c r="B430" s="15"/>
      <c r="C430" s="13"/>
      <c r="D430" s="16"/>
      <c r="H430" s="14"/>
    </row>
    <row r="431" spans="1:8" x14ac:dyDescent="0.25">
      <c r="A431" s="12" t="str">
        <f ca="1">IFERROR(__xludf.DUMMYFUNCTION("""COMPUTED_VALUE"""),"")</f>
        <v/>
      </c>
      <c r="B431" s="15"/>
      <c r="C431" s="13"/>
      <c r="D431" s="16"/>
      <c r="H431" s="14"/>
    </row>
    <row r="432" spans="1:8" x14ac:dyDescent="0.25">
      <c r="A432" s="12" t="str">
        <f ca="1">IFERROR(__xludf.DUMMYFUNCTION("""COMPUTED_VALUE"""),"")</f>
        <v/>
      </c>
      <c r="B432" s="15"/>
      <c r="C432" s="13"/>
      <c r="D432" s="16"/>
      <c r="H432" s="14"/>
    </row>
    <row r="433" spans="1:8" x14ac:dyDescent="0.25">
      <c r="A433" s="12" t="str">
        <f ca="1">IFERROR(__xludf.DUMMYFUNCTION("""COMPUTED_VALUE"""),"")</f>
        <v/>
      </c>
      <c r="B433" s="15"/>
      <c r="C433" s="13"/>
      <c r="D433" s="16"/>
      <c r="H433" s="14"/>
    </row>
    <row r="434" spans="1:8" x14ac:dyDescent="0.25">
      <c r="A434" s="12" t="str">
        <f ca="1">IFERROR(__xludf.DUMMYFUNCTION("""COMPUTED_VALUE"""),"")</f>
        <v/>
      </c>
      <c r="B434" s="15"/>
      <c r="C434" s="13"/>
      <c r="D434" s="16"/>
      <c r="H434" s="14"/>
    </row>
    <row r="435" spans="1:8" x14ac:dyDescent="0.25">
      <c r="A435" s="12" t="str">
        <f ca="1">IFERROR(__xludf.DUMMYFUNCTION("""COMPUTED_VALUE"""),"")</f>
        <v/>
      </c>
      <c r="B435" s="15"/>
      <c r="C435" s="13"/>
      <c r="D435" s="16"/>
      <c r="H435" s="14"/>
    </row>
    <row r="436" spans="1:8" x14ac:dyDescent="0.25">
      <c r="A436" s="12" t="str">
        <f ca="1">IFERROR(__xludf.DUMMYFUNCTION("""COMPUTED_VALUE"""),"")</f>
        <v/>
      </c>
      <c r="B436" s="15"/>
      <c r="C436" s="13"/>
      <c r="D436" s="16"/>
      <c r="H436" s="14"/>
    </row>
    <row r="437" spans="1:8" x14ac:dyDescent="0.25">
      <c r="A437" s="12" t="str">
        <f ca="1">IFERROR(__xludf.DUMMYFUNCTION("""COMPUTED_VALUE"""),"")</f>
        <v/>
      </c>
      <c r="B437" s="15"/>
      <c r="C437" s="13"/>
      <c r="D437" s="16"/>
      <c r="H437" s="14"/>
    </row>
    <row r="438" spans="1:8" x14ac:dyDescent="0.25">
      <c r="A438" s="12" t="str">
        <f ca="1">IFERROR(__xludf.DUMMYFUNCTION("""COMPUTED_VALUE"""),"")</f>
        <v/>
      </c>
      <c r="B438" s="15"/>
      <c r="C438" s="13"/>
      <c r="D438" s="16"/>
      <c r="H438" s="14"/>
    </row>
    <row r="439" spans="1:8" x14ac:dyDescent="0.25">
      <c r="A439" s="12" t="str">
        <f ca="1">IFERROR(__xludf.DUMMYFUNCTION("""COMPUTED_VALUE"""),"")</f>
        <v/>
      </c>
      <c r="B439" s="15"/>
      <c r="C439" s="13"/>
      <c r="D439" s="16"/>
      <c r="H439" s="14"/>
    </row>
    <row r="440" spans="1:8" x14ac:dyDescent="0.25">
      <c r="A440" s="12" t="str">
        <f ca="1">IFERROR(__xludf.DUMMYFUNCTION("""COMPUTED_VALUE"""),"")</f>
        <v/>
      </c>
      <c r="B440" s="15"/>
      <c r="C440" s="13"/>
      <c r="D440" s="16"/>
      <c r="H440" s="14"/>
    </row>
    <row r="441" spans="1:8" x14ac:dyDescent="0.25">
      <c r="A441" s="12" t="str">
        <f ca="1">IFERROR(__xludf.DUMMYFUNCTION("""COMPUTED_VALUE"""),"")</f>
        <v/>
      </c>
      <c r="B441" s="15"/>
      <c r="C441" s="13"/>
      <c r="D441" s="16"/>
      <c r="H441" s="14"/>
    </row>
    <row r="442" spans="1:8" x14ac:dyDescent="0.25">
      <c r="A442" s="12" t="str">
        <f ca="1">IFERROR(__xludf.DUMMYFUNCTION("""COMPUTED_VALUE"""),"")</f>
        <v/>
      </c>
      <c r="B442" s="15"/>
      <c r="C442" s="13"/>
      <c r="D442" s="16"/>
      <c r="H442" s="14"/>
    </row>
    <row r="443" spans="1:8" x14ac:dyDescent="0.25">
      <c r="A443" s="12" t="str">
        <f ca="1">IFERROR(__xludf.DUMMYFUNCTION("""COMPUTED_VALUE"""),"")</f>
        <v/>
      </c>
      <c r="B443" s="15"/>
      <c r="C443" s="13"/>
      <c r="D443" s="16"/>
      <c r="H443" s="14"/>
    </row>
    <row r="444" spans="1:8" x14ac:dyDescent="0.25">
      <c r="A444" s="12" t="str">
        <f ca="1">IFERROR(__xludf.DUMMYFUNCTION("""COMPUTED_VALUE"""),"")</f>
        <v/>
      </c>
      <c r="B444" s="15"/>
      <c r="C444" s="13"/>
      <c r="D444" s="16"/>
      <c r="H444" s="14"/>
    </row>
    <row r="445" spans="1:8" x14ac:dyDescent="0.25">
      <c r="A445" s="12" t="str">
        <f ca="1">IFERROR(__xludf.DUMMYFUNCTION("""COMPUTED_VALUE"""),"")</f>
        <v/>
      </c>
      <c r="B445" s="15"/>
      <c r="C445" s="13"/>
      <c r="D445" s="16"/>
      <c r="H445" s="14"/>
    </row>
    <row r="446" spans="1:8" x14ac:dyDescent="0.25">
      <c r="A446" s="12" t="str">
        <f ca="1">IFERROR(__xludf.DUMMYFUNCTION("""COMPUTED_VALUE"""),"")</f>
        <v/>
      </c>
      <c r="B446" s="15"/>
      <c r="C446" s="13"/>
      <c r="D446" s="16"/>
      <c r="H446" s="14"/>
    </row>
    <row r="447" spans="1:8" x14ac:dyDescent="0.25">
      <c r="A447" s="12" t="str">
        <f ca="1">IFERROR(__xludf.DUMMYFUNCTION("""COMPUTED_VALUE"""),"")</f>
        <v/>
      </c>
      <c r="B447" s="15"/>
      <c r="C447" s="13"/>
      <c r="D447" s="16"/>
      <c r="H447" s="14"/>
    </row>
    <row r="448" spans="1:8" x14ac:dyDescent="0.25">
      <c r="A448" s="12" t="str">
        <f ca="1">IFERROR(__xludf.DUMMYFUNCTION("""COMPUTED_VALUE"""),"")</f>
        <v/>
      </c>
      <c r="B448" s="15"/>
      <c r="C448" s="13"/>
      <c r="D448" s="16"/>
      <c r="H448" s="14"/>
    </row>
    <row r="449" spans="1:8" x14ac:dyDescent="0.25">
      <c r="A449" s="12" t="str">
        <f ca="1">IFERROR(__xludf.DUMMYFUNCTION("""COMPUTED_VALUE"""),"")</f>
        <v/>
      </c>
      <c r="B449" s="15"/>
      <c r="C449" s="13"/>
      <c r="D449" s="16"/>
      <c r="H449" s="14"/>
    </row>
    <row r="450" spans="1:8" x14ac:dyDescent="0.25">
      <c r="A450" s="12" t="str">
        <f ca="1">IFERROR(__xludf.DUMMYFUNCTION("""COMPUTED_VALUE"""),"")</f>
        <v/>
      </c>
      <c r="B450" s="15"/>
      <c r="C450" s="13"/>
      <c r="D450" s="16"/>
      <c r="H450" s="14"/>
    </row>
    <row r="451" spans="1:8" x14ac:dyDescent="0.25">
      <c r="A451" s="12" t="str">
        <f ca="1">IFERROR(__xludf.DUMMYFUNCTION("""COMPUTED_VALUE"""),"")</f>
        <v/>
      </c>
      <c r="B451" s="15"/>
      <c r="C451" s="13"/>
      <c r="D451" s="16"/>
      <c r="H451" s="14"/>
    </row>
    <row r="452" spans="1:8" x14ac:dyDescent="0.25">
      <c r="A452" s="12" t="str">
        <f ca="1">IFERROR(__xludf.DUMMYFUNCTION("""COMPUTED_VALUE"""),"")</f>
        <v/>
      </c>
      <c r="B452" s="15"/>
      <c r="C452" s="13"/>
      <c r="D452" s="16"/>
      <c r="H452" s="14"/>
    </row>
    <row r="453" spans="1:8" x14ac:dyDescent="0.25">
      <c r="A453" s="12" t="str">
        <f ca="1">IFERROR(__xludf.DUMMYFUNCTION("""COMPUTED_VALUE"""),"")</f>
        <v/>
      </c>
      <c r="B453" s="15"/>
      <c r="C453" s="13"/>
      <c r="D453" s="16"/>
      <c r="H453" s="14"/>
    </row>
    <row r="454" spans="1:8" x14ac:dyDescent="0.25">
      <c r="A454" s="12" t="str">
        <f ca="1">IFERROR(__xludf.DUMMYFUNCTION("""COMPUTED_VALUE"""),"")</f>
        <v/>
      </c>
      <c r="B454" s="15"/>
      <c r="C454" s="13"/>
      <c r="D454" s="16"/>
      <c r="H454" s="14"/>
    </row>
    <row r="455" spans="1:8" x14ac:dyDescent="0.25">
      <c r="A455" s="12" t="str">
        <f ca="1">IFERROR(__xludf.DUMMYFUNCTION("""COMPUTED_VALUE"""),"")</f>
        <v/>
      </c>
      <c r="B455" s="15"/>
      <c r="C455" s="13"/>
      <c r="D455" s="16"/>
      <c r="H455" s="14"/>
    </row>
    <row r="456" spans="1:8" x14ac:dyDescent="0.25">
      <c r="A456" s="12" t="str">
        <f ca="1">IFERROR(__xludf.DUMMYFUNCTION("""COMPUTED_VALUE"""),"")</f>
        <v/>
      </c>
      <c r="B456" s="15"/>
      <c r="C456" s="13"/>
      <c r="D456" s="16"/>
      <c r="H456" s="14"/>
    </row>
    <row r="457" spans="1:8" x14ac:dyDescent="0.25">
      <c r="A457" s="12" t="str">
        <f ca="1">IFERROR(__xludf.DUMMYFUNCTION("""COMPUTED_VALUE"""),"")</f>
        <v/>
      </c>
      <c r="B457" s="15"/>
      <c r="C457" s="13"/>
      <c r="D457" s="16"/>
      <c r="H457" s="14"/>
    </row>
    <row r="458" spans="1:8" x14ac:dyDescent="0.25">
      <c r="A458" s="12" t="str">
        <f ca="1">IFERROR(__xludf.DUMMYFUNCTION("""COMPUTED_VALUE"""),"")</f>
        <v/>
      </c>
      <c r="B458" s="15"/>
      <c r="C458" s="13"/>
      <c r="D458" s="16"/>
      <c r="H458" s="14"/>
    </row>
    <row r="459" spans="1:8" x14ac:dyDescent="0.25">
      <c r="A459" s="12" t="str">
        <f ca="1">IFERROR(__xludf.DUMMYFUNCTION("""COMPUTED_VALUE"""),"")</f>
        <v/>
      </c>
      <c r="B459" s="15"/>
      <c r="C459" s="13"/>
      <c r="D459" s="16"/>
      <c r="H459" s="14"/>
    </row>
    <row r="460" spans="1:8" x14ac:dyDescent="0.25">
      <c r="A460" s="12" t="str">
        <f ca="1">IFERROR(__xludf.DUMMYFUNCTION("""COMPUTED_VALUE"""),"")</f>
        <v/>
      </c>
      <c r="B460" s="15"/>
      <c r="C460" s="13"/>
      <c r="D460" s="16"/>
      <c r="H460" s="14"/>
    </row>
    <row r="461" spans="1:8" x14ac:dyDescent="0.25">
      <c r="A461" s="12" t="str">
        <f ca="1">IFERROR(__xludf.DUMMYFUNCTION("""COMPUTED_VALUE"""),"")</f>
        <v/>
      </c>
      <c r="B461" s="15"/>
      <c r="C461" s="13"/>
      <c r="D461" s="16"/>
      <c r="H461" s="14"/>
    </row>
    <row r="462" spans="1:8" x14ac:dyDescent="0.25">
      <c r="A462" s="12" t="str">
        <f ca="1">IFERROR(__xludf.DUMMYFUNCTION("""COMPUTED_VALUE"""),"")</f>
        <v/>
      </c>
      <c r="B462" s="15"/>
      <c r="C462" s="13"/>
      <c r="D462" s="16"/>
      <c r="H462" s="14"/>
    </row>
    <row r="463" spans="1:8" x14ac:dyDescent="0.25">
      <c r="A463" s="12" t="str">
        <f ca="1">IFERROR(__xludf.DUMMYFUNCTION("""COMPUTED_VALUE"""),"")</f>
        <v/>
      </c>
      <c r="B463" s="15"/>
      <c r="C463" s="13"/>
      <c r="D463" s="16"/>
      <c r="H463" s="14"/>
    </row>
    <row r="464" spans="1:8" x14ac:dyDescent="0.25">
      <c r="A464" s="12" t="str">
        <f ca="1">IFERROR(__xludf.DUMMYFUNCTION("""COMPUTED_VALUE"""),"")</f>
        <v/>
      </c>
      <c r="B464" s="15"/>
      <c r="C464" s="13"/>
      <c r="D464" s="16"/>
      <c r="H464" s="14"/>
    </row>
    <row r="465" spans="1:8" x14ac:dyDescent="0.25">
      <c r="A465" s="12" t="str">
        <f ca="1">IFERROR(__xludf.DUMMYFUNCTION("""COMPUTED_VALUE"""),"")</f>
        <v/>
      </c>
      <c r="B465" s="15"/>
      <c r="C465" s="13"/>
      <c r="D465" s="16"/>
      <c r="H465" s="14"/>
    </row>
    <row r="466" spans="1:8" x14ac:dyDescent="0.25">
      <c r="A466" s="12" t="str">
        <f ca="1">IFERROR(__xludf.DUMMYFUNCTION("""COMPUTED_VALUE"""),"")</f>
        <v/>
      </c>
      <c r="B466" s="15"/>
      <c r="C466" s="13"/>
      <c r="D466" s="16"/>
      <c r="H466" s="14"/>
    </row>
    <row r="467" spans="1:8" x14ac:dyDescent="0.25">
      <c r="A467" s="12" t="str">
        <f ca="1">IFERROR(__xludf.DUMMYFUNCTION("""COMPUTED_VALUE"""),"")</f>
        <v/>
      </c>
      <c r="B467" s="15"/>
      <c r="C467" s="13"/>
      <c r="D467" s="16"/>
      <c r="H467" s="14"/>
    </row>
    <row r="468" spans="1:8" x14ac:dyDescent="0.25">
      <c r="A468" s="12" t="str">
        <f ca="1">IFERROR(__xludf.DUMMYFUNCTION("""COMPUTED_VALUE"""),"")</f>
        <v/>
      </c>
      <c r="B468" s="15"/>
      <c r="C468" s="13"/>
      <c r="D468" s="16"/>
      <c r="H468" s="14"/>
    </row>
    <row r="469" spans="1:8" x14ac:dyDescent="0.25">
      <c r="A469" s="12" t="str">
        <f ca="1">IFERROR(__xludf.DUMMYFUNCTION("""COMPUTED_VALUE"""),"")</f>
        <v/>
      </c>
      <c r="B469" s="15"/>
      <c r="C469" s="13"/>
      <c r="D469" s="16"/>
      <c r="H469" s="14"/>
    </row>
    <row r="470" spans="1:8" x14ac:dyDescent="0.25">
      <c r="A470" s="12" t="str">
        <f ca="1">IFERROR(__xludf.DUMMYFUNCTION("""COMPUTED_VALUE"""),"")</f>
        <v/>
      </c>
      <c r="B470" s="15"/>
      <c r="C470" s="13"/>
      <c r="D470" s="16"/>
      <c r="H470" s="14"/>
    </row>
    <row r="471" spans="1:8" x14ac:dyDescent="0.25">
      <c r="A471" s="12" t="str">
        <f ca="1">IFERROR(__xludf.DUMMYFUNCTION("""COMPUTED_VALUE"""),"")</f>
        <v/>
      </c>
      <c r="B471" s="15"/>
      <c r="C471" s="13"/>
      <c r="D471" s="16"/>
      <c r="H471" s="14"/>
    </row>
    <row r="472" spans="1:8" x14ac:dyDescent="0.25">
      <c r="A472" s="12" t="str">
        <f ca="1">IFERROR(__xludf.DUMMYFUNCTION("""COMPUTED_VALUE"""),"")</f>
        <v/>
      </c>
      <c r="B472" s="15"/>
      <c r="C472" s="13"/>
      <c r="D472" s="16"/>
      <c r="H472" s="14"/>
    </row>
    <row r="473" spans="1:8" x14ac:dyDescent="0.25">
      <c r="A473" s="12" t="str">
        <f ca="1">IFERROR(__xludf.DUMMYFUNCTION("""COMPUTED_VALUE"""),"")</f>
        <v/>
      </c>
      <c r="B473" s="15"/>
      <c r="C473" s="13"/>
      <c r="D473" s="16"/>
      <c r="H473" s="14"/>
    </row>
    <row r="474" spans="1:8" x14ac:dyDescent="0.25">
      <c r="A474" s="12" t="str">
        <f ca="1">IFERROR(__xludf.DUMMYFUNCTION("""COMPUTED_VALUE"""),"")</f>
        <v/>
      </c>
      <c r="B474" s="15"/>
      <c r="C474" s="13"/>
      <c r="D474" s="16"/>
      <c r="H474" s="14"/>
    </row>
    <row r="475" spans="1:8" x14ac:dyDescent="0.25">
      <c r="A475" s="12" t="str">
        <f ca="1">IFERROR(__xludf.DUMMYFUNCTION("""COMPUTED_VALUE"""),"")</f>
        <v/>
      </c>
      <c r="B475" s="15"/>
      <c r="C475" s="13"/>
      <c r="D475" s="16"/>
      <c r="H475" s="14"/>
    </row>
    <row r="476" spans="1:8" x14ac:dyDescent="0.25">
      <c r="A476" s="12" t="str">
        <f ca="1">IFERROR(__xludf.DUMMYFUNCTION("""COMPUTED_VALUE"""),"")</f>
        <v/>
      </c>
      <c r="B476" s="15"/>
      <c r="C476" s="13"/>
      <c r="D476" s="16"/>
      <c r="H476" s="14"/>
    </row>
    <row r="477" spans="1:8" x14ac:dyDescent="0.25">
      <c r="A477" s="12" t="str">
        <f ca="1">IFERROR(__xludf.DUMMYFUNCTION("""COMPUTED_VALUE"""),"")</f>
        <v/>
      </c>
      <c r="B477" s="15"/>
      <c r="C477" s="13"/>
      <c r="D477" s="16"/>
      <c r="H477" s="14"/>
    </row>
    <row r="478" spans="1:8" x14ac:dyDescent="0.25">
      <c r="A478" s="12" t="str">
        <f ca="1">IFERROR(__xludf.DUMMYFUNCTION("""COMPUTED_VALUE"""),"")</f>
        <v/>
      </c>
      <c r="B478" s="15"/>
      <c r="C478" s="13"/>
      <c r="D478" s="16"/>
      <c r="H478" s="14"/>
    </row>
    <row r="479" spans="1:8" x14ac:dyDescent="0.25">
      <c r="A479" s="12" t="str">
        <f ca="1">IFERROR(__xludf.DUMMYFUNCTION("""COMPUTED_VALUE"""),"")</f>
        <v/>
      </c>
      <c r="B479" s="15"/>
      <c r="C479" s="13"/>
      <c r="D479" s="16"/>
      <c r="H479" s="14"/>
    </row>
    <row r="480" spans="1:8" x14ac:dyDescent="0.25">
      <c r="A480" s="12" t="str">
        <f ca="1">IFERROR(__xludf.DUMMYFUNCTION("""COMPUTED_VALUE"""),"")</f>
        <v/>
      </c>
      <c r="B480" s="15"/>
      <c r="C480" s="13"/>
      <c r="D480" s="16"/>
      <c r="H480" s="14"/>
    </row>
    <row r="481" spans="1:8" x14ac:dyDescent="0.25">
      <c r="A481" s="12" t="str">
        <f ca="1">IFERROR(__xludf.DUMMYFUNCTION("""COMPUTED_VALUE"""),"")</f>
        <v/>
      </c>
      <c r="B481" s="15"/>
      <c r="C481" s="13"/>
      <c r="D481" s="16"/>
      <c r="H481" s="14"/>
    </row>
    <row r="482" spans="1:8" x14ac:dyDescent="0.25">
      <c r="A482" s="12" t="str">
        <f ca="1">IFERROR(__xludf.DUMMYFUNCTION("""COMPUTED_VALUE"""),"")</f>
        <v/>
      </c>
      <c r="B482" s="15"/>
      <c r="C482" s="13"/>
      <c r="D482" s="16"/>
      <c r="H482" s="14"/>
    </row>
    <row r="483" spans="1:8" x14ac:dyDescent="0.25">
      <c r="A483" s="12" t="str">
        <f ca="1">IFERROR(__xludf.DUMMYFUNCTION("""COMPUTED_VALUE"""),"")</f>
        <v/>
      </c>
      <c r="B483" s="15"/>
      <c r="C483" s="13"/>
      <c r="D483" s="16"/>
      <c r="H483" s="14"/>
    </row>
    <row r="484" spans="1:8" x14ac:dyDescent="0.25">
      <c r="A484" s="12" t="str">
        <f ca="1">IFERROR(__xludf.DUMMYFUNCTION("""COMPUTED_VALUE"""),"")</f>
        <v/>
      </c>
      <c r="B484" s="15"/>
      <c r="C484" s="13"/>
      <c r="D484" s="16"/>
      <c r="H484" s="14"/>
    </row>
    <row r="485" spans="1:8" x14ac:dyDescent="0.25">
      <c r="A485" s="12" t="str">
        <f ca="1">IFERROR(__xludf.DUMMYFUNCTION("""COMPUTED_VALUE"""),"")</f>
        <v/>
      </c>
      <c r="B485" s="15"/>
      <c r="C485" s="13"/>
      <c r="D485" s="16"/>
      <c r="H485" s="14"/>
    </row>
    <row r="486" spans="1:8" x14ac:dyDescent="0.25">
      <c r="A486" s="12" t="str">
        <f ca="1">IFERROR(__xludf.DUMMYFUNCTION("""COMPUTED_VALUE"""),"")</f>
        <v/>
      </c>
      <c r="B486" s="15"/>
      <c r="C486" s="13"/>
      <c r="D486" s="16"/>
      <c r="H486" s="14"/>
    </row>
    <row r="487" spans="1:8" x14ac:dyDescent="0.25">
      <c r="A487" s="12" t="str">
        <f ca="1">IFERROR(__xludf.DUMMYFUNCTION("""COMPUTED_VALUE"""),"")</f>
        <v/>
      </c>
      <c r="B487" s="15"/>
      <c r="C487" s="13"/>
      <c r="D487" s="16"/>
      <c r="H487" s="14"/>
    </row>
    <row r="488" spans="1:8" x14ac:dyDescent="0.25">
      <c r="A488" s="12" t="str">
        <f ca="1">IFERROR(__xludf.DUMMYFUNCTION("""COMPUTED_VALUE"""),"")</f>
        <v/>
      </c>
      <c r="B488" s="15"/>
      <c r="C488" s="13"/>
      <c r="D488" s="16"/>
      <c r="H488" s="14"/>
    </row>
    <row r="489" spans="1:8" x14ac:dyDescent="0.25">
      <c r="A489" s="12" t="str">
        <f ca="1">IFERROR(__xludf.DUMMYFUNCTION("""COMPUTED_VALUE"""),"")</f>
        <v/>
      </c>
      <c r="B489" s="15"/>
      <c r="C489" s="13"/>
      <c r="D489" s="16"/>
      <c r="H489" s="14"/>
    </row>
    <row r="490" spans="1:8" x14ac:dyDescent="0.25">
      <c r="A490" s="12" t="str">
        <f ca="1">IFERROR(__xludf.DUMMYFUNCTION("""COMPUTED_VALUE"""),"")</f>
        <v/>
      </c>
      <c r="B490" s="15"/>
      <c r="C490" s="13"/>
      <c r="D490" s="16"/>
      <c r="H490" s="14"/>
    </row>
    <row r="491" spans="1:8" x14ac:dyDescent="0.25">
      <c r="A491" s="12" t="str">
        <f ca="1">IFERROR(__xludf.DUMMYFUNCTION("""COMPUTED_VALUE"""),"")</f>
        <v/>
      </c>
      <c r="B491" s="15"/>
      <c r="C491" s="13"/>
      <c r="D491" s="16"/>
      <c r="H491" s="14"/>
    </row>
    <row r="492" spans="1:8" x14ac:dyDescent="0.25">
      <c r="A492" s="12" t="str">
        <f ca="1">IFERROR(__xludf.DUMMYFUNCTION("""COMPUTED_VALUE"""),"")</f>
        <v/>
      </c>
      <c r="B492" s="15"/>
      <c r="C492" s="13"/>
      <c r="D492" s="16"/>
      <c r="H492" s="14"/>
    </row>
    <row r="493" spans="1:8" x14ac:dyDescent="0.25">
      <c r="A493" s="12" t="str">
        <f ca="1">IFERROR(__xludf.DUMMYFUNCTION("""COMPUTED_VALUE"""),"")</f>
        <v/>
      </c>
      <c r="B493" s="15"/>
      <c r="C493" s="13"/>
      <c r="D493" s="16"/>
      <c r="H493" s="14"/>
    </row>
    <row r="494" spans="1:8" x14ac:dyDescent="0.25">
      <c r="A494" s="12" t="str">
        <f ca="1">IFERROR(__xludf.DUMMYFUNCTION("""COMPUTED_VALUE"""),"")</f>
        <v/>
      </c>
      <c r="B494" s="15"/>
      <c r="C494" s="13"/>
      <c r="D494" s="16"/>
      <c r="H494" s="14"/>
    </row>
    <row r="495" spans="1:8" x14ac:dyDescent="0.25">
      <c r="A495" s="12" t="str">
        <f ca="1">IFERROR(__xludf.DUMMYFUNCTION("""COMPUTED_VALUE"""),"")</f>
        <v/>
      </c>
      <c r="B495" s="15"/>
      <c r="C495" s="13"/>
      <c r="D495" s="16"/>
      <c r="H495" s="14"/>
    </row>
    <row r="496" spans="1:8" x14ac:dyDescent="0.25">
      <c r="A496" s="12" t="str">
        <f ca="1">IFERROR(__xludf.DUMMYFUNCTION("""COMPUTED_VALUE"""),"")</f>
        <v/>
      </c>
      <c r="B496" s="15"/>
      <c r="C496" s="13"/>
      <c r="D496" s="16"/>
      <c r="H496" s="14"/>
    </row>
    <row r="497" spans="1:8" x14ac:dyDescent="0.25">
      <c r="A497" s="12" t="str">
        <f ca="1">IFERROR(__xludf.DUMMYFUNCTION("""COMPUTED_VALUE"""),"")</f>
        <v/>
      </c>
      <c r="B497" s="15"/>
      <c r="C497" s="13"/>
      <c r="D497" s="16"/>
      <c r="H497" s="14"/>
    </row>
    <row r="498" spans="1:8" x14ac:dyDescent="0.25">
      <c r="A498" s="12" t="str">
        <f ca="1">IFERROR(__xludf.DUMMYFUNCTION("""COMPUTED_VALUE"""),"")</f>
        <v/>
      </c>
      <c r="B498" s="15"/>
      <c r="C498" s="13"/>
      <c r="D498" s="16"/>
      <c r="H498" s="14"/>
    </row>
    <row r="499" spans="1:8" x14ac:dyDescent="0.25">
      <c r="A499" s="12" t="str">
        <f ca="1">IFERROR(__xludf.DUMMYFUNCTION("""COMPUTED_VALUE"""),"")</f>
        <v/>
      </c>
      <c r="B499" s="15"/>
      <c r="C499" s="13"/>
      <c r="D499" s="16"/>
      <c r="H499" s="14"/>
    </row>
    <row r="500" spans="1:8" x14ac:dyDescent="0.25">
      <c r="A500" s="12" t="str">
        <f ca="1">IFERROR(__xludf.DUMMYFUNCTION("""COMPUTED_VALUE"""),"")</f>
        <v/>
      </c>
      <c r="B500" s="15"/>
      <c r="C500" s="13"/>
      <c r="D500" s="16"/>
      <c r="H500" s="14"/>
    </row>
    <row r="501" spans="1:8" x14ac:dyDescent="0.25">
      <c r="A501" s="12" t="str">
        <f ca="1">IFERROR(__xludf.DUMMYFUNCTION("""COMPUTED_VALUE"""),"")</f>
        <v/>
      </c>
      <c r="B501" s="15"/>
      <c r="C501" s="13"/>
      <c r="D501" s="16"/>
      <c r="H501" s="14"/>
    </row>
    <row r="502" spans="1:8" x14ac:dyDescent="0.25">
      <c r="A502" s="12" t="str">
        <f ca="1">IFERROR(__xludf.DUMMYFUNCTION("""COMPUTED_VALUE"""),"")</f>
        <v/>
      </c>
      <c r="B502" s="15"/>
      <c r="C502" s="13"/>
      <c r="D502" s="16"/>
      <c r="H502" s="14"/>
    </row>
    <row r="503" spans="1:8" x14ac:dyDescent="0.25">
      <c r="A503" s="12" t="str">
        <f ca="1">IFERROR(__xludf.DUMMYFUNCTION("""COMPUTED_VALUE"""),"")</f>
        <v/>
      </c>
      <c r="B503" s="15"/>
      <c r="C503" s="13"/>
      <c r="D503" s="16"/>
      <c r="H503" s="14"/>
    </row>
    <row r="504" spans="1:8" x14ac:dyDescent="0.25">
      <c r="A504" s="12" t="str">
        <f ca="1">IFERROR(__xludf.DUMMYFUNCTION("""COMPUTED_VALUE"""),"")</f>
        <v/>
      </c>
      <c r="B504" s="15"/>
      <c r="C504" s="13"/>
      <c r="D504" s="16"/>
      <c r="H504" s="14"/>
    </row>
    <row r="505" spans="1:8" x14ac:dyDescent="0.25">
      <c r="A505" s="12" t="str">
        <f ca="1">IFERROR(__xludf.DUMMYFUNCTION("""COMPUTED_VALUE"""),"")</f>
        <v/>
      </c>
      <c r="B505" s="15"/>
      <c r="C505" s="13"/>
      <c r="D505" s="16"/>
      <c r="H505" s="14"/>
    </row>
    <row r="506" spans="1:8" x14ac:dyDescent="0.25">
      <c r="A506" s="12" t="str">
        <f ca="1">IFERROR(__xludf.DUMMYFUNCTION("""COMPUTED_VALUE"""),"")</f>
        <v/>
      </c>
      <c r="B506" s="15"/>
      <c r="C506" s="13"/>
      <c r="D506" s="16"/>
      <c r="H506" s="14"/>
    </row>
    <row r="507" spans="1:8" x14ac:dyDescent="0.25">
      <c r="A507" s="12" t="str">
        <f ca="1">IFERROR(__xludf.DUMMYFUNCTION("""COMPUTED_VALUE"""),"")</f>
        <v/>
      </c>
      <c r="B507" s="15"/>
      <c r="C507" s="13"/>
      <c r="D507" s="16"/>
      <c r="H507" s="14"/>
    </row>
    <row r="508" spans="1:8" x14ac:dyDescent="0.25">
      <c r="A508" s="12" t="str">
        <f ca="1">IFERROR(__xludf.DUMMYFUNCTION("""COMPUTED_VALUE"""),"")</f>
        <v/>
      </c>
      <c r="B508" s="15"/>
      <c r="C508" s="13"/>
      <c r="D508" s="16"/>
      <c r="H508" s="14"/>
    </row>
    <row r="509" spans="1:8" x14ac:dyDescent="0.25">
      <c r="A509" s="12" t="str">
        <f ca="1">IFERROR(__xludf.DUMMYFUNCTION("""COMPUTED_VALUE"""),"")</f>
        <v/>
      </c>
      <c r="B509" s="15"/>
      <c r="C509" s="13"/>
      <c r="D509" s="16"/>
      <c r="H509" s="14"/>
    </row>
    <row r="510" spans="1:8" x14ac:dyDescent="0.25">
      <c r="A510" s="12" t="str">
        <f ca="1">IFERROR(__xludf.DUMMYFUNCTION("""COMPUTED_VALUE"""),"")</f>
        <v/>
      </c>
      <c r="B510" s="15"/>
      <c r="C510" s="13"/>
      <c r="D510" s="16"/>
      <c r="H510" s="14"/>
    </row>
    <row r="511" spans="1:8" x14ac:dyDescent="0.25">
      <c r="A511" s="12" t="str">
        <f ca="1">IFERROR(__xludf.DUMMYFUNCTION("""COMPUTED_VALUE"""),"")</f>
        <v/>
      </c>
      <c r="B511" s="15"/>
      <c r="C511" s="13"/>
      <c r="D511" s="16"/>
      <c r="H511" s="14"/>
    </row>
    <row r="512" spans="1:8" x14ac:dyDescent="0.25">
      <c r="A512" s="12" t="str">
        <f ca="1">IFERROR(__xludf.DUMMYFUNCTION("""COMPUTED_VALUE"""),"")</f>
        <v/>
      </c>
      <c r="B512" s="15"/>
      <c r="C512" s="13"/>
      <c r="D512" s="16"/>
      <c r="H512" s="14"/>
    </row>
    <row r="513" spans="1:8" x14ac:dyDescent="0.25">
      <c r="A513" s="12" t="str">
        <f ca="1">IFERROR(__xludf.DUMMYFUNCTION("""COMPUTED_VALUE"""),"")</f>
        <v/>
      </c>
      <c r="B513" s="15"/>
      <c r="C513" s="13"/>
      <c r="D513" s="16"/>
      <c r="H513" s="14"/>
    </row>
    <row r="514" spans="1:8" x14ac:dyDescent="0.25">
      <c r="A514" s="12" t="str">
        <f ca="1">IFERROR(__xludf.DUMMYFUNCTION("""COMPUTED_VALUE"""),"")</f>
        <v/>
      </c>
      <c r="B514" s="15"/>
      <c r="C514" s="13"/>
      <c r="D514" s="16"/>
      <c r="H514" s="14"/>
    </row>
    <row r="515" spans="1:8" x14ac:dyDescent="0.25">
      <c r="A515" s="12" t="str">
        <f ca="1">IFERROR(__xludf.DUMMYFUNCTION("""COMPUTED_VALUE"""),"")</f>
        <v/>
      </c>
      <c r="B515" s="15"/>
      <c r="C515" s="13"/>
      <c r="D515" s="16"/>
      <c r="H515" s="14"/>
    </row>
    <row r="516" spans="1:8" x14ac:dyDescent="0.25">
      <c r="A516" s="12" t="str">
        <f ca="1">IFERROR(__xludf.DUMMYFUNCTION("""COMPUTED_VALUE"""),"")</f>
        <v/>
      </c>
      <c r="B516" s="15"/>
      <c r="C516" s="13"/>
      <c r="D516" s="16"/>
      <c r="H516" s="14"/>
    </row>
    <row r="517" spans="1:8" x14ac:dyDescent="0.25">
      <c r="A517" s="12" t="str">
        <f ca="1">IFERROR(__xludf.DUMMYFUNCTION("""COMPUTED_VALUE"""),"")</f>
        <v/>
      </c>
      <c r="B517" s="15"/>
      <c r="C517" s="13"/>
      <c r="D517" s="16"/>
      <c r="H517" s="14"/>
    </row>
    <row r="518" spans="1:8" x14ac:dyDescent="0.25">
      <c r="A518" s="12" t="str">
        <f ca="1">IFERROR(__xludf.DUMMYFUNCTION("""COMPUTED_VALUE"""),"")</f>
        <v/>
      </c>
      <c r="B518" s="15"/>
      <c r="C518" s="13"/>
      <c r="D518" s="16"/>
      <c r="H518" s="14"/>
    </row>
    <row r="519" spans="1:8" x14ac:dyDescent="0.25">
      <c r="A519" s="12" t="str">
        <f ca="1">IFERROR(__xludf.DUMMYFUNCTION("""COMPUTED_VALUE"""),"")</f>
        <v/>
      </c>
      <c r="B519" s="15"/>
      <c r="C519" s="13"/>
      <c r="D519" s="16"/>
      <c r="H519" s="14"/>
    </row>
    <row r="520" spans="1:8" x14ac:dyDescent="0.25">
      <c r="A520" s="12" t="str">
        <f ca="1">IFERROR(__xludf.DUMMYFUNCTION("""COMPUTED_VALUE"""),"")</f>
        <v/>
      </c>
      <c r="B520" s="15"/>
      <c r="C520" s="13"/>
      <c r="D520" s="16"/>
      <c r="H520" s="14"/>
    </row>
    <row r="521" spans="1:8" x14ac:dyDescent="0.25">
      <c r="A521" s="12" t="str">
        <f ca="1">IFERROR(__xludf.DUMMYFUNCTION("""COMPUTED_VALUE"""),"")</f>
        <v/>
      </c>
      <c r="B521" s="15"/>
      <c r="C521" s="13"/>
      <c r="D521" s="16"/>
      <c r="H521" s="14"/>
    </row>
    <row r="522" spans="1:8" x14ac:dyDescent="0.25">
      <c r="A522" s="12" t="str">
        <f ca="1">IFERROR(__xludf.DUMMYFUNCTION("""COMPUTED_VALUE"""),"")</f>
        <v/>
      </c>
      <c r="B522" s="15"/>
      <c r="C522" s="13"/>
      <c r="D522" s="16"/>
      <c r="H522" s="14"/>
    </row>
    <row r="523" spans="1:8" x14ac:dyDescent="0.25">
      <c r="A523" s="12" t="str">
        <f ca="1">IFERROR(__xludf.DUMMYFUNCTION("""COMPUTED_VALUE"""),"")</f>
        <v/>
      </c>
      <c r="B523" s="15"/>
      <c r="C523" s="13"/>
      <c r="D523" s="16"/>
      <c r="H523" s="14"/>
    </row>
    <row r="524" spans="1:8" x14ac:dyDescent="0.25">
      <c r="A524" s="12" t="str">
        <f ca="1">IFERROR(__xludf.DUMMYFUNCTION("""COMPUTED_VALUE"""),"")</f>
        <v/>
      </c>
      <c r="B524" s="15"/>
      <c r="C524" s="13"/>
      <c r="D524" s="16"/>
      <c r="H524" s="14"/>
    </row>
    <row r="525" spans="1:8" x14ac:dyDescent="0.25">
      <c r="A525" s="12" t="str">
        <f ca="1">IFERROR(__xludf.DUMMYFUNCTION("""COMPUTED_VALUE"""),"")</f>
        <v/>
      </c>
      <c r="B525" s="15"/>
      <c r="C525" s="13"/>
      <c r="D525" s="16"/>
      <c r="H525" s="14"/>
    </row>
    <row r="526" spans="1:8" x14ac:dyDescent="0.25">
      <c r="A526" s="12" t="str">
        <f ca="1">IFERROR(__xludf.DUMMYFUNCTION("""COMPUTED_VALUE"""),"")</f>
        <v/>
      </c>
      <c r="B526" s="15"/>
      <c r="C526" s="13"/>
      <c r="D526" s="16"/>
      <c r="H526" s="14"/>
    </row>
    <row r="527" spans="1:8" x14ac:dyDescent="0.25">
      <c r="A527" s="12" t="str">
        <f ca="1">IFERROR(__xludf.DUMMYFUNCTION("""COMPUTED_VALUE"""),"")</f>
        <v/>
      </c>
      <c r="B527" s="15"/>
      <c r="C527" s="13"/>
      <c r="D527" s="16"/>
      <c r="H527" s="14"/>
    </row>
    <row r="528" spans="1:8" x14ac:dyDescent="0.25">
      <c r="A528" s="12" t="str">
        <f ca="1">IFERROR(__xludf.DUMMYFUNCTION("""COMPUTED_VALUE"""),"")</f>
        <v/>
      </c>
      <c r="B528" s="15"/>
      <c r="C528" s="13"/>
      <c r="D528" s="16"/>
      <c r="H528" s="14"/>
    </row>
    <row r="529" spans="1:8" x14ac:dyDescent="0.25">
      <c r="A529" s="12" t="str">
        <f ca="1">IFERROR(__xludf.DUMMYFUNCTION("""COMPUTED_VALUE"""),"")</f>
        <v/>
      </c>
      <c r="B529" s="15"/>
      <c r="C529" s="13"/>
      <c r="D529" s="16"/>
      <c r="H529" s="14"/>
    </row>
    <row r="530" spans="1:8" x14ac:dyDescent="0.25">
      <c r="A530" s="12" t="str">
        <f ca="1">IFERROR(__xludf.DUMMYFUNCTION("""COMPUTED_VALUE"""),"")</f>
        <v/>
      </c>
      <c r="B530" s="15"/>
      <c r="C530" s="13"/>
      <c r="D530" s="16"/>
      <c r="H530" s="14"/>
    </row>
    <row r="531" spans="1:8" x14ac:dyDescent="0.25">
      <c r="A531" s="12" t="str">
        <f ca="1">IFERROR(__xludf.DUMMYFUNCTION("""COMPUTED_VALUE"""),"")</f>
        <v/>
      </c>
      <c r="B531" s="15"/>
      <c r="C531" s="13"/>
      <c r="D531" s="16"/>
      <c r="H531" s="14"/>
    </row>
    <row r="532" spans="1:8" x14ac:dyDescent="0.25">
      <c r="A532" s="12" t="str">
        <f ca="1">IFERROR(__xludf.DUMMYFUNCTION("""COMPUTED_VALUE"""),"")</f>
        <v/>
      </c>
      <c r="B532" s="15"/>
      <c r="C532" s="13"/>
      <c r="D532" s="16"/>
      <c r="H532" s="14"/>
    </row>
    <row r="533" spans="1:8" x14ac:dyDescent="0.25">
      <c r="A533" s="12" t="str">
        <f ca="1">IFERROR(__xludf.DUMMYFUNCTION("""COMPUTED_VALUE"""),"")</f>
        <v/>
      </c>
      <c r="B533" s="15"/>
      <c r="C533" s="13"/>
      <c r="D533" s="16"/>
      <c r="H533" s="14"/>
    </row>
    <row r="534" spans="1:8" x14ac:dyDescent="0.25">
      <c r="A534" s="12" t="str">
        <f ca="1">IFERROR(__xludf.DUMMYFUNCTION("""COMPUTED_VALUE"""),"")</f>
        <v/>
      </c>
      <c r="B534" s="15"/>
      <c r="C534" s="13"/>
      <c r="D534" s="16"/>
      <c r="H534" s="14"/>
    </row>
    <row r="535" spans="1:8" x14ac:dyDescent="0.25">
      <c r="A535" s="12" t="str">
        <f ca="1">IFERROR(__xludf.DUMMYFUNCTION("""COMPUTED_VALUE"""),"")</f>
        <v/>
      </c>
      <c r="B535" s="15"/>
      <c r="C535" s="13"/>
      <c r="D535" s="16"/>
      <c r="H535" s="14"/>
    </row>
    <row r="536" spans="1:8" x14ac:dyDescent="0.25">
      <c r="A536" s="12" t="str">
        <f ca="1">IFERROR(__xludf.DUMMYFUNCTION("""COMPUTED_VALUE"""),"")</f>
        <v/>
      </c>
      <c r="B536" s="15"/>
      <c r="C536" s="13"/>
      <c r="D536" s="16"/>
      <c r="H536" s="14"/>
    </row>
    <row r="537" spans="1:8" x14ac:dyDescent="0.25">
      <c r="A537" s="12" t="str">
        <f ca="1">IFERROR(__xludf.DUMMYFUNCTION("""COMPUTED_VALUE"""),"")</f>
        <v/>
      </c>
      <c r="B537" s="15"/>
      <c r="C537" s="13"/>
      <c r="D537" s="16"/>
      <c r="H537" s="14"/>
    </row>
    <row r="538" spans="1:8" x14ac:dyDescent="0.25">
      <c r="A538" s="12" t="str">
        <f ca="1">IFERROR(__xludf.DUMMYFUNCTION("""COMPUTED_VALUE"""),"")</f>
        <v/>
      </c>
      <c r="B538" s="15"/>
      <c r="C538" s="13"/>
      <c r="D538" s="16"/>
      <c r="H538" s="14"/>
    </row>
    <row r="539" spans="1:8" x14ac:dyDescent="0.25">
      <c r="A539" s="12" t="str">
        <f ca="1">IFERROR(__xludf.DUMMYFUNCTION("""COMPUTED_VALUE"""),"")</f>
        <v/>
      </c>
      <c r="B539" s="15"/>
      <c r="C539" s="13"/>
      <c r="D539" s="16"/>
      <c r="H539" s="14"/>
    </row>
    <row r="540" spans="1:8" x14ac:dyDescent="0.25">
      <c r="A540" s="12" t="str">
        <f ca="1">IFERROR(__xludf.DUMMYFUNCTION("""COMPUTED_VALUE"""),"")</f>
        <v/>
      </c>
      <c r="B540" s="15"/>
      <c r="C540" s="13"/>
      <c r="D540" s="16"/>
      <c r="H540" s="14"/>
    </row>
    <row r="541" spans="1:8" x14ac:dyDescent="0.25">
      <c r="A541" s="12" t="str">
        <f ca="1">IFERROR(__xludf.DUMMYFUNCTION("""COMPUTED_VALUE"""),"")</f>
        <v/>
      </c>
      <c r="B541" s="15"/>
      <c r="C541" s="13"/>
      <c r="D541" s="16"/>
      <c r="H541" s="14"/>
    </row>
    <row r="542" spans="1:8" x14ac:dyDescent="0.25">
      <c r="A542" s="12" t="str">
        <f ca="1">IFERROR(__xludf.DUMMYFUNCTION("""COMPUTED_VALUE"""),"")</f>
        <v/>
      </c>
      <c r="B542" s="15"/>
      <c r="C542" s="13"/>
      <c r="D542" s="16"/>
      <c r="H542" s="14"/>
    </row>
    <row r="543" spans="1:8" x14ac:dyDescent="0.25">
      <c r="A543" s="12" t="str">
        <f ca="1">IFERROR(__xludf.DUMMYFUNCTION("""COMPUTED_VALUE"""),"")</f>
        <v/>
      </c>
      <c r="B543" s="15"/>
      <c r="C543" s="13"/>
      <c r="D543" s="16"/>
      <c r="H543" s="14"/>
    </row>
    <row r="544" spans="1:8" x14ac:dyDescent="0.25">
      <c r="A544" s="12" t="str">
        <f ca="1">IFERROR(__xludf.DUMMYFUNCTION("""COMPUTED_VALUE"""),"")</f>
        <v/>
      </c>
      <c r="B544" s="15"/>
      <c r="C544" s="13"/>
      <c r="D544" s="16"/>
      <c r="H544" s="14"/>
    </row>
    <row r="545" spans="1:8" x14ac:dyDescent="0.25">
      <c r="A545" s="12" t="str">
        <f ca="1">IFERROR(__xludf.DUMMYFUNCTION("""COMPUTED_VALUE"""),"")</f>
        <v/>
      </c>
      <c r="B545" s="15"/>
      <c r="C545" s="13"/>
      <c r="D545" s="16"/>
      <c r="H545" s="14"/>
    </row>
    <row r="546" spans="1:8" x14ac:dyDescent="0.25">
      <c r="A546" s="12" t="str">
        <f ca="1">IFERROR(__xludf.DUMMYFUNCTION("""COMPUTED_VALUE"""),"")</f>
        <v/>
      </c>
      <c r="B546" s="15"/>
      <c r="C546" s="13"/>
      <c r="D546" s="16"/>
      <c r="H546" s="14"/>
    </row>
    <row r="547" spans="1:8" x14ac:dyDescent="0.25">
      <c r="A547" s="12" t="str">
        <f ca="1">IFERROR(__xludf.DUMMYFUNCTION("""COMPUTED_VALUE"""),"")</f>
        <v/>
      </c>
      <c r="B547" s="15"/>
      <c r="C547" s="13"/>
      <c r="D547" s="16"/>
      <c r="H547" s="14"/>
    </row>
    <row r="548" spans="1:8" x14ac:dyDescent="0.25">
      <c r="A548" s="12" t="str">
        <f ca="1">IFERROR(__xludf.DUMMYFUNCTION("""COMPUTED_VALUE"""),"")</f>
        <v/>
      </c>
      <c r="B548" s="15"/>
      <c r="C548" s="13"/>
      <c r="D548" s="16"/>
      <c r="H548" s="14"/>
    </row>
    <row r="549" spans="1:8" x14ac:dyDescent="0.25">
      <c r="A549" s="12" t="str">
        <f ca="1">IFERROR(__xludf.DUMMYFUNCTION("""COMPUTED_VALUE"""),"")</f>
        <v/>
      </c>
      <c r="B549" s="15"/>
      <c r="C549" s="13"/>
      <c r="D549" s="16"/>
      <c r="H549" s="14"/>
    </row>
    <row r="550" spans="1:8" x14ac:dyDescent="0.25">
      <c r="A550" s="12" t="str">
        <f ca="1">IFERROR(__xludf.DUMMYFUNCTION("""COMPUTED_VALUE"""),"")</f>
        <v/>
      </c>
      <c r="B550" s="15"/>
      <c r="C550" s="13"/>
      <c r="D550" s="16"/>
      <c r="H550" s="14"/>
    </row>
    <row r="551" spans="1:8" x14ac:dyDescent="0.25">
      <c r="A551" s="12" t="str">
        <f ca="1">IFERROR(__xludf.DUMMYFUNCTION("""COMPUTED_VALUE"""),"")</f>
        <v/>
      </c>
      <c r="B551" s="15"/>
      <c r="C551" s="13"/>
      <c r="D551" s="16"/>
      <c r="H551" s="14"/>
    </row>
    <row r="552" spans="1:8" x14ac:dyDescent="0.25">
      <c r="A552" s="12" t="str">
        <f ca="1">IFERROR(__xludf.DUMMYFUNCTION("""COMPUTED_VALUE"""),"")</f>
        <v/>
      </c>
      <c r="B552" s="15"/>
      <c r="C552" s="13"/>
      <c r="D552" s="16"/>
      <c r="H552" s="14"/>
    </row>
    <row r="553" spans="1:8" x14ac:dyDescent="0.25">
      <c r="A553" s="12" t="str">
        <f ca="1">IFERROR(__xludf.DUMMYFUNCTION("""COMPUTED_VALUE"""),"")</f>
        <v/>
      </c>
      <c r="B553" s="15"/>
      <c r="C553" s="13"/>
      <c r="D553" s="16"/>
      <c r="H553" s="14"/>
    </row>
    <row r="554" spans="1:8" x14ac:dyDescent="0.25">
      <c r="A554" s="12" t="str">
        <f ca="1">IFERROR(__xludf.DUMMYFUNCTION("""COMPUTED_VALUE"""),"")</f>
        <v/>
      </c>
      <c r="B554" s="15"/>
      <c r="C554" s="13"/>
      <c r="D554" s="16"/>
      <c r="H554" s="14"/>
    </row>
    <row r="555" spans="1:8" x14ac:dyDescent="0.25">
      <c r="A555" s="12" t="str">
        <f ca="1">IFERROR(__xludf.DUMMYFUNCTION("""COMPUTED_VALUE"""),"")</f>
        <v/>
      </c>
      <c r="B555" s="15"/>
      <c r="C555" s="13"/>
      <c r="D555" s="16"/>
      <c r="H555" s="14"/>
    </row>
    <row r="556" spans="1:8" x14ac:dyDescent="0.25">
      <c r="A556" s="12" t="str">
        <f ca="1">IFERROR(__xludf.DUMMYFUNCTION("""COMPUTED_VALUE"""),"")</f>
        <v/>
      </c>
      <c r="B556" s="15"/>
      <c r="C556" s="13"/>
      <c r="D556" s="16"/>
      <c r="H556" s="14"/>
    </row>
    <row r="557" spans="1:8" x14ac:dyDescent="0.25">
      <c r="A557" s="12" t="str">
        <f ca="1">IFERROR(__xludf.DUMMYFUNCTION("""COMPUTED_VALUE"""),"")</f>
        <v/>
      </c>
      <c r="B557" s="15"/>
      <c r="C557" s="13"/>
      <c r="D557" s="16"/>
      <c r="H557" s="14"/>
    </row>
    <row r="558" spans="1:8" x14ac:dyDescent="0.25">
      <c r="A558" s="12" t="str">
        <f ca="1">IFERROR(__xludf.DUMMYFUNCTION("""COMPUTED_VALUE"""),"")</f>
        <v/>
      </c>
      <c r="B558" s="15"/>
      <c r="C558" s="13"/>
      <c r="D558" s="16"/>
      <c r="H558" s="14"/>
    </row>
    <row r="559" spans="1:8" x14ac:dyDescent="0.25">
      <c r="A559" s="12" t="str">
        <f ca="1">IFERROR(__xludf.DUMMYFUNCTION("""COMPUTED_VALUE"""),"")</f>
        <v/>
      </c>
      <c r="B559" s="15"/>
      <c r="C559" s="13"/>
      <c r="D559" s="16"/>
      <c r="H559" s="14"/>
    </row>
    <row r="560" spans="1:8" x14ac:dyDescent="0.25">
      <c r="A560" s="12" t="str">
        <f ca="1">IFERROR(__xludf.DUMMYFUNCTION("""COMPUTED_VALUE"""),"")</f>
        <v/>
      </c>
      <c r="B560" s="15"/>
      <c r="C560" s="13"/>
      <c r="D560" s="16"/>
      <c r="H560" s="14"/>
    </row>
    <row r="561" spans="1:8" x14ac:dyDescent="0.25">
      <c r="A561" s="12" t="str">
        <f ca="1">IFERROR(__xludf.DUMMYFUNCTION("""COMPUTED_VALUE"""),"")</f>
        <v/>
      </c>
      <c r="B561" s="15"/>
      <c r="C561" s="13"/>
      <c r="D561" s="16"/>
      <c r="H561" s="14"/>
    </row>
    <row r="562" spans="1:8" x14ac:dyDescent="0.25">
      <c r="A562" s="12" t="str">
        <f ca="1">IFERROR(__xludf.DUMMYFUNCTION("""COMPUTED_VALUE"""),"")</f>
        <v/>
      </c>
      <c r="B562" s="15"/>
      <c r="C562" s="13"/>
      <c r="D562" s="16"/>
      <c r="H562" s="14"/>
    </row>
    <row r="563" spans="1:8" x14ac:dyDescent="0.25">
      <c r="A563" s="12" t="str">
        <f ca="1">IFERROR(__xludf.DUMMYFUNCTION("""COMPUTED_VALUE"""),"")</f>
        <v/>
      </c>
      <c r="B563" s="15"/>
      <c r="C563" s="13"/>
      <c r="D563" s="16"/>
      <c r="H563" s="14"/>
    </row>
    <row r="564" spans="1:8" x14ac:dyDescent="0.25">
      <c r="A564" s="12" t="str">
        <f ca="1">IFERROR(__xludf.DUMMYFUNCTION("""COMPUTED_VALUE"""),"")</f>
        <v/>
      </c>
      <c r="B564" s="15"/>
      <c r="C564" s="13"/>
      <c r="D564" s="16"/>
      <c r="H564" s="14"/>
    </row>
    <row r="565" spans="1:8" x14ac:dyDescent="0.25">
      <c r="A565" s="12" t="str">
        <f ca="1">IFERROR(__xludf.DUMMYFUNCTION("""COMPUTED_VALUE"""),"")</f>
        <v/>
      </c>
      <c r="B565" s="15"/>
      <c r="C565" s="13"/>
      <c r="D565" s="16"/>
      <c r="H565" s="14"/>
    </row>
    <row r="566" spans="1:8" x14ac:dyDescent="0.25">
      <c r="A566" s="12" t="str">
        <f ca="1">IFERROR(__xludf.DUMMYFUNCTION("""COMPUTED_VALUE"""),"")</f>
        <v/>
      </c>
      <c r="B566" s="15"/>
      <c r="C566" s="13"/>
      <c r="D566" s="16"/>
      <c r="H566" s="14"/>
    </row>
    <row r="567" spans="1:8" x14ac:dyDescent="0.25">
      <c r="A567" s="12" t="str">
        <f ca="1">IFERROR(__xludf.DUMMYFUNCTION("""COMPUTED_VALUE"""),"")</f>
        <v/>
      </c>
      <c r="B567" s="15"/>
      <c r="C567" s="13"/>
      <c r="D567" s="16"/>
      <c r="H567" s="14"/>
    </row>
    <row r="568" spans="1:8" x14ac:dyDescent="0.25">
      <c r="A568" s="12" t="str">
        <f ca="1">IFERROR(__xludf.DUMMYFUNCTION("""COMPUTED_VALUE"""),"")</f>
        <v/>
      </c>
      <c r="B568" s="15"/>
      <c r="C568" s="13"/>
      <c r="D568" s="16"/>
      <c r="H568" s="14"/>
    </row>
    <row r="569" spans="1:8" x14ac:dyDescent="0.25">
      <c r="A569" s="12" t="str">
        <f ca="1">IFERROR(__xludf.DUMMYFUNCTION("""COMPUTED_VALUE"""),"")</f>
        <v/>
      </c>
      <c r="B569" s="15"/>
      <c r="C569" s="13"/>
      <c r="D569" s="16"/>
      <c r="H569" s="14"/>
    </row>
    <row r="570" spans="1:8" x14ac:dyDescent="0.25">
      <c r="A570" s="12" t="str">
        <f ca="1">IFERROR(__xludf.DUMMYFUNCTION("""COMPUTED_VALUE"""),"")</f>
        <v/>
      </c>
      <c r="B570" s="15"/>
      <c r="C570" s="13"/>
      <c r="D570" s="16"/>
      <c r="H570" s="14"/>
    </row>
    <row r="571" spans="1:8" x14ac:dyDescent="0.25">
      <c r="A571" s="12" t="str">
        <f ca="1">IFERROR(__xludf.DUMMYFUNCTION("""COMPUTED_VALUE"""),"")</f>
        <v/>
      </c>
      <c r="B571" s="15"/>
      <c r="C571" s="13"/>
      <c r="D571" s="16"/>
      <c r="H571" s="14"/>
    </row>
    <row r="572" spans="1:8" x14ac:dyDescent="0.25">
      <c r="A572" s="12" t="str">
        <f ca="1">IFERROR(__xludf.DUMMYFUNCTION("""COMPUTED_VALUE"""),"")</f>
        <v/>
      </c>
      <c r="B572" s="15"/>
      <c r="C572" s="13"/>
      <c r="D572" s="16"/>
      <c r="H572" s="14"/>
    </row>
    <row r="573" spans="1:8" x14ac:dyDescent="0.25">
      <c r="A573" s="12" t="str">
        <f ca="1">IFERROR(__xludf.DUMMYFUNCTION("""COMPUTED_VALUE"""),"")</f>
        <v/>
      </c>
      <c r="B573" s="15"/>
      <c r="C573" s="13"/>
      <c r="D573" s="16"/>
      <c r="H573" s="14"/>
    </row>
    <row r="574" spans="1:8" x14ac:dyDescent="0.25">
      <c r="A574" s="12" t="str">
        <f ca="1">IFERROR(__xludf.DUMMYFUNCTION("""COMPUTED_VALUE"""),"")</f>
        <v/>
      </c>
      <c r="B574" s="15"/>
      <c r="C574" s="13"/>
      <c r="D574" s="16"/>
      <c r="H574" s="14"/>
    </row>
    <row r="575" spans="1:8" x14ac:dyDescent="0.25">
      <c r="A575" s="12" t="str">
        <f ca="1">IFERROR(__xludf.DUMMYFUNCTION("""COMPUTED_VALUE"""),"")</f>
        <v/>
      </c>
      <c r="B575" s="15"/>
      <c r="C575" s="13"/>
      <c r="D575" s="16"/>
      <c r="H575" s="14"/>
    </row>
    <row r="576" spans="1:8" x14ac:dyDescent="0.25">
      <c r="A576" s="12" t="str">
        <f ca="1">IFERROR(__xludf.DUMMYFUNCTION("""COMPUTED_VALUE"""),"")</f>
        <v/>
      </c>
      <c r="B576" s="15"/>
      <c r="C576" s="13"/>
      <c r="D576" s="16"/>
      <c r="H576" s="14"/>
    </row>
    <row r="577" spans="1:8" x14ac:dyDescent="0.25">
      <c r="A577" s="12" t="str">
        <f ca="1">IFERROR(__xludf.DUMMYFUNCTION("""COMPUTED_VALUE"""),"")</f>
        <v/>
      </c>
      <c r="B577" s="15"/>
      <c r="C577" s="13"/>
      <c r="D577" s="16"/>
      <c r="H577" s="14"/>
    </row>
    <row r="578" spans="1:8" x14ac:dyDescent="0.25">
      <c r="A578" s="12" t="str">
        <f ca="1">IFERROR(__xludf.DUMMYFUNCTION("""COMPUTED_VALUE"""),"")</f>
        <v/>
      </c>
      <c r="B578" s="15"/>
      <c r="C578" s="13"/>
      <c r="D578" s="16"/>
      <c r="H578" s="14"/>
    </row>
    <row r="579" spans="1:8" x14ac:dyDescent="0.25">
      <c r="A579" s="12" t="str">
        <f ca="1">IFERROR(__xludf.DUMMYFUNCTION("""COMPUTED_VALUE"""),"")</f>
        <v/>
      </c>
      <c r="B579" s="15"/>
      <c r="C579" s="13"/>
      <c r="D579" s="16"/>
      <c r="H579" s="14"/>
    </row>
    <row r="580" spans="1:8" x14ac:dyDescent="0.25">
      <c r="A580" s="12" t="str">
        <f ca="1">IFERROR(__xludf.DUMMYFUNCTION("""COMPUTED_VALUE"""),"")</f>
        <v/>
      </c>
      <c r="B580" s="15"/>
      <c r="C580" s="13"/>
      <c r="D580" s="16"/>
      <c r="H580" s="14"/>
    </row>
    <row r="581" spans="1:8" x14ac:dyDescent="0.25">
      <c r="A581" s="12" t="str">
        <f ca="1">IFERROR(__xludf.DUMMYFUNCTION("""COMPUTED_VALUE"""),"")</f>
        <v/>
      </c>
      <c r="B581" s="15"/>
      <c r="C581" s="13"/>
      <c r="D581" s="16"/>
      <c r="H581" s="14"/>
    </row>
    <row r="582" spans="1:8" x14ac:dyDescent="0.25">
      <c r="A582" s="12" t="str">
        <f ca="1">IFERROR(__xludf.DUMMYFUNCTION("""COMPUTED_VALUE"""),"")</f>
        <v/>
      </c>
      <c r="B582" s="15"/>
      <c r="C582" s="13"/>
      <c r="D582" s="16"/>
      <c r="H582" s="14"/>
    </row>
    <row r="583" spans="1:8" x14ac:dyDescent="0.25">
      <c r="A583" s="12" t="str">
        <f ca="1">IFERROR(__xludf.DUMMYFUNCTION("""COMPUTED_VALUE"""),"")</f>
        <v/>
      </c>
      <c r="B583" s="15"/>
      <c r="C583" s="13"/>
      <c r="D583" s="16"/>
      <c r="H583" s="14"/>
    </row>
    <row r="584" spans="1:8" x14ac:dyDescent="0.25">
      <c r="A584" s="12" t="str">
        <f ca="1">IFERROR(__xludf.DUMMYFUNCTION("""COMPUTED_VALUE"""),"")</f>
        <v/>
      </c>
      <c r="B584" s="15"/>
      <c r="C584" s="13"/>
      <c r="D584" s="16"/>
      <c r="H584" s="14"/>
    </row>
    <row r="585" spans="1:8" x14ac:dyDescent="0.25">
      <c r="A585" s="12" t="str">
        <f ca="1">IFERROR(__xludf.DUMMYFUNCTION("""COMPUTED_VALUE"""),"")</f>
        <v/>
      </c>
      <c r="B585" s="15"/>
      <c r="C585" s="13"/>
      <c r="D585" s="16"/>
      <c r="H585" s="14"/>
    </row>
    <row r="586" spans="1:8" x14ac:dyDescent="0.25">
      <c r="A586" s="12" t="str">
        <f ca="1">IFERROR(__xludf.DUMMYFUNCTION("""COMPUTED_VALUE"""),"")</f>
        <v/>
      </c>
      <c r="B586" s="15"/>
      <c r="C586" s="13"/>
      <c r="D586" s="16"/>
      <c r="H586" s="14"/>
    </row>
    <row r="587" spans="1:8" x14ac:dyDescent="0.25">
      <c r="A587" s="12" t="str">
        <f ca="1">IFERROR(__xludf.DUMMYFUNCTION("""COMPUTED_VALUE"""),"")</f>
        <v/>
      </c>
      <c r="B587" s="15"/>
      <c r="C587" s="13"/>
      <c r="D587" s="16"/>
      <c r="H587" s="14"/>
    </row>
    <row r="588" spans="1:8" x14ac:dyDescent="0.25">
      <c r="A588" s="12" t="str">
        <f ca="1">IFERROR(__xludf.DUMMYFUNCTION("""COMPUTED_VALUE"""),"")</f>
        <v/>
      </c>
      <c r="B588" s="15"/>
      <c r="C588" s="13"/>
      <c r="D588" s="16"/>
      <c r="H588" s="14"/>
    </row>
    <row r="589" spans="1:8" x14ac:dyDescent="0.25">
      <c r="A589" s="12" t="str">
        <f ca="1">IFERROR(__xludf.DUMMYFUNCTION("""COMPUTED_VALUE"""),"")</f>
        <v/>
      </c>
      <c r="B589" s="15"/>
      <c r="C589" s="13"/>
      <c r="D589" s="16"/>
      <c r="H589" s="14"/>
    </row>
    <row r="590" spans="1:8" x14ac:dyDescent="0.25">
      <c r="A590" s="12" t="str">
        <f ca="1">IFERROR(__xludf.DUMMYFUNCTION("""COMPUTED_VALUE"""),"")</f>
        <v/>
      </c>
      <c r="B590" s="15"/>
      <c r="C590" s="13"/>
      <c r="D590" s="16"/>
      <c r="H590" s="14"/>
    </row>
    <row r="591" spans="1:8" x14ac:dyDescent="0.25">
      <c r="A591" s="12" t="str">
        <f ca="1">IFERROR(__xludf.DUMMYFUNCTION("""COMPUTED_VALUE"""),"")</f>
        <v/>
      </c>
      <c r="B591" s="15"/>
      <c r="C591" s="13"/>
      <c r="D591" s="16"/>
      <c r="H591" s="14"/>
    </row>
    <row r="592" spans="1:8" x14ac:dyDescent="0.25">
      <c r="A592" s="12" t="str">
        <f ca="1">IFERROR(__xludf.DUMMYFUNCTION("""COMPUTED_VALUE"""),"")</f>
        <v/>
      </c>
      <c r="B592" s="15"/>
      <c r="C592" s="13"/>
      <c r="D592" s="16"/>
      <c r="H592" s="14"/>
    </row>
    <row r="593" spans="1:8" x14ac:dyDescent="0.25">
      <c r="A593" s="12" t="str">
        <f ca="1">IFERROR(__xludf.DUMMYFUNCTION("""COMPUTED_VALUE"""),"")</f>
        <v/>
      </c>
      <c r="B593" s="15"/>
      <c r="C593" s="13"/>
      <c r="D593" s="16"/>
      <c r="H593" s="14"/>
    </row>
    <row r="594" spans="1:8" x14ac:dyDescent="0.25">
      <c r="A594" s="12" t="str">
        <f ca="1">IFERROR(__xludf.DUMMYFUNCTION("""COMPUTED_VALUE"""),"")</f>
        <v/>
      </c>
      <c r="B594" s="15"/>
      <c r="C594" s="13"/>
      <c r="D594" s="16"/>
      <c r="H594" s="14"/>
    </row>
    <row r="595" spans="1:8" x14ac:dyDescent="0.25">
      <c r="A595" s="12" t="str">
        <f ca="1">IFERROR(__xludf.DUMMYFUNCTION("""COMPUTED_VALUE"""),"")</f>
        <v/>
      </c>
      <c r="B595" s="15"/>
      <c r="C595" s="13"/>
      <c r="D595" s="16"/>
      <c r="H595" s="14"/>
    </row>
    <row r="596" spans="1:8" x14ac:dyDescent="0.25">
      <c r="A596" s="12" t="str">
        <f ca="1">IFERROR(__xludf.DUMMYFUNCTION("""COMPUTED_VALUE"""),"")</f>
        <v/>
      </c>
      <c r="B596" s="15"/>
      <c r="C596" s="13"/>
      <c r="D596" s="16"/>
      <c r="H596" s="14"/>
    </row>
    <row r="597" spans="1:8" x14ac:dyDescent="0.25">
      <c r="A597" s="12" t="str">
        <f ca="1">IFERROR(__xludf.DUMMYFUNCTION("""COMPUTED_VALUE"""),"")</f>
        <v/>
      </c>
      <c r="B597" s="15"/>
      <c r="C597" s="13"/>
      <c r="D597" s="16"/>
      <c r="H597" s="14"/>
    </row>
    <row r="598" spans="1:8" x14ac:dyDescent="0.25">
      <c r="A598" s="12" t="str">
        <f ca="1">IFERROR(__xludf.DUMMYFUNCTION("""COMPUTED_VALUE"""),"")</f>
        <v/>
      </c>
      <c r="B598" s="15"/>
      <c r="C598" s="13"/>
      <c r="D598" s="16"/>
      <c r="H598" s="14"/>
    </row>
    <row r="599" spans="1:8" x14ac:dyDescent="0.25">
      <c r="A599" s="12" t="str">
        <f ca="1">IFERROR(__xludf.DUMMYFUNCTION("""COMPUTED_VALUE"""),"")</f>
        <v/>
      </c>
      <c r="B599" s="15"/>
      <c r="C599" s="13"/>
      <c r="D599" s="16"/>
      <c r="H599" s="14"/>
    </row>
    <row r="600" spans="1:8" x14ac:dyDescent="0.25">
      <c r="A600" s="12" t="str">
        <f ca="1">IFERROR(__xludf.DUMMYFUNCTION("""COMPUTED_VALUE"""),"")</f>
        <v/>
      </c>
      <c r="B600" s="15"/>
      <c r="C600" s="13"/>
      <c r="D600" s="16"/>
      <c r="H600" s="14"/>
    </row>
    <row r="601" spans="1:8" x14ac:dyDescent="0.25">
      <c r="A601" s="12" t="str">
        <f ca="1">IFERROR(__xludf.DUMMYFUNCTION("""COMPUTED_VALUE"""),"")</f>
        <v/>
      </c>
      <c r="B601" s="15"/>
      <c r="C601" s="13"/>
      <c r="D601" s="16"/>
      <c r="H601" s="14"/>
    </row>
    <row r="602" spans="1:8" x14ac:dyDescent="0.25">
      <c r="A602" s="12" t="str">
        <f ca="1">IFERROR(__xludf.DUMMYFUNCTION("""COMPUTED_VALUE"""),"")</f>
        <v/>
      </c>
      <c r="B602" s="15"/>
      <c r="C602" s="13"/>
      <c r="D602" s="16"/>
      <c r="H602" s="14"/>
    </row>
    <row r="603" spans="1:8" x14ac:dyDescent="0.25">
      <c r="A603" s="12" t="str">
        <f ca="1">IFERROR(__xludf.DUMMYFUNCTION("""COMPUTED_VALUE"""),"")</f>
        <v/>
      </c>
      <c r="B603" s="15"/>
      <c r="C603" s="13"/>
      <c r="D603" s="16"/>
      <c r="H603" s="14"/>
    </row>
    <row r="604" spans="1:8" x14ac:dyDescent="0.25">
      <c r="A604" s="12" t="str">
        <f ca="1">IFERROR(__xludf.DUMMYFUNCTION("""COMPUTED_VALUE"""),"")</f>
        <v/>
      </c>
      <c r="B604" s="15"/>
      <c r="C604" s="13"/>
      <c r="D604" s="16"/>
      <c r="H604" s="14"/>
    </row>
    <row r="605" spans="1:8" x14ac:dyDescent="0.25">
      <c r="A605" s="12" t="str">
        <f ca="1">IFERROR(__xludf.DUMMYFUNCTION("""COMPUTED_VALUE"""),"")</f>
        <v/>
      </c>
      <c r="B605" s="15"/>
      <c r="C605" s="13"/>
      <c r="D605" s="16"/>
      <c r="H605" s="14"/>
    </row>
    <row r="606" spans="1:8" x14ac:dyDescent="0.25">
      <c r="A606" s="12" t="str">
        <f ca="1">IFERROR(__xludf.DUMMYFUNCTION("""COMPUTED_VALUE"""),"")</f>
        <v/>
      </c>
      <c r="B606" s="15"/>
      <c r="C606" s="13"/>
      <c r="D606" s="16"/>
      <c r="H606" s="14"/>
    </row>
    <row r="607" spans="1:8" x14ac:dyDescent="0.25">
      <c r="A607" s="12" t="str">
        <f ca="1">IFERROR(__xludf.DUMMYFUNCTION("""COMPUTED_VALUE"""),"")</f>
        <v/>
      </c>
      <c r="B607" s="15"/>
      <c r="C607" s="13"/>
      <c r="D607" s="16"/>
      <c r="H607" s="14"/>
    </row>
    <row r="608" spans="1:8" x14ac:dyDescent="0.25">
      <c r="A608" s="12" t="str">
        <f ca="1">IFERROR(__xludf.DUMMYFUNCTION("""COMPUTED_VALUE"""),"")</f>
        <v/>
      </c>
      <c r="B608" s="15"/>
      <c r="C608" s="13"/>
      <c r="D608" s="16"/>
      <c r="H608" s="14"/>
    </row>
    <row r="609" spans="1:8" x14ac:dyDescent="0.25">
      <c r="A609" s="12" t="str">
        <f ca="1">IFERROR(__xludf.DUMMYFUNCTION("""COMPUTED_VALUE"""),"")</f>
        <v/>
      </c>
      <c r="B609" s="15"/>
      <c r="C609" s="13"/>
      <c r="D609" s="16"/>
      <c r="H609" s="14"/>
    </row>
    <row r="610" spans="1:8" x14ac:dyDescent="0.25">
      <c r="A610" s="12" t="str">
        <f ca="1">IFERROR(__xludf.DUMMYFUNCTION("""COMPUTED_VALUE"""),"")</f>
        <v/>
      </c>
      <c r="B610" s="15"/>
      <c r="C610" s="13"/>
      <c r="D610" s="16"/>
      <c r="H610" s="14"/>
    </row>
    <row r="611" spans="1:8" x14ac:dyDescent="0.25">
      <c r="A611" s="12" t="str">
        <f ca="1">IFERROR(__xludf.DUMMYFUNCTION("""COMPUTED_VALUE"""),"")</f>
        <v/>
      </c>
      <c r="B611" s="15"/>
      <c r="C611" s="13"/>
      <c r="D611" s="16"/>
      <c r="H611" s="14"/>
    </row>
    <row r="612" spans="1:8" x14ac:dyDescent="0.25">
      <c r="A612" s="12" t="str">
        <f ca="1">IFERROR(__xludf.DUMMYFUNCTION("""COMPUTED_VALUE"""),"")</f>
        <v/>
      </c>
      <c r="B612" s="15"/>
      <c r="C612" s="13"/>
      <c r="D612" s="16"/>
      <c r="H612" s="14"/>
    </row>
    <row r="613" spans="1:8" x14ac:dyDescent="0.25">
      <c r="A613" s="12" t="str">
        <f ca="1">IFERROR(__xludf.DUMMYFUNCTION("""COMPUTED_VALUE"""),"")</f>
        <v/>
      </c>
      <c r="B613" s="15"/>
      <c r="C613" s="13"/>
      <c r="D613" s="16"/>
      <c r="H613" s="14"/>
    </row>
    <row r="614" spans="1:8" x14ac:dyDescent="0.25">
      <c r="A614" s="12" t="str">
        <f ca="1">IFERROR(__xludf.DUMMYFUNCTION("""COMPUTED_VALUE"""),"")</f>
        <v/>
      </c>
      <c r="B614" s="15"/>
      <c r="C614" s="13"/>
      <c r="D614" s="16"/>
      <c r="H614" s="14"/>
    </row>
    <row r="615" spans="1:8" x14ac:dyDescent="0.25">
      <c r="A615" s="12" t="str">
        <f ca="1">IFERROR(__xludf.DUMMYFUNCTION("""COMPUTED_VALUE"""),"")</f>
        <v/>
      </c>
      <c r="B615" s="15"/>
      <c r="C615" s="13"/>
      <c r="D615" s="16"/>
      <c r="H615" s="14"/>
    </row>
    <row r="616" spans="1:8" x14ac:dyDescent="0.25">
      <c r="A616" s="12" t="str">
        <f ca="1">IFERROR(__xludf.DUMMYFUNCTION("""COMPUTED_VALUE"""),"")</f>
        <v/>
      </c>
      <c r="B616" s="15"/>
      <c r="C616" s="13"/>
      <c r="D616" s="16"/>
      <c r="H616" s="14"/>
    </row>
    <row r="617" spans="1:8" x14ac:dyDescent="0.25">
      <c r="A617" s="12" t="str">
        <f ca="1">IFERROR(__xludf.DUMMYFUNCTION("""COMPUTED_VALUE"""),"")</f>
        <v/>
      </c>
      <c r="B617" s="15"/>
      <c r="C617" s="13"/>
      <c r="D617" s="16"/>
      <c r="H617" s="14"/>
    </row>
    <row r="618" spans="1:8" x14ac:dyDescent="0.25">
      <c r="A618" s="12" t="str">
        <f ca="1">IFERROR(__xludf.DUMMYFUNCTION("""COMPUTED_VALUE"""),"")</f>
        <v/>
      </c>
      <c r="B618" s="15"/>
      <c r="C618" s="13"/>
      <c r="D618" s="16"/>
      <c r="H618" s="14"/>
    </row>
    <row r="619" spans="1:8" x14ac:dyDescent="0.25">
      <c r="A619" s="12" t="str">
        <f ca="1">IFERROR(__xludf.DUMMYFUNCTION("""COMPUTED_VALUE"""),"")</f>
        <v/>
      </c>
      <c r="B619" s="15"/>
      <c r="C619" s="13"/>
      <c r="D619" s="16"/>
      <c r="H619" s="14"/>
    </row>
    <row r="620" spans="1:8" x14ac:dyDescent="0.25">
      <c r="A620" s="12" t="str">
        <f ca="1">IFERROR(__xludf.DUMMYFUNCTION("""COMPUTED_VALUE"""),"")</f>
        <v/>
      </c>
      <c r="B620" s="15"/>
      <c r="C620" s="13"/>
      <c r="D620" s="16"/>
      <c r="H620" s="14"/>
    </row>
    <row r="621" spans="1:8" x14ac:dyDescent="0.25">
      <c r="A621" s="12" t="str">
        <f ca="1">IFERROR(__xludf.DUMMYFUNCTION("""COMPUTED_VALUE"""),"")</f>
        <v/>
      </c>
      <c r="B621" s="15"/>
      <c r="C621" s="13"/>
      <c r="D621" s="16"/>
      <c r="H621" s="14"/>
    </row>
    <row r="622" spans="1:8" x14ac:dyDescent="0.25">
      <c r="A622" s="12" t="str">
        <f ca="1">IFERROR(__xludf.DUMMYFUNCTION("""COMPUTED_VALUE"""),"")</f>
        <v/>
      </c>
      <c r="B622" s="15"/>
      <c r="C622" s="13"/>
      <c r="D622" s="16"/>
      <c r="H622" s="14"/>
    </row>
    <row r="623" spans="1:8" x14ac:dyDescent="0.25">
      <c r="A623" s="12" t="str">
        <f ca="1">IFERROR(__xludf.DUMMYFUNCTION("""COMPUTED_VALUE"""),"")</f>
        <v/>
      </c>
      <c r="B623" s="15"/>
      <c r="C623" s="13"/>
      <c r="D623" s="16"/>
      <c r="H623" s="14"/>
    </row>
    <row r="624" spans="1:8" x14ac:dyDescent="0.25">
      <c r="A624" s="12" t="str">
        <f ca="1">IFERROR(__xludf.DUMMYFUNCTION("""COMPUTED_VALUE"""),"")</f>
        <v/>
      </c>
      <c r="B624" s="15"/>
      <c r="C624" s="13"/>
      <c r="D624" s="16"/>
      <c r="H624" s="14"/>
    </row>
    <row r="625" spans="1:8" x14ac:dyDescent="0.25">
      <c r="A625" s="12" t="str">
        <f ca="1">IFERROR(__xludf.DUMMYFUNCTION("""COMPUTED_VALUE"""),"")</f>
        <v/>
      </c>
      <c r="B625" s="15"/>
      <c r="C625" s="13"/>
      <c r="D625" s="16"/>
      <c r="H625" s="14"/>
    </row>
    <row r="626" spans="1:8" x14ac:dyDescent="0.25">
      <c r="A626" s="12" t="str">
        <f ca="1">IFERROR(__xludf.DUMMYFUNCTION("""COMPUTED_VALUE"""),"")</f>
        <v/>
      </c>
      <c r="B626" s="15"/>
      <c r="C626" s="13"/>
      <c r="D626" s="16"/>
      <c r="H626" s="14"/>
    </row>
    <row r="627" spans="1:8" x14ac:dyDescent="0.25">
      <c r="A627" s="12" t="str">
        <f ca="1">IFERROR(__xludf.DUMMYFUNCTION("""COMPUTED_VALUE"""),"")</f>
        <v/>
      </c>
      <c r="B627" s="15"/>
      <c r="C627" s="13"/>
      <c r="D627" s="16"/>
      <c r="H627" s="14"/>
    </row>
    <row r="628" spans="1:8" x14ac:dyDescent="0.25">
      <c r="A628" s="12" t="str">
        <f ca="1">IFERROR(__xludf.DUMMYFUNCTION("""COMPUTED_VALUE"""),"")</f>
        <v/>
      </c>
      <c r="B628" s="15"/>
      <c r="C628" s="13"/>
      <c r="D628" s="16"/>
      <c r="H628" s="14"/>
    </row>
    <row r="629" spans="1:8" x14ac:dyDescent="0.25">
      <c r="A629" s="12" t="str">
        <f ca="1">IFERROR(__xludf.DUMMYFUNCTION("""COMPUTED_VALUE"""),"")</f>
        <v/>
      </c>
      <c r="B629" s="15"/>
      <c r="C629" s="13"/>
      <c r="D629" s="16"/>
      <c r="H629" s="14"/>
    </row>
    <row r="630" spans="1:8" x14ac:dyDescent="0.25">
      <c r="A630" s="12" t="str">
        <f ca="1">IFERROR(__xludf.DUMMYFUNCTION("""COMPUTED_VALUE"""),"")</f>
        <v/>
      </c>
      <c r="B630" s="15"/>
      <c r="C630" s="13"/>
      <c r="D630" s="16"/>
      <c r="H630" s="14"/>
    </row>
    <row r="631" spans="1:8" x14ac:dyDescent="0.25">
      <c r="A631" s="12" t="str">
        <f ca="1">IFERROR(__xludf.DUMMYFUNCTION("""COMPUTED_VALUE"""),"")</f>
        <v/>
      </c>
      <c r="B631" s="15"/>
      <c r="C631" s="13"/>
      <c r="D631" s="16"/>
      <c r="H631" s="14"/>
    </row>
    <row r="632" spans="1:8" x14ac:dyDescent="0.25">
      <c r="A632" s="12" t="str">
        <f ca="1">IFERROR(__xludf.DUMMYFUNCTION("""COMPUTED_VALUE"""),"")</f>
        <v/>
      </c>
      <c r="B632" s="15"/>
      <c r="C632" s="13"/>
      <c r="D632" s="16"/>
      <c r="H632" s="14"/>
    </row>
    <row r="633" spans="1:8" x14ac:dyDescent="0.25">
      <c r="A633" s="12" t="str">
        <f ca="1">IFERROR(__xludf.DUMMYFUNCTION("""COMPUTED_VALUE"""),"")</f>
        <v/>
      </c>
      <c r="B633" s="15"/>
      <c r="C633" s="13"/>
      <c r="D633" s="16"/>
      <c r="H633" s="14"/>
    </row>
    <row r="634" spans="1:8" x14ac:dyDescent="0.25">
      <c r="A634" s="12" t="str">
        <f ca="1">IFERROR(__xludf.DUMMYFUNCTION("""COMPUTED_VALUE"""),"")</f>
        <v/>
      </c>
      <c r="B634" s="15"/>
      <c r="C634" s="13"/>
      <c r="D634" s="16"/>
      <c r="H634" s="14"/>
    </row>
    <row r="635" spans="1:8" x14ac:dyDescent="0.25">
      <c r="A635" s="12" t="str">
        <f ca="1">IFERROR(__xludf.DUMMYFUNCTION("""COMPUTED_VALUE"""),"")</f>
        <v/>
      </c>
      <c r="B635" s="15"/>
      <c r="C635" s="13"/>
      <c r="D635" s="16"/>
      <c r="H635" s="14"/>
    </row>
    <row r="636" spans="1:8" x14ac:dyDescent="0.25">
      <c r="A636" s="12" t="str">
        <f ca="1">IFERROR(__xludf.DUMMYFUNCTION("""COMPUTED_VALUE"""),"")</f>
        <v/>
      </c>
      <c r="B636" s="15"/>
      <c r="C636" s="13"/>
      <c r="D636" s="16"/>
      <c r="H636" s="14"/>
    </row>
    <row r="637" spans="1:8" x14ac:dyDescent="0.25">
      <c r="A637" s="12" t="str">
        <f ca="1">IFERROR(__xludf.DUMMYFUNCTION("""COMPUTED_VALUE"""),"")</f>
        <v/>
      </c>
      <c r="B637" s="15"/>
      <c r="C637" s="13"/>
      <c r="D637" s="16"/>
      <c r="H637" s="14"/>
    </row>
    <row r="638" spans="1:8" x14ac:dyDescent="0.25">
      <c r="A638" s="12" t="str">
        <f ca="1">IFERROR(__xludf.DUMMYFUNCTION("""COMPUTED_VALUE"""),"")</f>
        <v/>
      </c>
      <c r="B638" s="15"/>
      <c r="C638" s="13"/>
      <c r="D638" s="16"/>
      <c r="H638" s="14"/>
    </row>
    <row r="639" spans="1:8" x14ac:dyDescent="0.25">
      <c r="A639" s="12" t="str">
        <f ca="1">IFERROR(__xludf.DUMMYFUNCTION("""COMPUTED_VALUE"""),"")</f>
        <v/>
      </c>
      <c r="B639" s="15"/>
      <c r="C639" s="13"/>
      <c r="D639" s="16"/>
      <c r="H639" s="14"/>
    </row>
    <row r="640" spans="1:8" x14ac:dyDescent="0.25">
      <c r="A640" s="12" t="str">
        <f ca="1">IFERROR(__xludf.DUMMYFUNCTION("""COMPUTED_VALUE"""),"")</f>
        <v/>
      </c>
      <c r="B640" s="15"/>
      <c r="C640" s="13"/>
      <c r="D640" s="16"/>
      <c r="H640" s="14"/>
    </row>
    <row r="641" spans="1:8" x14ac:dyDescent="0.25">
      <c r="A641" s="12" t="str">
        <f ca="1">IFERROR(__xludf.DUMMYFUNCTION("""COMPUTED_VALUE"""),"")</f>
        <v/>
      </c>
      <c r="B641" s="15"/>
      <c r="C641" s="13"/>
      <c r="D641" s="16"/>
      <c r="H641" s="14"/>
    </row>
    <row r="642" spans="1:8" x14ac:dyDescent="0.25">
      <c r="A642" s="12" t="str">
        <f ca="1">IFERROR(__xludf.DUMMYFUNCTION("""COMPUTED_VALUE"""),"")</f>
        <v/>
      </c>
      <c r="B642" s="15"/>
      <c r="C642" s="13"/>
      <c r="D642" s="16"/>
      <c r="H642" s="14"/>
    </row>
    <row r="643" spans="1:8" x14ac:dyDescent="0.25">
      <c r="A643" s="12" t="str">
        <f ca="1">IFERROR(__xludf.DUMMYFUNCTION("""COMPUTED_VALUE"""),"")</f>
        <v/>
      </c>
      <c r="B643" s="15"/>
      <c r="C643" s="13"/>
      <c r="D643" s="16"/>
      <c r="H643" s="14"/>
    </row>
    <row r="644" spans="1:8" x14ac:dyDescent="0.25">
      <c r="A644" s="12" t="str">
        <f ca="1">IFERROR(__xludf.DUMMYFUNCTION("""COMPUTED_VALUE"""),"")</f>
        <v/>
      </c>
      <c r="B644" s="15"/>
      <c r="C644" s="13"/>
      <c r="D644" s="16"/>
      <c r="H644" s="14"/>
    </row>
    <row r="645" spans="1:8" x14ac:dyDescent="0.25">
      <c r="A645" s="12" t="str">
        <f ca="1">IFERROR(__xludf.DUMMYFUNCTION("""COMPUTED_VALUE"""),"")</f>
        <v/>
      </c>
      <c r="B645" s="15"/>
      <c r="C645" s="13"/>
      <c r="D645" s="16"/>
      <c r="H645" s="14"/>
    </row>
    <row r="646" spans="1:8" x14ac:dyDescent="0.25">
      <c r="A646" s="12" t="str">
        <f ca="1">IFERROR(__xludf.DUMMYFUNCTION("""COMPUTED_VALUE"""),"")</f>
        <v/>
      </c>
      <c r="B646" s="15"/>
      <c r="C646" s="13"/>
      <c r="D646" s="16"/>
      <c r="H646" s="14"/>
    </row>
    <row r="647" spans="1:8" x14ac:dyDescent="0.25">
      <c r="A647" s="12" t="str">
        <f ca="1">IFERROR(__xludf.DUMMYFUNCTION("""COMPUTED_VALUE"""),"")</f>
        <v/>
      </c>
      <c r="B647" s="15"/>
      <c r="C647" s="13"/>
      <c r="D647" s="16"/>
      <c r="H647" s="14"/>
    </row>
    <row r="648" spans="1:8" x14ac:dyDescent="0.25">
      <c r="A648" s="12" t="str">
        <f ca="1">IFERROR(__xludf.DUMMYFUNCTION("""COMPUTED_VALUE"""),"")</f>
        <v/>
      </c>
      <c r="B648" s="15"/>
      <c r="C648" s="13"/>
      <c r="D648" s="16"/>
      <c r="H648" s="14"/>
    </row>
    <row r="649" spans="1:8" x14ac:dyDescent="0.25">
      <c r="A649" s="12" t="str">
        <f ca="1">IFERROR(__xludf.DUMMYFUNCTION("""COMPUTED_VALUE"""),"")</f>
        <v/>
      </c>
      <c r="B649" s="15"/>
      <c r="C649" s="13"/>
      <c r="D649" s="16"/>
      <c r="H649" s="14"/>
    </row>
    <row r="650" spans="1:8" x14ac:dyDescent="0.25">
      <c r="A650" s="12" t="str">
        <f ca="1">IFERROR(__xludf.DUMMYFUNCTION("""COMPUTED_VALUE"""),"")</f>
        <v/>
      </c>
      <c r="B650" s="15"/>
      <c r="C650" s="13"/>
      <c r="D650" s="16"/>
      <c r="H650" s="14"/>
    </row>
    <row r="651" spans="1:8" x14ac:dyDescent="0.25">
      <c r="A651" s="12" t="str">
        <f ca="1">IFERROR(__xludf.DUMMYFUNCTION("""COMPUTED_VALUE"""),"")</f>
        <v/>
      </c>
      <c r="B651" s="15"/>
      <c r="C651" s="13"/>
      <c r="D651" s="16"/>
      <c r="H651" s="14"/>
    </row>
    <row r="652" spans="1:8" x14ac:dyDescent="0.25">
      <c r="A652" s="12" t="str">
        <f ca="1">IFERROR(__xludf.DUMMYFUNCTION("""COMPUTED_VALUE"""),"")</f>
        <v/>
      </c>
      <c r="B652" s="15"/>
      <c r="C652" s="13"/>
      <c r="D652" s="16"/>
      <c r="H652" s="14"/>
    </row>
    <row r="653" spans="1:8" x14ac:dyDescent="0.25">
      <c r="A653" s="12" t="str">
        <f ca="1">IFERROR(__xludf.DUMMYFUNCTION("""COMPUTED_VALUE"""),"")</f>
        <v/>
      </c>
      <c r="B653" s="15"/>
      <c r="C653" s="13"/>
      <c r="D653" s="16"/>
      <c r="H653" s="14"/>
    </row>
    <row r="654" spans="1:8" x14ac:dyDescent="0.25">
      <c r="A654" s="12" t="str">
        <f ca="1">IFERROR(__xludf.DUMMYFUNCTION("""COMPUTED_VALUE"""),"")</f>
        <v/>
      </c>
      <c r="B654" s="15"/>
      <c r="C654" s="13"/>
      <c r="D654" s="16"/>
      <c r="H654" s="14"/>
    </row>
    <row r="655" spans="1:8" x14ac:dyDescent="0.25">
      <c r="A655" s="12" t="str">
        <f ca="1">IFERROR(__xludf.DUMMYFUNCTION("""COMPUTED_VALUE"""),"")</f>
        <v/>
      </c>
      <c r="B655" s="15"/>
      <c r="C655" s="13"/>
      <c r="D655" s="16"/>
      <c r="H655" s="14"/>
    </row>
    <row r="656" spans="1:8" x14ac:dyDescent="0.25">
      <c r="A656" s="12" t="str">
        <f ca="1">IFERROR(__xludf.DUMMYFUNCTION("""COMPUTED_VALUE"""),"")</f>
        <v/>
      </c>
      <c r="B656" s="15"/>
      <c r="C656" s="13"/>
      <c r="D656" s="16"/>
      <c r="H656" s="14"/>
    </row>
    <row r="657" spans="1:8" x14ac:dyDescent="0.25">
      <c r="A657" s="12" t="str">
        <f ca="1">IFERROR(__xludf.DUMMYFUNCTION("""COMPUTED_VALUE"""),"")</f>
        <v/>
      </c>
      <c r="B657" s="15"/>
      <c r="C657" s="13"/>
      <c r="D657" s="16"/>
      <c r="H657" s="14"/>
    </row>
    <row r="658" spans="1:8" x14ac:dyDescent="0.25">
      <c r="A658" s="12" t="str">
        <f ca="1">IFERROR(__xludf.DUMMYFUNCTION("""COMPUTED_VALUE"""),"")</f>
        <v/>
      </c>
      <c r="B658" s="15"/>
      <c r="C658" s="13"/>
      <c r="D658" s="16"/>
      <c r="H658" s="14"/>
    </row>
    <row r="659" spans="1:8" x14ac:dyDescent="0.25">
      <c r="A659" s="12" t="str">
        <f ca="1">IFERROR(__xludf.DUMMYFUNCTION("""COMPUTED_VALUE"""),"")</f>
        <v/>
      </c>
      <c r="B659" s="15"/>
      <c r="C659" s="13"/>
      <c r="D659" s="16"/>
      <c r="H659" s="14"/>
    </row>
    <row r="660" spans="1:8" x14ac:dyDescent="0.25">
      <c r="A660" s="12" t="str">
        <f ca="1">IFERROR(__xludf.DUMMYFUNCTION("""COMPUTED_VALUE"""),"")</f>
        <v/>
      </c>
      <c r="B660" s="15"/>
      <c r="C660" s="13"/>
      <c r="D660" s="16"/>
      <c r="H660" s="14"/>
    </row>
    <row r="661" spans="1:8" x14ac:dyDescent="0.25">
      <c r="A661" s="12" t="str">
        <f ca="1">IFERROR(__xludf.DUMMYFUNCTION("""COMPUTED_VALUE"""),"")</f>
        <v/>
      </c>
      <c r="B661" s="15"/>
      <c r="C661" s="13"/>
      <c r="D661" s="16"/>
      <c r="H661" s="14"/>
    </row>
    <row r="662" spans="1:8" x14ac:dyDescent="0.25">
      <c r="A662" s="12" t="str">
        <f ca="1">IFERROR(__xludf.DUMMYFUNCTION("""COMPUTED_VALUE"""),"")</f>
        <v/>
      </c>
      <c r="B662" s="15"/>
      <c r="C662" s="13"/>
      <c r="D662" s="16"/>
      <c r="H662" s="14"/>
    </row>
    <row r="663" spans="1:8" x14ac:dyDescent="0.25">
      <c r="A663" s="12" t="str">
        <f ca="1">IFERROR(__xludf.DUMMYFUNCTION("""COMPUTED_VALUE"""),"")</f>
        <v/>
      </c>
      <c r="B663" s="15"/>
      <c r="C663" s="13"/>
      <c r="D663" s="16"/>
      <c r="H663" s="14"/>
    </row>
    <row r="664" spans="1:8" x14ac:dyDescent="0.25">
      <c r="A664" s="12" t="str">
        <f ca="1">IFERROR(__xludf.DUMMYFUNCTION("""COMPUTED_VALUE"""),"")</f>
        <v/>
      </c>
      <c r="B664" s="15"/>
      <c r="C664" s="13"/>
      <c r="D664" s="16"/>
      <c r="H664" s="14"/>
    </row>
    <row r="665" spans="1:8" x14ac:dyDescent="0.25">
      <c r="A665" s="12" t="str">
        <f ca="1">IFERROR(__xludf.DUMMYFUNCTION("""COMPUTED_VALUE"""),"")</f>
        <v/>
      </c>
      <c r="B665" s="15"/>
      <c r="C665" s="13"/>
      <c r="D665" s="16"/>
      <c r="H665" s="14"/>
    </row>
    <row r="666" spans="1:8" x14ac:dyDescent="0.25">
      <c r="A666" s="12" t="str">
        <f ca="1">IFERROR(__xludf.DUMMYFUNCTION("""COMPUTED_VALUE"""),"")</f>
        <v/>
      </c>
      <c r="B666" s="15"/>
      <c r="C666" s="13"/>
      <c r="D666" s="16"/>
      <c r="H666" s="14"/>
    </row>
    <row r="667" spans="1:8" x14ac:dyDescent="0.25">
      <c r="A667" s="12" t="str">
        <f ca="1">IFERROR(__xludf.DUMMYFUNCTION("""COMPUTED_VALUE"""),"")</f>
        <v/>
      </c>
      <c r="B667" s="15"/>
      <c r="C667" s="13"/>
      <c r="D667" s="16"/>
      <c r="H667" s="14"/>
    </row>
    <row r="668" spans="1:8" x14ac:dyDescent="0.25">
      <c r="A668" s="12" t="str">
        <f ca="1">IFERROR(__xludf.DUMMYFUNCTION("""COMPUTED_VALUE"""),"")</f>
        <v/>
      </c>
      <c r="B668" s="15"/>
      <c r="C668" s="13"/>
      <c r="D668" s="16"/>
      <c r="H668" s="14"/>
    </row>
    <row r="669" spans="1:8" x14ac:dyDescent="0.25">
      <c r="A669" s="12" t="str">
        <f ca="1">IFERROR(__xludf.DUMMYFUNCTION("""COMPUTED_VALUE"""),"")</f>
        <v/>
      </c>
      <c r="B669" s="15"/>
      <c r="C669" s="13"/>
      <c r="D669" s="16"/>
      <c r="H669" s="14"/>
    </row>
    <row r="670" spans="1:8" x14ac:dyDescent="0.25">
      <c r="A670" s="12" t="str">
        <f ca="1">IFERROR(__xludf.DUMMYFUNCTION("""COMPUTED_VALUE"""),"")</f>
        <v/>
      </c>
      <c r="B670" s="15"/>
      <c r="C670" s="13"/>
      <c r="D670" s="16"/>
      <c r="H670" s="14"/>
    </row>
    <row r="671" spans="1:8" x14ac:dyDescent="0.25">
      <c r="A671" s="12" t="str">
        <f ca="1">IFERROR(__xludf.DUMMYFUNCTION("""COMPUTED_VALUE"""),"")</f>
        <v/>
      </c>
      <c r="B671" s="15"/>
      <c r="C671" s="13"/>
      <c r="D671" s="16"/>
      <c r="H671" s="14"/>
    </row>
    <row r="672" spans="1:8" x14ac:dyDescent="0.25">
      <c r="A672" s="12" t="str">
        <f ca="1">IFERROR(__xludf.DUMMYFUNCTION("""COMPUTED_VALUE"""),"")</f>
        <v/>
      </c>
      <c r="B672" s="15"/>
      <c r="C672" s="13"/>
      <c r="D672" s="16"/>
      <c r="H672" s="14"/>
    </row>
    <row r="673" spans="1:8" x14ac:dyDescent="0.25">
      <c r="A673" s="12" t="str">
        <f ca="1">IFERROR(__xludf.DUMMYFUNCTION("""COMPUTED_VALUE"""),"")</f>
        <v/>
      </c>
      <c r="B673" s="15"/>
      <c r="C673" s="13"/>
      <c r="D673" s="16"/>
      <c r="H673" s="14"/>
    </row>
    <row r="674" spans="1:8" x14ac:dyDescent="0.25">
      <c r="A674" s="12" t="str">
        <f ca="1">IFERROR(__xludf.DUMMYFUNCTION("""COMPUTED_VALUE"""),"")</f>
        <v/>
      </c>
      <c r="B674" s="15"/>
      <c r="C674" s="13"/>
      <c r="D674" s="16"/>
      <c r="H674" s="14"/>
    </row>
    <row r="675" spans="1:8" x14ac:dyDescent="0.25">
      <c r="A675" s="12" t="str">
        <f ca="1">IFERROR(__xludf.DUMMYFUNCTION("""COMPUTED_VALUE"""),"")</f>
        <v/>
      </c>
      <c r="B675" s="15"/>
      <c r="C675" s="13"/>
      <c r="D675" s="16"/>
      <c r="H675" s="14"/>
    </row>
    <row r="676" spans="1:8" x14ac:dyDescent="0.25">
      <c r="A676" s="12" t="str">
        <f ca="1">IFERROR(__xludf.DUMMYFUNCTION("""COMPUTED_VALUE"""),"")</f>
        <v/>
      </c>
      <c r="B676" s="15"/>
      <c r="C676" s="13"/>
      <c r="D676" s="16"/>
      <c r="H676" s="14"/>
    </row>
    <row r="677" spans="1:8" x14ac:dyDescent="0.25">
      <c r="A677" s="12" t="str">
        <f ca="1">IFERROR(__xludf.DUMMYFUNCTION("""COMPUTED_VALUE"""),"")</f>
        <v/>
      </c>
      <c r="B677" s="15"/>
      <c r="C677" s="13"/>
      <c r="D677" s="16"/>
      <c r="H677" s="14"/>
    </row>
    <row r="678" spans="1:8" x14ac:dyDescent="0.25">
      <c r="A678" s="12" t="str">
        <f ca="1">IFERROR(__xludf.DUMMYFUNCTION("""COMPUTED_VALUE"""),"")</f>
        <v/>
      </c>
      <c r="B678" s="15"/>
      <c r="C678" s="13"/>
      <c r="D678" s="16"/>
      <c r="H678" s="14"/>
    </row>
    <row r="679" spans="1:8" x14ac:dyDescent="0.25">
      <c r="A679" s="12" t="str">
        <f ca="1">IFERROR(__xludf.DUMMYFUNCTION("""COMPUTED_VALUE"""),"")</f>
        <v/>
      </c>
      <c r="B679" s="15"/>
      <c r="C679" s="13"/>
      <c r="D679" s="16"/>
      <c r="H679" s="14"/>
    </row>
    <row r="680" spans="1:8" x14ac:dyDescent="0.25">
      <c r="A680" s="12" t="str">
        <f ca="1">IFERROR(__xludf.DUMMYFUNCTION("""COMPUTED_VALUE"""),"")</f>
        <v/>
      </c>
      <c r="B680" s="15"/>
      <c r="C680" s="13"/>
      <c r="D680" s="16"/>
      <c r="H680" s="14"/>
    </row>
    <row r="681" spans="1:8" x14ac:dyDescent="0.25">
      <c r="A681" s="12" t="str">
        <f ca="1">IFERROR(__xludf.DUMMYFUNCTION("""COMPUTED_VALUE"""),"")</f>
        <v/>
      </c>
      <c r="B681" s="15"/>
      <c r="C681" s="13"/>
      <c r="D681" s="16"/>
      <c r="H681" s="14"/>
    </row>
    <row r="682" spans="1:8" x14ac:dyDescent="0.25">
      <c r="A682" s="12" t="str">
        <f ca="1">IFERROR(__xludf.DUMMYFUNCTION("""COMPUTED_VALUE"""),"")</f>
        <v/>
      </c>
      <c r="B682" s="15"/>
      <c r="C682" s="13"/>
      <c r="D682" s="16"/>
      <c r="H682" s="14"/>
    </row>
    <row r="683" spans="1:8" x14ac:dyDescent="0.25">
      <c r="A683" s="12" t="str">
        <f ca="1">IFERROR(__xludf.DUMMYFUNCTION("""COMPUTED_VALUE"""),"")</f>
        <v/>
      </c>
      <c r="B683" s="15"/>
      <c r="C683" s="13"/>
      <c r="D683" s="16"/>
      <c r="H683" s="14"/>
    </row>
    <row r="684" spans="1:8" x14ac:dyDescent="0.25">
      <c r="A684" s="12" t="str">
        <f ca="1">IFERROR(__xludf.DUMMYFUNCTION("""COMPUTED_VALUE"""),"")</f>
        <v/>
      </c>
      <c r="B684" s="15"/>
      <c r="C684" s="13"/>
      <c r="D684" s="16"/>
      <c r="H684" s="14"/>
    </row>
    <row r="685" spans="1:8" x14ac:dyDescent="0.25">
      <c r="A685" s="12" t="str">
        <f ca="1">IFERROR(__xludf.DUMMYFUNCTION("""COMPUTED_VALUE"""),"")</f>
        <v/>
      </c>
      <c r="B685" s="15"/>
      <c r="C685" s="13"/>
      <c r="D685" s="16"/>
      <c r="H685" s="14"/>
    </row>
    <row r="686" spans="1:8" x14ac:dyDescent="0.25">
      <c r="A686" s="12" t="str">
        <f ca="1">IFERROR(__xludf.DUMMYFUNCTION("""COMPUTED_VALUE"""),"")</f>
        <v/>
      </c>
      <c r="B686" s="15"/>
      <c r="C686" s="13"/>
      <c r="D686" s="16"/>
      <c r="H686" s="14"/>
    </row>
    <row r="687" spans="1:8" x14ac:dyDescent="0.25">
      <c r="A687" s="12" t="str">
        <f ca="1">IFERROR(__xludf.DUMMYFUNCTION("""COMPUTED_VALUE"""),"")</f>
        <v/>
      </c>
      <c r="B687" s="15"/>
      <c r="C687" s="13"/>
      <c r="D687" s="16"/>
      <c r="H687" s="14"/>
    </row>
    <row r="688" spans="1:8" x14ac:dyDescent="0.25">
      <c r="A688" s="12" t="str">
        <f ca="1">IFERROR(__xludf.DUMMYFUNCTION("""COMPUTED_VALUE"""),"")</f>
        <v/>
      </c>
      <c r="B688" s="15"/>
      <c r="C688" s="13"/>
      <c r="D688" s="16"/>
      <c r="H688" s="14"/>
    </row>
    <row r="689" spans="1:8" x14ac:dyDescent="0.25">
      <c r="A689" s="12" t="str">
        <f ca="1">IFERROR(__xludf.DUMMYFUNCTION("""COMPUTED_VALUE"""),"")</f>
        <v/>
      </c>
      <c r="B689" s="15"/>
      <c r="C689" s="13"/>
      <c r="D689" s="16"/>
      <c r="H689" s="14"/>
    </row>
    <row r="690" spans="1:8" x14ac:dyDescent="0.25">
      <c r="A690" s="12" t="str">
        <f ca="1">IFERROR(__xludf.DUMMYFUNCTION("""COMPUTED_VALUE"""),"")</f>
        <v/>
      </c>
      <c r="B690" s="15"/>
      <c r="C690" s="13"/>
      <c r="D690" s="16"/>
      <c r="H690" s="14"/>
    </row>
    <row r="691" spans="1:8" x14ac:dyDescent="0.25">
      <c r="A691" s="12" t="str">
        <f ca="1">IFERROR(__xludf.DUMMYFUNCTION("""COMPUTED_VALUE"""),"")</f>
        <v/>
      </c>
      <c r="B691" s="15"/>
      <c r="C691" s="13"/>
      <c r="D691" s="16"/>
      <c r="H691" s="14"/>
    </row>
    <row r="692" spans="1:8" x14ac:dyDescent="0.25">
      <c r="A692" s="12" t="str">
        <f ca="1">IFERROR(__xludf.DUMMYFUNCTION("""COMPUTED_VALUE"""),"")</f>
        <v/>
      </c>
      <c r="B692" s="15"/>
      <c r="C692" s="13"/>
      <c r="D692" s="16"/>
      <c r="H692" s="14"/>
    </row>
    <row r="693" spans="1:8" x14ac:dyDescent="0.25">
      <c r="A693" s="12" t="str">
        <f ca="1">IFERROR(__xludf.DUMMYFUNCTION("""COMPUTED_VALUE"""),"")</f>
        <v/>
      </c>
      <c r="B693" s="15"/>
      <c r="C693" s="13"/>
      <c r="D693" s="16"/>
      <c r="H693" s="14"/>
    </row>
    <row r="694" spans="1:8" x14ac:dyDescent="0.25">
      <c r="A694" s="12" t="str">
        <f ca="1">IFERROR(__xludf.DUMMYFUNCTION("""COMPUTED_VALUE"""),"")</f>
        <v/>
      </c>
      <c r="B694" s="15"/>
      <c r="C694" s="13"/>
      <c r="D694" s="16"/>
      <c r="H694" s="14"/>
    </row>
    <row r="695" spans="1:8" x14ac:dyDescent="0.25">
      <c r="A695" s="12" t="str">
        <f ca="1">IFERROR(__xludf.DUMMYFUNCTION("""COMPUTED_VALUE"""),"")</f>
        <v/>
      </c>
      <c r="B695" s="15"/>
      <c r="C695" s="13"/>
      <c r="D695" s="16"/>
      <c r="H695" s="14"/>
    </row>
    <row r="696" spans="1:8" x14ac:dyDescent="0.25">
      <c r="A696" s="12" t="str">
        <f ca="1">IFERROR(__xludf.DUMMYFUNCTION("""COMPUTED_VALUE"""),"")</f>
        <v/>
      </c>
      <c r="B696" s="15"/>
      <c r="C696" s="13"/>
      <c r="D696" s="16"/>
      <c r="H696" s="14"/>
    </row>
    <row r="697" spans="1:8" x14ac:dyDescent="0.25">
      <c r="A697" s="12" t="str">
        <f ca="1">IFERROR(__xludf.DUMMYFUNCTION("""COMPUTED_VALUE"""),"")</f>
        <v/>
      </c>
      <c r="B697" s="15"/>
      <c r="C697" s="13"/>
      <c r="D697" s="16"/>
      <c r="H697" s="14"/>
    </row>
    <row r="698" spans="1:8" x14ac:dyDescent="0.25">
      <c r="A698" s="12" t="str">
        <f ca="1">IFERROR(__xludf.DUMMYFUNCTION("""COMPUTED_VALUE"""),"")</f>
        <v/>
      </c>
      <c r="B698" s="15"/>
      <c r="C698" s="13"/>
      <c r="D698" s="16"/>
      <c r="H698" s="14"/>
    </row>
    <row r="699" spans="1:8" x14ac:dyDescent="0.25">
      <c r="A699" s="12" t="str">
        <f ca="1">IFERROR(__xludf.DUMMYFUNCTION("""COMPUTED_VALUE"""),"")</f>
        <v/>
      </c>
      <c r="B699" s="15"/>
      <c r="C699" s="13"/>
      <c r="D699" s="16"/>
      <c r="H699" s="14"/>
    </row>
    <row r="700" spans="1:8" x14ac:dyDescent="0.25">
      <c r="A700" s="12" t="str">
        <f ca="1">IFERROR(__xludf.DUMMYFUNCTION("""COMPUTED_VALUE"""),"")</f>
        <v/>
      </c>
      <c r="B700" s="15"/>
      <c r="C700" s="13"/>
      <c r="D700" s="16"/>
      <c r="H700" s="14"/>
    </row>
    <row r="701" spans="1:8" x14ac:dyDescent="0.25">
      <c r="A701" s="12" t="str">
        <f ca="1">IFERROR(__xludf.DUMMYFUNCTION("""COMPUTED_VALUE"""),"")</f>
        <v/>
      </c>
      <c r="B701" s="15"/>
      <c r="C701" s="13"/>
      <c r="D701" s="16"/>
      <c r="H701" s="14"/>
    </row>
    <row r="702" spans="1:8" x14ac:dyDescent="0.25">
      <c r="A702" s="12" t="str">
        <f ca="1">IFERROR(__xludf.DUMMYFUNCTION("""COMPUTED_VALUE"""),"")</f>
        <v/>
      </c>
      <c r="B702" s="15"/>
      <c r="C702" s="13"/>
      <c r="D702" s="16"/>
      <c r="H702" s="14"/>
    </row>
    <row r="703" spans="1:8" x14ac:dyDescent="0.25">
      <c r="A703" s="12" t="str">
        <f ca="1">IFERROR(__xludf.DUMMYFUNCTION("""COMPUTED_VALUE"""),"")</f>
        <v/>
      </c>
      <c r="B703" s="15"/>
      <c r="C703" s="13"/>
      <c r="D703" s="16"/>
      <c r="H703" s="14"/>
    </row>
    <row r="704" spans="1:8" x14ac:dyDescent="0.25">
      <c r="A704" s="12" t="str">
        <f ca="1">IFERROR(__xludf.DUMMYFUNCTION("""COMPUTED_VALUE"""),"")</f>
        <v/>
      </c>
      <c r="B704" s="15"/>
      <c r="C704" s="13"/>
      <c r="D704" s="16"/>
      <c r="H704" s="14"/>
    </row>
    <row r="705" spans="1:8" x14ac:dyDescent="0.25">
      <c r="A705" s="12" t="str">
        <f ca="1">IFERROR(__xludf.DUMMYFUNCTION("""COMPUTED_VALUE"""),"")</f>
        <v/>
      </c>
      <c r="B705" s="15"/>
      <c r="C705" s="13"/>
      <c r="D705" s="16"/>
      <c r="H705" s="14"/>
    </row>
    <row r="706" spans="1:8" x14ac:dyDescent="0.25">
      <c r="A706" s="12" t="str">
        <f ca="1">IFERROR(__xludf.DUMMYFUNCTION("""COMPUTED_VALUE"""),"")</f>
        <v/>
      </c>
      <c r="B706" s="15"/>
      <c r="C706" s="13"/>
      <c r="D706" s="16"/>
      <c r="H706" s="14"/>
    </row>
    <row r="707" spans="1:8" x14ac:dyDescent="0.25">
      <c r="A707" s="12" t="str">
        <f ca="1">IFERROR(__xludf.DUMMYFUNCTION("""COMPUTED_VALUE"""),"")</f>
        <v/>
      </c>
      <c r="B707" s="15"/>
      <c r="C707" s="13"/>
      <c r="D707" s="16"/>
      <c r="H707" s="14"/>
    </row>
    <row r="708" spans="1:8" x14ac:dyDescent="0.25">
      <c r="A708" s="12" t="str">
        <f ca="1">IFERROR(__xludf.DUMMYFUNCTION("""COMPUTED_VALUE"""),"")</f>
        <v/>
      </c>
      <c r="B708" s="15"/>
      <c r="C708" s="13"/>
      <c r="D708" s="16"/>
      <c r="H708" s="14"/>
    </row>
    <row r="709" spans="1:8" x14ac:dyDescent="0.25">
      <c r="A709" s="12" t="str">
        <f ca="1">IFERROR(__xludf.DUMMYFUNCTION("""COMPUTED_VALUE"""),"")</f>
        <v/>
      </c>
      <c r="B709" s="15"/>
      <c r="C709" s="13"/>
      <c r="D709" s="16"/>
      <c r="H709" s="14"/>
    </row>
    <row r="710" spans="1:8" x14ac:dyDescent="0.25">
      <c r="A710" s="12" t="str">
        <f ca="1">IFERROR(__xludf.DUMMYFUNCTION("""COMPUTED_VALUE"""),"")</f>
        <v/>
      </c>
      <c r="B710" s="15"/>
      <c r="C710" s="13"/>
      <c r="D710" s="16"/>
      <c r="H710" s="14"/>
    </row>
    <row r="711" spans="1:8" x14ac:dyDescent="0.25">
      <c r="A711" s="12" t="str">
        <f ca="1">IFERROR(__xludf.DUMMYFUNCTION("""COMPUTED_VALUE"""),"")</f>
        <v/>
      </c>
      <c r="B711" s="15"/>
      <c r="C711" s="13"/>
      <c r="D711" s="16"/>
      <c r="H711" s="14"/>
    </row>
    <row r="712" spans="1:8" x14ac:dyDescent="0.25">
      <c r="A712" s="12" t="str">
        <f ca="1">IFERROR(__xludf.DUMMYFUNCTION("""COMPUTED_VALUE"""),"")</f>
        <v/>
      </c>
      <c r="B712" s="15"/>
      <c r="C712" s="13"/>
      <c r="D712" s="16"/>
      <c r="H712" s="14"/>
    </row>
    <row r="713" spans="1:8" x14ac:dyDescent="0.25">
      <c r="A713" s="12" t="str">
        <f ca="1">IFERROR(__xludf.DUMMYFUNCTION("""COMPUTED_VALUE"""),"")</f>
        <v/>
      </c>
      <c r="B713" s="15"/>
      <c r="C713" s="13"/>
      <c r="D713" s="16"/>
      <c r="H713" s="14"/>
    </row>
    <row r="714" spans="1:8" x14ac:dyDescent="0.25">
      <c r="A714" s="12" t="str">
        <f ca="1">IFERROR(__xludf.DUMMYFUNCTION("""COMPUTED_VALUE"""),"")</f>
        <v/>
      </c>
      <c r="B714" s="15"/>
      <c r="C714" s="13"/>
      <c r="D714" s="16"/>
      <c r="H714" s="14"/>
    </row>
    <row r="715" spans="1:8" x14ac:dyDescent="0.25">
      <c r="A715" s="12" t="str">
        <f ca="1">IFERROR(__xludf.DUMMYFUNCTION("""COMPUTED_VALUE"""),"")</f>
        <v/>
      </c>
      <c r="B715" s="15"/>
      <c r="C715" s="13"/>
      <c r="D715" s="16"/>
      <c r="H715" s="14"/>
    </row>
    <row r="716" spans="1:8" x14ac:dyDescent="0.25">
      <c r="A716" s="12" t="str">
        <f ca="1">IFERROR(__xludf.DUMMYFUNCTION("""COMPUTED_VALUE"""),"")</f>
        <v/>
      </c>
      <c r="B716" s="15"/>
      <c r="C716" s="13"/>
      <c r="D716" s="16"/>
      <c r="H716" s="14"/>
    </row>
    <row r="717" spans="1:8" x14ac:dyDescent="0.25">
      <c r="A717" s="12" t="str">
        <f ca="1">IFERROR(__xludf.DUMMYFUNCTION("""COMPUTED_VALUE"""),"")</f>
        <v/>
      </c>
      <c r="B717" s="15"/>
      <c r="C717" s="13"/>
      <c r="D717" s="16"/>
      <c r="H717" s="14"/>
    </row>
    <row r="718" spans="1:8" x14ac:dyDescent="0.25">
      <c r="A718" s="12" t="str">
        <f ca="1">IFERROR(__xludf.DUMMYFUNCTION("""COMPUTED_VALUE"""),"")</f>
        <v/>
      </c>
      <c r="B718" s="15"/>
      <c r="C718" s="13"/>
      <c r="D718" s="16"/>
      <c r="H718" s="14"/>
    </row>
    <row r="719" spans="1:8" x14ac:dyDescent="0.25">
      <c r="A719" s="12" t="str">
        <f ca="1">IFERROR(__xludf.DUMMYFUNCTION("""COMPUTED_VALUE"""),"")</f>
        <v/>
      </c>
      <c r="B719" s="15"/>
      <c r="C719" s="13"/>
      <c r="D719" s="16"/>
      <c r="H719" s="14"/>
    </row>
    <row r="720" spans="1:8" x14ac:dyDescent="0.25">
      <c r="A720" s="12" t="str">
        <f ca="1">IFERROR(__xludf.DUMMYFUNCTION("""COMPUTED_VALUE"""),"")</f>
        <v/>
      </c>
      <c r="B720" s="15"/>
      <c r="C720" s="13"/>
      <c r="D720" s="16"/>
      <c r="H720" s="14"/>
    </row>
    <row r="721" spans="1:8" x14ac:dyDescent="0.25">
      <c r="A721" s="12" t="str">
        <f ca="1">IFERROR(__xludf.DUMMYFUNCTION("""COMPUTED_VALUE"""),"")</f>
        <v/>
      </c>
      <c r="B721" s="15"/>
      <c r="C721" s="13"/>
      <c r="D721" s="16"/>
      <c r="H721" s="14"/>
    </row>
    <row r="722" spans="1:8" x14ac:dyDescent="0.25">
      <c r="A722" s="12" t="str">
        <f ca="1">IFERROR(__xludf.DUMMYFUNCTION("""COMPUTED_VALUE"""),"")</f>
        <v/>
      </c>
      <c r="B722" s="15"/>
      <c r="C722" s="13"/>
      <c r="D722" s="16"/>
      <c r="H722" s="14"/>
    </row>
    <row r="723" spans="1:8" x14ac:dyDescent="0.25">
      <c r="A723" s="12" t="str">
        <f ca="1">IFERROR(__xludf.DUMMYFUNCTION("""COMPUTED_VALUE"""),"")</f>
        <v/>
      </c>
      <c r="B723" s="15"/>
      <c r="C723" s="13"/>
      <c r="D723" s="16"/>
      <c r="H723" s="14"/>
    </row>
    <row r="724" spans="1:8" x14ac:dyDescent="0.25">
      <c r="A724" s="12" t="str">
        <f ca="1">IFERROR(__xludf.DUMMYFUNCTION("""COMPUTED_VALUE"""),"")</f>
        <v/>
      </c>
      <c r="B724" s="15"/>
      <c r="C724" s="13"/>
      <c r="D724" s="16"/>
      <c r="H724" s="14"/>
    </row>
    <row r="725" spans="1:8" x14ac:dyDescent="0.25">
      <c r="A725" s="12" t="str">
        <f ca="1">IFERROR(__xludf.DUMMYFUNCTION("""COMPUTED_VALUE"""),"")</f>
        <v/>
      </c>
      <c r="B725" s="15"/>
      <c r="C725" s="13"/>
      <c r="D725" s="16"/>
      <c r="H725" s="14"/>
    </row>
    <row r="726" spans="1:8" x14ac:dyDescent="0.25">
      <c r="A726" s="12" t="str">
        <f ca="1">IFERROR(__xludf.DUMMYFUNCTION("""COMPUTED_VALUE"""),"")</f>
        <v/>
      </c>
      <c r="B726" s="15"/>
      <c r="C726" s="13"/>
      <c r="D726" s="16"/>
      <c r="H726" s="14"/>
    </row>
    <row r="727" spans="1:8" x14ac:dyDescent="0.25">
      <c r="A727" s="12" t="str">
        <f ca="1">IFERROR(__xludf.DUMMYFUNCTION("""COMPUTED_VALUE"""),"")</f>
        <v/>
      </c>
      <c r="B727" s="15"/>
      <c r="C727" s="13"/>
      <c r="D727" s="16"/>
      <c r="H727" s="14"/>
    </row>
    <row r="728" spans="1:8" x14ac:dyDescent="0.25">
      <c r="A728" s="12" t="str">
        <f ca="1">IFERROR(__xludf.DUMMYFUNCTION("""COMPUTED_VALUE"""),"")</f>
        <v/>
      </c>
      <c r="B728" s="15"/>
      <c r="C728" s="13"/>
      <c r="D728" s="16"/>
      <c r="H728" s="14"/>
    </row>
    <row r="729" spans="1:8" x14ac:dyDescent="0.25">
      <c r="A729" s="12" t="str">
        <f ca="1">IFERROR(__xludf.DUMMYFUNCTION("""COMPUTED_VALUE"""),"")</f>
        <v/>
      </c>
      <c r="B729" s="15"/>
      <c r="C729" s="13"/>
      <c r="D729" s="16"/>
      <c r="H729" s="14"/>
    </row>
    <row r="730" spans="1:8" x14ac:dyDescent="0.25">
      <c r="A730" s="12" t="str">
        <f ca="1">IFERROR(__xludf.DUMMYFUNCTION("""COMPUTED_VALUE"""),"")</f>
        <v/>
      </c>
      <c r="B730" s="15"/>
      <c r="C730" s="13"/>
      <c r="D730" s="16"/>
      <c r="H730" s="14"/>
    </row>
    <row r="731" spans="1:8" x14ac:dyDescent="0.25">
      <c r="A731" s="12" t="str">
        <f ca="1">IFERROR(__xludf.DUMMYFUNCTION("""COMPUTED_VALUE"""),"")</f>
        <v/>
      </c>
      <c r="B731" s="15"/>
      <c r="C731" s="13"/>
      <c r="D731" s="16"/>
      <c r="H731" s="14"/>
    </row>
    <row r="732" spans="1:8" x14ac:dyDescent="0.25">
      <c r="A732" s="12" t="str">
        <f ca="1">IFERROR(__xludf.DUMMYFUNCTION("""COMPUTED_VALUE"""),"")</f>
        <v/>
      </c>
      <c r="B732" s="15"/>
      <c r="C732" s="13"/>
      <c r="D732" s="16"/>
      <c r="H732" s="14"/>
    </row>
    <row r="733" spans="1:8" x14ac:dyDescent="0.25">
      <c r="A733" s="12" t="str">
        <f ca="1">IFERROR(__xludf.DUMMYFUNCTION("""COMPUTED_VALUE"""),"")</f>
        <v/>
      </c>
      <c r="B733" s="15"/>
      <c r="C733" s="13"/>
      <c r="D733" s="16"/>
      <c r="H733" s="14"/>
    </row>
    <row r="734" spans="1:8" x14ac:dyDescent="0.25">
      <c r="A734" s="12" t="str">
        <f ca="1">IFERROR(__xludf.DUMMYFUNCTION("""COMPUTED_VALUE"""),"")</f>
        <v/>
      </c>
      <c r="B734" s="15"/>
      <c r="C734" s="13"/>
      <c r="D734" s="16"/>
      <c r="H734" s="14"/>
    </row>
    <row r="735" spans="1:8" x14ac:dyDescent="0.25">
      <c r="A735" s="12" t="str">
        <f ca="1">IFERROR(__xludf.DUMMYFUNCTION("""COMPUTED_VALUE"""),"")</f>
        <v/>
      </c>
      <c r="B735" s="15"/>
      <c r="C735" s="13"/>
      <c r="D735" s="16"/>
      <c r="H735" s="14"/>
    </row>
    <row r="736" spans="1:8" x14ac:dyDescent="0.25">
      <c r="A736" s="12" t="str">
        <f ca="1">IFERROR(__xludf.DUMMYFUNCTION("""COMPUTED_VALUE"""),"")</f>
        <v/>
      </c>
      <c r="B736" s="15"/>
      <c r="C736" s="13"/>
      <c r="D736" s="16"/>
      <c r="H736" s="14"/>
    </row>
    <row r="737" spans="1:8" x14ac:dyDescent="0.25">
      <c r="A737" s="12" t="str">
        <f ca="1">IFERROR(__xludf.DUMMYFUNCTION("""COMPUTED_VALUE"""),"")</f>
        <v/>
      </c>
      <c r="B737" s="15"/>
      <c r="C737" s="13"/>
      <c r="D737" s="16"/>
      <c r="H737" s="14"/>
    </row>
    <row r="738" spans="1:8" x14ac:dyDescent="0.25">
      <c r="A738" s="12" t="str">
        <f ca="1">IFERROR(__xludf.DUMMYFUNCTION("""COMPUTED_VALUE"""),"")</f>
        <v/>
      </c>
      <c r="B738" s="15"/>
      <c r="C738" s="13"/>
      <c r="D738" s="16"/>
      <c r="H738" s="14"/>
    </row>
    <row r="739" spans="1:8" x14ac:dyDescent="0.25">
      <c r="A739" s="12" t="str">
        <f ca="1">IFERROR(__xludf.DUMMYFUNCTION("""COMPUTED_VALUE"""),"")</f>
        <v/>
      </c>
      <c r="B739" s="15"/>
      <c r="C739" s="13"/>
      <c r="D739" s="16"/>
      <c r="H739" s="14"/>
    </row>
    <row r="740" spans="1:8" x14ac:dyDescent="0.25">
      <c r="A740" s="12" t="str">
        <f ca="1">IFERROR(__xludf.DUMMYFUNCTION("""COMPUTED_VALUE"""),"")</f>
        <v/>
      </c>
      <c r="B740" s="15"/>
      <c r="C740" s="13"/>
      <c r="D740" s="16"/>
      <c r="H740" s="14"/>
    </row>
    <row r="741" spans="1:8" x14ac:dyDescent="0.25">
      <c r="A741" s="12" t="str">
        <f ca="1">IFERROR(__xludf.DUMMYFUNCTION("""COMPUTED_VALUE"""),"")</f>
        <v/>
      </c>
      <c r="B741" s="15"/>
      <c r="C741" s="13"/>
      <c r="D741" s="16"/>
      <c r="H741" s="14"/>
    </row>
    <row r="742" spans="1:8" x14ac:dyDescent="0.25">
      <c r="A742" s="12" t="str">
        <f ca="1">IFERROR(__xludf.DUMMYFUNCTION("""COMPUTED_VALUE"""),"")</f>
        <v/>
      </c>
      <c r="B742" s="15"/>
      <c r="C742" s="13"/>
      <c r="D742" s="16"/>
      <c r="H742" s="14"/>
    </row>
    <row r="743" spans="1:8" x14ac:dyDescent="0.25">
      <c r="A743" s="12" t="str">
        <f ca="1">IFERROR(__xludf.DUMMYFUNCTION("""COMPUTED_VALUE"""),"")</f>
        <v/>
      </c>
      <c r="B743" s="15"/>
      <c r="C743" s="13"/>
      <c r="D743" s="16"/>
      <c r="H743" s="14"/>
    </row>
    <row r="744" spans="1:8" x14ac:dyDescent="0.25">
      <c r="A744" s="12" t="str">
        <f ca="1">IFERROR(__xludf.DUMMYFUNCTION("""COMPUTED_VALUE"""),"")</f>
        <v/>
      </c>
      <c r="B744" s="15"/>
      <c r="C744" s="13"/>
      <c r="D744" s="16"/>
      <c r="H744" s="14"/>
    </row>
    <row r="745" spans="1:8" x14ac:dyDescent="0.25">
      <c r="A745" s="12" t="str">
        <f ca="1">IFERROR(__xludf.DUMMYFUNCTION("""COMPUTED_VALUE"""),"")</f>
        <v/>
      </c>
      <c r="B745" s="15"/>
      <c r="C745" s="13"/>
      <c r="D745" s="16"/>
      <c r="H745" s="14"/>
    </row>
    <row r="746" spans="1:8" x14ac:dyDescent="0.25">
      <c r="A746" s="12" t="str">
        <f ca="1">IFERROR(__xludf.DUMMYFUNCTION("""COMPUTED_VALUE"""),"")</f>
        <v/>
      </c>
      <c r="B746" s="15"/>
      <c r="C746" s="13"/>
      <c r="D746" s="16"/>
      <c r="H746" s="14"/>
    </row>
    <row r="747" spans="1:8" x14ac:dyDescent="0.25">
      <c r="A747" s="12" t="str">
        <f ca="1">IFERROR(__xludf.DUMMYFUNCTION("""COMPUTED_VALUE"""),"")</f>
        <v/>
      </c>
      <c r="B747" s="15"/>
      <c r="C747" s="13"/>
      <c r="D747" s="16"/>
      <c r="H747" s="14"/>
    </row>
    <row r="748" spans="1:8" x14ac:dyDescent="0.25">
      <c r="A748" s="12" t="str">
        <f ca="1">IFERROR(__xludf.DUMMYFUNCTION("""COMPUTED_VALUE"""),"")</f>
        <v/>
      </c>
      <c r="B748" s="15"/>
      <c r="C748" s="13"/>
      <c r="D748" s="16"/>
      <c r="H748" s="14"/>
    </row>
    <row r="749" spans="1:8" x14ac:dyDescent="0.25">
      <c r="A749" s="12" t="str">
        <f ca="1">IFERROR(__xludf.DUMMYFUNCTION("""COMPUTED_VALUE"""),"")</f>
        <v/>
      </c>
      <c r="B749" s="15"/>
      <c r="C749" s="13"/>
      <c r="D749" s="16"/>
      <c r="H749" s="14"/>
    </row>
    <row r="750" spans="1:8" x14ac:dyDescent="0.25">
      <c r="A750" s="12" t="str">
        <f ca="1">IFERROR(__xludf.DUMMYFUNCTION("""COMPUTED_VALUE"""),"")</f>
        <v/>
      </c>
      <c r="B750" s="15"/>
      <c r="C750" s="13"/>
      <c r="D750" s="16"/>
      <c r="H750" s="14"/>
    </row>
    <row r="751" spans="1:8" x14ac:dyDescent="0.25">
      <c r="A751" s="12" t="str">
        <f ca="1">IFERROR(__xludf.DUMMYFUNCTION("""COMPUTED_VALUE"""),"")</f>
        <v/>
      </c>
      <c r="B751" s="15"/>
      <c r="C751" s="13"/>
      <c r="D751" s="16"/>
      <c r="H751" s="14"/>
    </row>
    <row r="752" spans="1:8" x14ac:dyDescent="0.25">
      <c r="A752" s="12" t="str">
        <f ca="1">IFERROR(__xludf.DUMMYFUNCTION("""COMPUTED_VALUE"""),"")</f>
        <v/>
      </c>
      <c r="B752" s="15"/>
      <c r="C752" s="13"/>
      <c r="D752" s="16"/>
      <c r="H752" s="14"/>
    </row>
    <row r="753" spans="1:8" x14ac:dyDescent="0.25">
      <c r="A753" s="12" t="str">
        <f ca="1">IFERROR(__xludf.DUMMYFUNCTION("""COMPUTED_VALUE"""),"")</f>
        <v/>
      </c>
      <c r="B753" s="15"/>
      <c r="C753" s="13"/>
      <c r="D753" s="16"/>
      <c r="H753" s="14"/>
    </row>
    <row r="754" spans="1:8" x14ac:dyDescent="0.25">
      <c r="A754" s="12" t="str">
        <f ca="1">IFERROR(__xludf.DUMMYFUNCTION("""COMPUTED_VALUE"""),"")</f>
        <v/>
      </c>
      <c r="B754" s="15"/>
      <c r="C754" s="13"/>
      <c r="D754" s="16"/>
      <c r="H754" s="14"/>
    </row>
    <row r="755" spans="1:8" x14ac:dyDescent="0.25">
      <c r="A755" s="12" t="str">
        <f ca="1">IFERROR(__xludf.DUMMYFUNCTION("""COMPUTED_VALUE"""),"")</f>
        <v/>
      </c>
      <c r="B755" s="15"/>
      <c r="C755" s="13"/>
      <c r="D755" s="16"/>
      <c r="H755" s="14"/>
    </row>
    <row r="756" spans="1:8" x14ac:dyDescent="0.25">
      <c r="A756" s="12" t="str">
        <f ca="1">IFERROR(__xludf.DUMMYFUNCTION("""COMPUTED_VALUE"""),"")</f>
        <v/>
      </c>
      <c r="B756" s="15"/>
      <c r="C756" s="13"/>
      <c r="D756" s="16"/>
      <c r="H756" s="14"/>
    </row>
    <row r="757" spans="1:8" x14ac:dyDescent="0.25">
      <c r="A757" s="12" t="str">
        <f ca="1">IFERROR(__xludf.DUMMYFUNCTION("""COMPUTED_VALUE"""),"")</f>
        <v/>
      </c>
      <c r="B757" s="15"/>
      <c r="C757" s="13"/>
      <c r="D757" s="16"/>
      <c r="H757" s="14"/>
    </row>
    <row r="758" spans="1:8" x14ac:dyDescent="0.25">
      <c r="A758" s="12" t="str">
        <f ca="1">IFERROR(__xludf.DUMMYFUNCTION("""COMPUTED_VALUE"""),"")</f>
        <v/>
      </c>
      <c r="B758" s="15"/>
      <c r="C758" s="13"/>
      <c r="D758" s="16"/>
      <c r="H758" s="14"/>
    </row>
    <row r="759" spans="1:8" x14ac:dyDescent="0.25">
      <c r="A759" s="12" t="str">
        <f ca="1">IFERROR(__xludf.DUMMYFUNCTION("""COMPUTED_VALUE"""),"")</f>
        <v/>
      </c>
      <c r="B759" s="15"/>
      <c r="C759" s="13"/>
      <c r="D759" s="16"/>
      <c r="H759" s="14"/>
    </row>
    <row r="760" spans="1:8" x14ac:dyDescent="0.25">
      <c r="A760" s="12" t="str">
        <f ca="1">IFERROR(__xludf.DUMMYFUNCTION("""COMPUTED_VALUE"""),"")</f>
        <v/>
      </c>
      <c r="B760" s="15"/>
      <c r="C760" s="13"/>
      <c r="D760" s="16"/>
      <c r="H760" s="14"/>
    </row>
    <row r="761" spans="1:8" x14ac:dyDescent="0.25">
      <c r="A761" s="12" t="str">
        <f ca="1">IFERROR(__xludf.DUMMYFUNCTION("""COMPUTED_VALUE"""),"")</f>
        <v/>
      </c>
      <c r="B761" s="15"/>
      <c r="C761" s="13"/>
      <c r="D761" s="16"/>
      <c r="H761" s="14"/>
    </row>
    <row r="762" spans="1:8" x14ac:dyDescent="0.25">
      <c r="A762" s="12" t="str">
        <f ca="1">IFERROR(__xludf.DUMMYFUNCTION("""COMPUTED_VALUE"""),"")</f>
        <v/>
      </c>
      <c r="B762" s="15"/>
      <c r="C762" s="13"/>
      <c r="D762" s="16"/>
      <c r="H762" s="14"/>
    </row>
    <row r="763" spans="1:8" x14ac:dyDescent="0.25">
      <c r="A763" s="12" t="str">
        <f ca="1">IFERROR(__xludf.DUMMYFUNCTION("""COMPUTED_VALUE"""),"")</f>
        <v/>
      </c>
      <c r="B763" s="15"/>
      <c r="C763" s="13"/>
      <c r="D763" s="16"/>
      <c r="H763" s="14"/>
    </row>
    <row r="764" spans="1:8" x14ac:dyDescent="0.25">
      <c r="A764" s="12" t="str">
        <f ca="1">IFERROR(__xludf.DUMMYFUNCTION("""COMPUTED_VALUE"""),"")</f>
        <v/>
      </c>
      <c r="B764" s="15"/>
      <c r="C764" s="13"/>
      <c r="D764" s="16"/>
      <c r="H764" s="14"/>
    </row>
    <row r="765" spans="1:8" x14ac:dyDescent="0.25">
      <c r="A765" s="12" t="str">
        <f ca="1">IFERROR(__xludf.DUMMYFUNCTION("""COMPUTED_VALUE"""),"")</f>
        <v/>
      </c>
      <c r="B765" s="15"/>
      <c r="C765" s="13"/>
      <c r="D765" s="16"/>
      <c r="H765" s="14"/>
    </row>
    <row r="766" spans="1:8" x14ac:dyDescent="0.25">
      <c r="A766" s="12" t="str">
        <f ca="1">IFERROR(__xludf.DUMMYFUNCTION("""COMPUTED_VALUE"""),"")</f>
        <v/>
      </c>
      <c r="B766" s="15"/>
      <c r="C766" s="13"/>
      <c r="D766" s="16"/>
      <c r="H766" s="14"/>
    </row>
    <row r="767" spans="1:8" x14ac:dyDescent="0.25">
      <c r="A767" s="12" t="str">
        <f ca="1">IFERROR(__xludf.DUMMYFUNCTION("""COMPUTED_VALUE"""),"")</f>
        <v/>
      </c>
      <c r="B767" s="15"/>
      <c r="C767" s="13"/>
      <c r="D767" s="16"/>
      <c r="H767" s="14"/>
    </row>
    <row r="768" spans="1:8" x14ac:dyDescent="0.25">
      <c r="A768" s="12" t="str">
        <f ca="1">IFERROR(__xludf.DUMMYFUNCTION("""COMPUTED_VALUE"""),"")</f>
        <v/>
      </c>
      <c r="B768" s="15"/>
      <c r="C768" s="13"/>
      <c r="D768" s="16"/>
      <c r="H768" s="14"/>
    </row>
    <row r="769" spans="1:8" x14ac:dyDescent="0.25">
      <c r="A769" s="12" t="str">
        <f ca="1">IFERROR(__xludf.DUMMYFUNCTION("""COMPUTED_VALUE"""),"")</f>
        <v/>
      </c>
      <c r="B769" s="15"/>
      <c r="C769" s="13"/>
      <c r="D769" s="16"/>
      <c r="H769" s="14"/>
    </row>
    <row r="770" spans="1:8" x14ac:dyDescent="0.25">
      <c r="A770" s="12" t="str">
        <f ca="1">IFERROR(__xludf.DUMMYFUNCTION("""COMPUTED_VALUE"""),"")</f>
        <v/>
      </c>
      <c r="B770" s="15"/>
      <c r="C770" s="13"/>
      <c r="D770" s="16"/>
      <c r="H770" s="14"/>
    </row>
    <row r="771" spans="1:8" x14ac:dyDescent="0.25">
      <c r="A771" s="12" t="str">
        <f ca="1">IFERROR(__xludf.DUMMYFUNCTION("""COMPUTED_VALUE"""),"")</f>
        <v/>
      </c>
      <c r="B771" s="15"/>
      <c r="C771" s="13"/>
      <c r="D771" s="16"/>
      <c r="H771" s="14"/>
    </row>
    <row r="772" spans="1:8" x14ac:dyDescent="0.25">
      <c r="A772" s="12" t="str">
        <f ca="1">IFERROR(__xludf.DUMMYFUNCTION("""COMPUTED_VALUE"""),"")</f>
        <v/>
      </c>
      <c r="B772" s="15"/>
      <c r="C772" s="13"/>
      <c r="D772" s="16"/>
      <c r="H772" s="14"/>
    </row>
    <row r="773" spans="1:8" x14ac:dyDescent="0.25">
      <c r="A773" s="12" t="str">
        <f ca="1">IFERROR(__xludf.DUMMYFUNCTION("""COMPUTED_VALUE"""),"")</f>
        <v/>
      </c>
      <c r="B773" s="15"/>
      <c r="C773" s="13"/>
      <c r="D773" s="16"/>
      <c r="H773" s="14"/>
    </row>
    <row r="774" spans="1:8" x14ac:dyDescent="0.25">
      <c r="A774" s="12" t="str">
        <f ca="1">IFERROR(__xludf.DUMMYFUNCTION("""COMPUTED_VALUE"""),"")</f>
        <v/>
      </c>
      <c r="B774" s="15"/>
      <c r="C774" s="13"/>
      <c r="D774" s="16"/>
      <c r="H774" s="14"/>
    </row>
    <row r="775" spans="1:8" x14ac:dyDescent="0.25">
      <c r="A775" s="12" t="str">
        <f ca="1">IFERROR(__xludf.DUMMYFUNCTION("""COMPUTED_VALUE"""),"")</f>
        <v/>
      </c>
      <c r="B775" s="15"/>
      <c r="C775" s="13"/>
      <c r="D775" s="16"/>
      <c r="H775" s="14"/>
    </row>
    <row r="776" spans="1:8" x14ac:dyDescent="0.25">
      <c r="A776" s="12" t="str">
        <f ca="1">IFERROR(__xludf.DUMMYFUNCTION("""COMPUTED_VALUE"""),"")</f>
        <v/>
      </c>
      <c r="B776" s="15"/>
      <c r="C776" s="13"/>
      <c r="D776" s="16"/>
      <c r="H776" s="14"/>
    </row>
    <row r="777" spans="1:8" x14ac:dyDescent="0.25">
      <c r="A777" s="12" t="str">
        <f ca="1">IFERROR(__xludf.DUMMYFUNCTION("""COMPUTED_VALUE"""),"")</f>
        <v/>
      </c>
      <c r="B777" s="15"/>
      <c r="C777" s="13"/>
      <c r="D777" s="16"/>
      <c r="H777" s="14"/>
    </row>
    <row r="778" spans="1:8" x14ac:dyDescent="0.25">
      <c r="A778" s="12" t="str">
        <f ca="1">IFERROR(__xludf.DUMMYFUNCTION("""COMPUTED_VALUE"""),"")</f>
        <v/>
      </c>
      <c r="B778" s="15"/>
      <c r="C778" s="13"/>
      <c r="D778" s="16"/>
      <c r="H778" s="14"/>
    </row>
    <row r="779" spans="1:8" x14ac:dyDescent="0.25">
      <c r="A779" s="12" t="str">
        <f ca="1">IFERROR(__xludf.DUMMYFUNCTION("""COMPUTED_VALUE"""),"")</f>
        <v/>
      </c>
      <c r="B779" s="15"/>
      <c r="C779" s="13"/>
      <c r="D779" s="16"/>
      <c r="H779" s="14"/>
    </row>
    <row r="780" spans="1:8" x14ac:dyDescent="0.25">
      <c r="A780" s="12" t="str">
        <f ca="1">IFERROR(__xludf.DUMMYFUNCTION("""COMPUTED_VALUE"""),"")</f>
        <v/>
      </c>
      <c r="B780" s="15"/>
      <c r="C780" s="13"/>
      <c r="D780" s="16"/>
      <c r="H780" s="14"/>
    </row>
    <row r="781" spans="1:8" x14ac:dyDescent="0.25">
      <c r="A781" s="12" t="str">
        <f ca="1">IFERROR(__xludf.DUMMYFUNCTION("""COMPUTED_VALUE"""),"")</f>
        <v/>
      </c>
      <c r="B781" s="15"/>
      <c r="C781" s="13"/>
      <c r="D781" s="16"/>
      <c r="H781" s="14"/>
    </row>
    <row r="782" spans="1:8" x14ac:dyDescent="0.25">
      <c r="A782" s="12" t="str">
        <f ca="1">IFERROR(__xludf.DUMMYFUNCTION("""COMPUTED_VALUE"""),"")</f>
        <v/>
      </c>
      <c r="B782" s="15"/>
      <c r="C782" s="13"/>
      <c r="D782" s="16"/>
      <c r="H782" s="14"/>
    </row>
    <row r="783" spans="1:8" x14ac:dyDescent="0.25">
      <c r="A783" s="12" t="str">
        <f ca="1">IFERROR(__xludf.DUMMYFUNCTION("""COMPUTED_VALUE"""),"")</f>
        <v/>
      </c>
      <c r="B783" s="15"/>
      <c r="C783" s="13"/>
      <c r="D783" s="16"/>
      <c r="H783" s="14"/>
    </row>
    <row r="784" spans="1:8" x14ac:dyDescent="0.25">
      <c r="A784" s="12" t="str">
        <f ca="1">IFERROR(__xludf.DUMMYFUNCTION("""COMPUTED_VALUE"""),"")</f>
        <v/>
      </c>
      <c r="B784" s="15"/>
      <c r="C784" s="13"/>
      <c r="D784" s="16"/>
      <c r="H784" s="14"/>
    </row>
    <row r="785" spans="1:8" x14ac:dyDescent="0.25">
      <c r="A785" s="12" t="str">
        <f ca="1">IFERROR(__xludf.DUMMYFUNCTION("""COMPUTED_VALUE"""),"")</f>
        <v/>
      </c>
      <c r="B785" s="15"/>
      <c r="C785" s="13"/>
      <c r="D785" s="16"/>
      <c r="H785" s="14"/>
    </row>
    <row r="786" spans="1:8" x14ac:dyDescent="0.25">
      <c r="A786" s="12" t="str">
        <f ca="1">IFERROR(__xludf.DUMMYFUNCTION("""COMPUTED_VALUE"""),"")</f>
        <v/>
      </c>
      <c r="B786" s="15"/>
      <c r="C786" s="13"/>
      <c r="D786" s="16"/>
      <c r="H786" s="14"/>
    </row>
    <row r="787" spans="1:8" x14ac:dyDescent="0.25">
      <c r="A787" s="12" t="str">
        <f ca="1">IFERROR(__xludf.DUMMYFUNCTION("""COMPUTED_VALUE"""),"")</f>
        <v/>
      </c>
      <c r="B787" s="15"/>
      <c r="C787" s="13"/>
      <c r="D787" s="16"/>
      <c r="H787" s="14"/>
    </row>
    <row r="788" spans="1:8" x14ac:dyDescent="0.25">
      <c r="A788" s="12" t="str">
        <f ca="1">IFERROR(__xludf.DUMMYFUNCTION("""COMPUTED_VALUE"""),"")</f>
        <v/>
      </c>
      <c r="B788" s="15"/>
      <c r="C788" s="13"/>
      <c r="D788" s="16"/>
      <c r="H788" s="14"/>
    </row>
    <row r="789" spans="1:8" x14ac:dyDescent="0.25">
      <c r="A789" s="12" t="str">
        <f ca="1">IFERROR(__xludf.DUMMYFUNCTION("""COMPUTED_VALUE"""),"")</f>
        <v/>
      </c>
      <c r="B789" s="15"/>
      <c r="C789" s="13"/>
      <c r="D789" s="16"/>
      <c r="H789" s="14"/>
    </row>
    <row r="790" spans="1:8" x14ac:dyDescent="0.25">
      <c r="A790" s="12" t="str">
        <f ca="1">IFERROR(__xludf.DUMMYFUNCTION("""COMPUTED_VALUE"""),"")</f>
        <v/>
      </c>
      <c r="B790" s="15"/>
      <c r="C790" s="13"/>
      <c r="D790" s="16"/>
      <c r="H790" s="14"/>
    </row>
    <row r="791" spans="1:8" x14ac:dyDescent="0.25">
      <c r="A791" s="12" t="str">
        <f ca="1">IFERROR(__xludf.DUMMYFUNCTION("""COMPUTED_VALUE"""),"")</f>
        <v/>
      </c>
      <c r="B791" s="15"/>
      <c r="C791" s="13"/>
      <c r="D791" s="16"/>
      <c r="H791" s="14"/>
    </row>
    <row r="792" spans="1:8" x14ac:dyDescent="0.25">
      <c r="A792" s="12" t="str">
        <f ca="1">IFERROR(__xludf.DUMMYFUNCTION("""COMPUTED_VALUE"""),"")</f>
        <v/>
      </c>
      <c r="B792" s="15"/>
      <c r="C792" s="13"/>
      <c r="D792" s="16"/>
      <c r="H792" s="14"/>
    </row>
    <row r="793" spans="1:8" x14ac:dyDescent="0.25">
      <c r="A793" s="12" t="str">
        <f ca="1">IFERROR(__xludf.DUMMYFUNCTION("""COMPUTED_VALUE"""),"")</f>
        <v/>
      </c>
      <c r="B793" s="15"/>
      <c r="C793" s="13"/>
      <c r="D793" s="16"/>
      <c r="H793" s="14"/>
    </row>
    <row r="794" spans="1:8" x14ac:dyDescent="0.25">
      <c r="A794" s="12" t="str">
        <f ca="1">IFERROR(__xludf.DUMMYFUNCTION("""COMPUTED_VALUE"""),"")</f>
        <v/>
      </c>
      <c r="B794" s="15"/>
      <c r="C794" s="13"/>
      <c r="D794" s="16"/>
      <c r="H794" s="14"/>
    </row>
    <row r="795" spans="1:8" x14ac:dyDescent="0.25">
      <c r="A795" s="12" t="str">
        <f ca="1">IFERROR(__xludf.DUMMYFUNCTION("""COMPUTED_VALUE"""),"")</f>
        <v/>
      </c>
      <c r="B795" s="15"/>
      <c r="C795" s="13"/>
      <c r="D795" s="16"/>
      <c r="H795" s="14"/>
    </row>
    <row r="796" spans="1:8" x14ac:dyDescent="0.25">
      <c r="A796" s="12" t="str">
        <f ca="1">IFERROR(__xludf.DUMMYFUNCTION("""COMPUTED_VALUE"""),"")</f>
        <v/>
      </c>
      <c r="B796" s="15"/>
      <c r="C796" s="13"/>
      <c r="D796" s="16"/>
      <c r="H796" s="14"/>
    </row>
    <row r="797" spans="1:8" x14ac:dyDescent="0.25">
      <c r="A797" s="12" t="str">
        <f ca="1">IFERROR(__xludf.DUMMYFUNCTION("""COMPUTED_VALUE"""),"")</f>
        <v/>
      </c>
      <c r="B797" s="15"/>
      <c r="C797" s="13"/>
      <c r="D797" s="16"/>
      <c r="H797" s="14"/>
    </row>
    <row r="798" spans="1:8" x14ac:dyDescent="0.25">
      <c r="A798" s="12" t="str">
        <f ca="1">IFERROR(__xludf.DUMMYFUNCTION("""COMPUTED_VALUE"""),"")</f>
        <v/>
      </c>
      <c r="B798" s="15"/>
      <c r="C798" s="13"/>
      <c r="D798" s="16"/>
      <c r="H798" s="14"/>
    </row>
    <row r="799" spans="1:8" x14ac:dyDescent="0.25">
      <c r="A799" s="12" t="str">
        <f ca="1">IFERROR(__xludf.DUMMYFUNCTION("""COMPUTED_VALUE"""),"")</f>
        <v/>
      </c>
      <c r="B799" s="15"/>
      <c r="C799" s="13"/>
      <c r="D799" s="16"/>
      <c r="H799" s="14"/>
    </row>
    <row r="800" spans="1:8" x14ac:dyDescent="0.25">
      <c r="A800" s="12" t="str">
        <f ca="1">IFERROR(__xludf.DUMMYFUNCTION("""COMPUTED_VALUE"""),"")</f>
        <v/>
      </c>
      <c r="B800" s="15"/>
      <c r="C800" s="13"/>
      <c r="D800" s="16"/>
      <c r="H800" s="14"/>
    </row>
    <row r="801" spans="1:8" x14ac:dyDescent="0.25">
      <c r="A801" s="12" t="str">
        <f ca="1">IFERROR(__xludf.DUMMYFUNCTION("""COMPUTED_VALUE"""),"")</f>
        <v/>
      </c>
      <c r="B801" s="15"/>
      <c r="C801" s="13"/>
      <c r="D801" s="16"/>
      <c r="H801" s="14"/>
    </row>
    <row r="802" spans="1:8" x14ac:dyDescent="0.25">
      <c r="A802" s="12" t="str">
        <f ca="1">IFERROR(__xludf.DUMMYFUNCTION("""COMPUTED_VALUE"""),"")</f>
        <v/>
      </c>
      <c r="B802" s="15"/>
      <c r="C802" s="13"/>
      <c r="D802" s="16"/>
      <c r="H802" s="14"/>
    </row>
    <row r="803" spans="1:8" x14ac:dyDescent="0.25">
      <c r="A803" s="12" t="str">
        <f ca="1">IFERROR(__xludf.DUMMYFUNCTION("""COMPUTED_VALUE"""),"")</f>
        <v/>
      </c>
      <c r="B803" s="15"/>
      <c r="C803" s="13"/>
      <c r="D803" s="16"/>
      <c r="H803" s="14"/>
    </row>
    <row r="804" spans="1:8" x14ac:dyDescent="0.25">
      <c r="A804" s="12" t="str">
        <f ca="1">IFERROR(__xludf.DUMMYFUNCTION("""COMPUTED_VALUE"""),"")</f>
        <v/>
      </c>
      <c r="B804" s="15"/>
      <c r="C804" s="13"/>
      <c r="D804" s="16"/>
      <c r="H804" s="14"/>
    </row>
    <row r="805" spans="1:8" x14ac:dyDescent="0.25">
      <c r="A805" s="12" t="str">
        <f ca="1">IFERROR(__xludf.DUMMYFUNCTION("""COMPUTED_VALUE"""),"")</f>
        <v/>
      </c>
      <c r="B805" s="15"/>
      <c r="C805" s="13"/>
      <c r="D805" s="16"/>
      <c r="H805" s="14"/>
    </row>
    <row r="806" spans="1:8" x14ac:dyDescent="0.25">
      <c r="A806" s="12" t="str">
        <f ca="1">IFERROR(__xludf.DUMMYFUNCTION("""COMPUTED_VALUE"""),"")</f>
        <v/>
      </c>
      <c r="B806" s="15"/>
      <c r="C806" s="13"/>
      <c r="D806" s="16"/>
      <c r="H806" s="14"/>
    </row>
    <row r="807" spans="1:8" x14ac:dyDescent="0.25">
      <c r="A807" s="12" t="str">
        <f ca="1">IFERROR(__xludf.DUMMYFUNCTION("""COMPUTED_VALUE"""),"")</f>
        <v/>
      </c>
      <c r="B807" s="15"/>
      <c r="C807" s="13"/>
      <c r="D807" s="16"/>
      <c r="H807" s="14"/>
    </row>
    <row r="808" spans="1:8" x14ac:dyDescent="0.25">
      <c r="A808" s="12" t="str">
        <f ca="1">IFERROR(__xludf.DUMMYFUNCTION("""COMPUTED_VALUE"""),"")</f>
        <v/>
      </c>
      <c r="B808" s="15"/>
      <c r="C808" s="13"/>
      <c r="D808" s="16"/>
      <c r="H808" s="14"/>
    </row>
    <row r="809" spans="1:8" x14ac:dyDescent="0.25">
      <c r="A809" s="12" t="str">
        <f ca="1">IFERROR(__xludf.DUMMYFUNCTION("""COMPUTED_VALUE"""),"")</f>
        <v/>
      </c>
      <c r="B809" s="15"/>
      <c r="C809" s="13"/>
      <c r="D809" s="16"/>
      <c r="H809" s="14"/>
    </row>
    <row r="810" spans="1:8" x14ac:dyDescent="0.25">
      <c r="A810" s="12" t="str">
        <f ca="1">IFERROR(__xludf.DUMMYFUNCTION("""COMPUTED_VALUE"""),"")</f>
        <v/>
      </c>
      <c r="B810" s="15"/>
      <c r="C810" s="13"/>
      <c r="D810" s="16"/>
      <c r="H810" s="14"/>
    </row>
    <row r="811" spans="1:8" x14ac:dyDescent="0.25">
      <c r="A811" s="12" t="str">
        <f ca="1">IFERROR(__xludf.DUMMYFUNCTION("""COMPUTED_VALUE"""),"")</f>
        <v/>
      </c>
      <c r="B811" s="15"/>
      <c r="C811" s="13"/>
      <c r="D811" s="16"/>
      <c r="H811" s="14"/>
    </row>
    <row r="812" spans="1:8" x14ac:dyDescent="0.25">
      <c r="A812" s="12" t="str">
        <f ca="1">IFERROR(__xludf.DUMMYFUNCTION("""COMPUTED_VALUE"""),"")</f>
        <v/>
      </c>
      <c r="B812" s="15"/>
      <c r="C812" s="13"/>
      <c r="D812" s="16"/>
      <c r="H812" s="14"/>
    </row>
    <row r="813" spans="1:8" x14ac:dyDescent="0.25">
      <c r="A813" s="12" t="str">
        <f ca="1">IFERROR(__xludf.DUMMYFUNCTION("""COMPUTED_VALUE"""),"")</f>
        <v/>
      </c>
      <c r="B813" s="15"/>
      <c r="C813" s="13"/>
      <c r="D813" s="16"/>
      <c r="H813" s="14"/>
    </row>
    <row r="814" spans="1:8" x14ac:dyDescent="0.25">
      <c r="A814" s="12" t="str">
        <f ca="1">IFERROR(__xludf.DUMMYFUNCTION("""COMPUTED_VALUE"""),"")</f>
        <v/>
      </c>
      <c r="B814" s="15"/>
      <c r="C814" s="13"/>
      <c r="D814" s="16"/>
      <c r="H814" s="14"/>
    </row>
    <row r="815" spans="1:8" x14ac:dyDescent="0.25">
      <c r="A815" s="12" t="str">
        <f ca="1">IFERROR(__xludf.DUMMYFUNCTION("""COMPUTED_VALUE"""),"")</f>
        <v/>
      </c>
      <c r="B815" s="15"/>
      <c r="C815" s="13"/>
      <c r="D815" s="16"/>
      <c r="H815" s="14"/>
    </row>
    <row r="816" spans="1:8" x14ac:dyDescent="0.25">
      <c r="A816" s="12" t="str">
        <f ca="1">IFERROR(__xludf.DUMMYFUNCTION("""COMPUTED_VALUE"""),"")</f>
        <v/>
      </c>
      <c r="B816" s="15"/>
      <c r="C816" s="13"/>
      <c r="D816" s="16"/>
      <c r="H816" s="14"/>
    </row>
    <row r="817" spans="1:8" x14ac:dyDescent="0.25">
      <c r="A817" s="12" t="str">
        <f ca="1">IFERROR(__xludf.DUMMYFUNCTION("""COMPUTED_VALUE"""),"")</f>
        <v/>
      </c>
      <c r="B817" s="15"/>
      <c r="C817" s="13"/>
      <c r="D817" s="16"/>
      <c r="H817" s="14"/>
    </row>
    <row r="818" spans="1:8" x14ac:dyDescent="0.25">
      <c r="A818" s="12" t="str">
        <f ca="1">IFERROR(__xludf.DUMMYFUNCTION("""COMPUTED_VALUE"""),"")</f>
        <v/>
      </c>
      <c r="B818" s="15"/>
      <c r="C818" s="13"/>
      <c r="D818" s="16"/>
      <c r="H818" s="14"/>
    </row>
    <row r="819" spans="1:8" x14ac:dyDescent="0.25">
      <c r="A819" s="12" t="str">
        <f ca="1">IFERROR(__xludf.DUMMYFUNCTION("""COMPUTED_VALUE"""),"")</f>
        <v/>
      </c>
      <c r="B819" s="15"/>
      <c r="C819" s="13"/>
      <c r="D819" s="16"/>
      <c r="H819" s="14"/>
    </row>
    <row r="820" spans="1:8" x14ac:dyDescent="0.25">
      <c r="A820" s="12" t="str">
        <f ca="1">IFERROR(__xludf.DUMMYFUNCTION("""COMPUTED_VALUE"""),"")</f>
        <v/>
      </c>
      <c r="B820" s="15"/>
      <c r="C820" s="13"/>
      <c r="D820" s="16"/>
      <c r="H820" s="14"/>
    </row>
    <row r="821" spans="1:8" x14ac:dyDescent="0.25">
      <c r="A821" s="12" t="str">
        <f ca="1">IFERROR(__xludf.DUMMYFUNCTION("""COMPUTED_VALUE"""),"")</f>
        <v/>
      </c>
      <c r="B821" s="15"/>
      <c r="C821" s="13"/>
      <c r="D821" s="16"/>
      <c r="H821" s="14"/>
    </row>
    <row r="822" spans="1:8" x14ac:dyDescent="0.25">
      <c r="A822" s="12" t="str">
        <f ca="1">IFERROR(__xludf.DUMMYFUNCTION("""COMPUTED_VALUE"""),"")</f>
        <v/>
      </c>
      <c r="B822" s="15"/>
      <c r="C822" s="13"/>
      <c r="D822" s="16"/>
      <c r="H822" s="14"/>
    </row>
    <row r="823" spans="1:8" x14ac:dyDescent="0.25">
      <c r="A823" s="12" t="str">
        <f ca="1">IFERROR(__xludf.DUMMYFUNCTION("""COMPUTED_VALUE"""),"")</f>
        <v/>
      </c>
      <c r="B823" s="15"/>
      <c r="C823" s="13"/>
      <c r="D823" s="16"/>
      <c r="H823" s="14"/>
    </row>
    <row r="824" spans="1:8" x14ac:dyDescent="0.25">
      <c r="A824" s="12" t="str">
        <f ca="1">IFERROR(__xludf.DUMMYFUNCTION("""COMPUTED_VALUE"""),"")</f>
        <v/>
      </c>
      <c r="B824" s="15"/>
      <c r="C824" s="13"/>
      <c r="D824" s="16"/>
      <c r="H824" s="14"/>
    </row>
    <row r="825" spans="1:8" x14ac:dyDescent="0.25">
      <c r="A825" s="12" t="str">
        <f ca="1">IFERROR(__xludf.DUMMYFUNCTION("""COMPUTED_VALUE"""),"")</f>
        <v/>
      </c>
      <c r="B825" s="15"/>
      <c r="C825" s="13"/>
      <c r="D825" s="16"/>
      <c r="H825" s="14"/>
    </row>
    <row r="826" spans="1:8" x14ac:dyDescent="0.25">
      <c r="A826" s="12" t="str">
        <f ca="1">IFERROR(__xludf.DUMMYFUNCTION("""COMPUTED_VALUE"""),"")</f>
        <v/>
      </c>
      <c r="B826" s="15"/>
      <c r="C826" s="13"/>
      <c r="D826" s="16"/>
      <c r="H826" s="14"/>
    </row>
    <row r="827" spans="1:8" x14ac:dyDescent="0.25">
      <c r="A827" s="12" t="str">
        <f ca="1">IFERROR(__xludf.DUMMYFUNCTION("""COMPUTED_VALUE"""),"")</f>
        <v/>
      </c>
      <c r="B827" s="15"/>
      <c r="C827" s="13"/>
      <c r="D827" s="16"/>
      <c r="H827" s="14"/>
    </row>
    <row r="828" spans="1:8" x14ac:dyDescent="0.25">
      <c r="A828" s="12" t="str">
        <f ca="1">IFERROR(__xludf.DUMMYFUNCTION("""COMPUTED_VALUE"""),"")</f>
        <v/>
      </c>
      <c r="B828" s="15"/>
      <c r="C828" s="13"/>
      <c r="D828" s="16"/>
      <c r="H828" s="14"/>
    </row>
    <row r="829" spans="1:8" x14ac:dyDescent="0.25">
      <c r="A829" s="12" t="str">
        <f ca="1">IFERROR(__xludf.DUMMYFUNCTION("""COMPUTED_VALUE"""),"")</f>
        <v/>
      </c>
      <c r="B829" s="15"/>
      <c r="C829" s="13"/>
      <c r="D829" s="16"/>
      <c r="H829" s="14"/>
    </row>
    <row r="830" spans="1:8" x14ac:dyDescent="0.25">
      <c r="A830" s="12" t="str">
        <f ca="1">IFERROR(__xludf.DUMMYFUNCTION("""COMPUTED_VALUE"""),"")</f>
        <v/>
      </c>
      <c r="B830" s="15"/>
      <c r="C830" s="13"/>
      <c r="D830" s="16"/>
      <c r="H830" s="14"/>
    </row>
    <row r="831" spans="1:8" x14ac:dyDescent="0.25">
      <c r="A831" s="12" t="str">
        <f ca="1">IFERROR(__xludf.DUMMYFUNCTION("""COMPUTED_VALUE"""),"")</f>
        <v/>
      </c>
      <c r="B831" s="15"/>
      <c r="C831" s="13"/>
      <c r="D831" s="16"/>
      <c r="H831" s="14"/>
    </row>
    <row r="832" spans="1:8" x14ac:dyDescent="0.25">
      <c r="A832" s="12" t="str">
        <f ca="1">IFERROR(__xludf.DUMMYFUNCTION("""COMPUTED_VALUE"""),"")</f>
        <v/>
      </c>
      <c r="B832" s="15"/>
      <c r="C832" s="13"/>
      <c r="D832" s="16"/>
      <c r="H832" s="14"/>
    </row>
    <row r="833" spans="1:8" x14ac:dyDescent="0.25">
      <c r="A833" s="12" t="str">
        <f ca="1">IFERROR(__xludf.DUMMYFUNCTION("""COMPUTED_VALUE"""),"")</f>
        <v/>
      </c>
      <c r="B833" s="15"/>
      <c r="C833" s="13"/>
      <c r="D833" s="16"/>
      <c r="H833" s="14"/>
    </row>
    <row r="834" spans="1:8" x14ac:dyDescent="0.25">
      <c r="A834" s="12" t="str">
        <f ca="1">IFERROR(__xludf.DUMMYFUNCTION("""COMPUTED_VALUE"""),"")</f>
        <v/>
      </c>
      <c r="B834" s="15"/>
      <c r="C834" s="13"/>
      <c r="D834" s="16"/>
      <c r="H834" s="14"/>
    </row>
    <row r="835" spans="1:8" x14ac:dyDescent="0.25">
      <c r="A835" s="12" t="str">
        <f ca="1">IFERROR(__xludf.DUMMYFUNCTION("""COMPUTED_VALUE"""),"")</f>
        <v/>
      </c>
      <c r="B835" s="15"/>
      <c r="C835" s="13"/>
      <c r="D835" s="16"/>
      <c r="H835" s="14"/>
    </row>
    <row r="836" spans="1:8" x14ac:dyDescent="0.25">
      <c r="A836" s="12" t="str">
        <f ca="1">IFERROR(__xludf.DUMMYFUNCTION("""COMPUTED_VALUE"""),"")</f>
        <v/>
      </c>
      <c r="B836" s="15"/>
      <c r="C836" s="13"/>
      <c r="D836" s="16"/>
      <c r="H836" s="14"/>
    </row>
    <row r="837" spans="1:8" x14ac:dyDescent="0.25">
      <c r="A837" s="12" t="str">
        <f ca="1">IFERROR(__xludf.DUMMYFUNCTION("""COMPUTED_VALUE"""),"")</f>
        <v/>
      </c>
      <c r="B837" s="15"/>
      <c r="C837" s="13"/>
      <c r="D837" s="16"/>
      <c r="H837" s="14"/>
    </row>
    <row r="838" spans="1:8" x14ac:dyDescent="0.25">
      <c r="A838" s="12" t="str">
        <f ca="1">IFERROR(__xludf.DUMMYFUNCTION("""COMPUTED_VALUE"""),"")</f>
        <v/>
      </c>
      <c r="B838" s="15"/>
      <c r="C838" s="13"/>
      <c r="D838" s="16"/>
      <c r="H838" s="14"/>
    </row>
    <row r="839" spans="1:8" x14ac:dyDescent="0.25">
      <c r="A839" s="12" t="str">
        <f ca="1">IFERROR(__xludf.DUMMYFUNCTION("""COMPUTED_VALUE"""),"")</f>
        <v/>
      </c>
      <c r="B839" s="15"/>
      <c r="C839" s="13"/>
      <c r="D839" s="16"/>
      <c r="H839" s="14"/>
    </row>
    <row r="840" spans="1:8" x14ac:dyDescent="0.25">
      <c r="A840" s="12" t="str">
        <f ca="1">IFERROR(__xludf.DUMMYFUNCTION("""COMPUTED_VALUE"""),"")</f>
        <v/>
      </c>
      <c r="B840" s="15"/>
      <c r="C840" s="13"/>
      <c r="D840" s="16"/>
      <c r="H840" s="14"/>
    </row>
    <row r="841" spans="1:8" x14ac:dyDescent="0.25">
      <c r="A841" s="12" t="str">
        <f ca="1">IFERROR(__xludf.DUMMYFUNCTION("""COMPUTED_VALUE"""),"")</f>
        <v/>
      </c>
      <c r="B841" s="15"/>
      <c r="C841" s="13"/>
      <c r="D841" s="16"/>
      <c r="H841" s="14"/>
    </row>
    <row r="842" spans="1:8" x14ac:dyDescent="0.25">
      <c r="A842" s="12" t="str">
        <f ca="1">IFERROR(__xludf.DUMMYFUNCTION("""COMPUTED_VALUE"""),"")</f>
        <v/>
      </c>
      <c r="B842" s="15"/>
      <c r="C842" s="13"/>
      <c r="D842" s="16"/>
      <c r="H842" s="14"/>
    </row>
    <row r="843" spans="1:8" x14ac:dyDescent="0.25">
      <c r="A843" s="12" t="str">
        <f ca="1">IFERROR(__xludf.DUMMYFUNCTION("""COMPUTED_VALUE"""),"")</f>
        <v/>
      </c>
      <c r="B843" s="15"/>
      <c r="C843" s="13"/>
      <c r="D843" s="16"/>
      <c r="H843" s="14"/>
    </row>
    <row r="844" spans="1:8" x14ac:dyDescent="0.25">
      <c r="A844" s="12" t="str">
        <f ca="1">IFERROR(__xludf.DUMMYFUNCTION("""COMPUTED_VALUE"""),"")</f>
        <v/>
      </c>
      <c r="B844" s="15"/>
      <c r="C844" s="13"/>
      <c r="D844" s="16"/>
      <c r="H844" s="14"/>
    </row>
    <row r="845" spans="1:8" x14ac:dyDescent="0.25">
      <c r="A845" s="12" t="str">
        <f ca="1">IFERROR(__xludf.DUMMYFUNCTION("""COMPUTED_VALUE"""),"")</f>
        <v/>
      </c>
      <c r="B845" s="15"/>
      <c r="C845" s="13"/>
      <c r="D845" s="16"/>
      <c r="H845" s="14"/>
    </row>
    <row r="846" spans="1:8" x14ac:dyDescent="0.25">
      <c r="A846" s="12" t="str">
        <f ca="1">IFERROR(__xludf.DUMMYFUNCTION("""COMPUTED_VALUE"""),"")</f>
        <v/>
      </c>
      <c r="B846" s="15"/>
      <c r="C846" s="13"/>
      <c r="D846" s="16"/>
      <c r="H846" s="14"/>
    </row>
    <row r="847" spans="1:8" x14ac:dyDescent="0.25">
      <c r="A847" s="12" t="str">
        <f ca="1">IFERROR(__xludf.DUMMYFUNCTION("""COMPUTED_VALUE"""),"")</f>
        <v/>
      </c>
      <c r="B847" s="15"/>
      <c r="C847" s="13"/>
      <c r="D847" s="16"/>
      <c r="H847" s="14"/>
    </row>
    <row r="848" spans="1:8" x14ac:dyDescent="0.25">
      <c r="A848" s="12" t="str">
        <f ca="1">IFERROR(__xludf.DUMMYFUNCTION("""COMPUTED_VALUE"""),"")</f>
        <v/>
      </c>
      <c r="B848" s="15"/>
      <c r="C848" s="13"/>
      <c r="D848" s="16"/>
      <c r="H848" s="14"/>
    </row>
    <row r="849" spans="1:8" x14ac:dyDescent="0.25">
      <c r="A849" s="12" t="str">
        <f ca="1">IFERROR(__xludf.DUMMYFUNCTION("""COMPUTED_VALUE"""),"")</f>
        <v/>
      </c>
      <c r="B849" s="15"/>
      <c r="C849" s="13"/>
      <c r="D849" s="16"/>
      <c r="H849" s="14"/>
    </row>
    <row r="850" spans="1:8" x14ac:dyDescent="0.25">
      <c r="A850" s="12" t="str">
        <f ca="1">IFERROR(__xludf.DUMMYFUNCTION("""COMPUTED_VALUE"""),"")</f>
        <v/>
      </c>
      <c r="B850" s="15"/>
      <c r="C850" s="13"/>
      <c r="D850" s="16"/>
      <c r="H850" s="14"/>
    </row>
    <row r="851" spans="1:8" x14ac:dyDescent="0.25">
      <c r="A851" s="12" t="str">
        <f ca="1">IFERROR(__xludf.DUMMYFUNCTION("""COMPUTED_VALUE"""),"")</f>
        <v/>
      </c>
      <c r="B851" s="15"/>
      <c r="C851" s="13"/>
      <c r="D851" s="16"/>
      <c r="H851" s="14"/>
    </row>
    <row r="852" spans="1:8" x14ac:dyDescent="0.25">
      <c r="A852" s="12" t="str">
        <f ca="1">IFERROR(__xludf.DUMMYFUNCTION("""COMPUTED_VALUE"""),"")</f>
        <v/>
      </c>
      <c r="B852" s="15"/>
      <c r="C852" s="13"/>
      <c r="D852" s="16"/>
      <c r="H852" s="14"/>
    </row>
    <row r="853" spans="1:8" x14ac:dyDescent="0.25">
      <c r="A853" s="12" t="str">
        <f ca="1">IFERROR(__xludf.DUMMYFUNCTION("""COMPUTED_VALUE"""),"")</f>
        <v/>
      </c>
      <c r="B853" s="15"/>
      <c r="C853" s="13"/>
      <c r="D853" s="16"/>
      <c r="H853" s="14"/>
    </row>
    <row r="854" spans="1:8" x14ac:dyDescent="0.25">
      <c r="A854" s="12" t="str">
        <f ca="1">IFERROR(__xludf.DUMMYFUNCTION("""COMPUTED_VALUE"""),"")</f>
        <v/>
      </c>
      <c r="B854" s="15"/>
      <c r="C854" s="13"/>
      <c r="D854" s="16"/>
      <c r="H854" s="14"/>
    </row>
    <row r="855" spans="1:8" x14ac:dyDescent="0.25">
      <c r="A855" s="12" t="str">
        <f ca="1">IFERROR(__xludf.DUMMYFUNCTION("""COMPUTED_VALUE"""),"")</f>
        <v/>
      </c>
      <c r="B855" s="15"/>
      <c r="C855" s="13"/>
      <c r="D855" s="16"/>
      <c r="H855" s="14"/>
    </row>
    <row r="856" spans="1:8" x14ac:dyDescent="0.25">
      <c r="A856" s="12" t="str">
        <f ca="1">IFERROR(__xludf.DUMMYFUNCTION("""COMPUTED_VALUE"""),"")</f>
        <v/>
      </c>
      <c r="B856" s="15"/>
      <c r="C856" s="13"/>
      <c r="D856" s="16"/>
      <c r="H856" s="14"/>
    </row>
    <row r="857" spans="1:8" x14ac:dyDescent="0.25">
      <c r="A857" s="12" t="str">
        <f ca="1">IFERROR(__xludf.DUMMYFUNCTION("""COMPUTED_VALUE"""),"")</f>
        <v/>
      </c>
      <c r="B857" s="15"/>
      <c r="C857" s="13"/>
      <c r="D857" s="16"/>
      <c r="H857" s="14"/>
    </row>
    <row r="858" spans="1:8" x14ac:dyDescent="0.25">
      <c r="A858" s="12" t="str">
        <f ca="1">IFERROR(__xludf.DUMMYFUNCTION("""COMPUTED_VALUE"""),"")</f>
        <v/>
      </c>
      <c r="B858" s="15"/>
      <c r="C858" s="13"/>
      <c r="D858" s="16"/>
      <c r="H858" s="14"/>
    </row>
    <row r="859" spans="1:8" x14ac:dyDescent="0.25">
      <c r="A859" s="12" t="str">
        <f ca="1">IFERROR(__xludf.DUMMYFUNCTION("""COMPUTED_VALUE"""),"")</f>
        <v/>
      </c>
      <c r="B859" s="15"/>
      <c r="C859" s="13"/>
      <c r="D859" s="16"/>
      <c r="H859" s="14"/>
    </row>
    <row r="860" spans="1:8" x14ac:dyDescent="0.25">
      <c r="A860" s="12" t="str">
        <f ca="1">IFERROR(__xludf.DUMMYFUNCTION("""COMPUTED_VALUE"""),"")</f>
        <v/>
      </c>
      <c r="B860" s="15"/>
      <c r="C860" s="13"/>
      <c r="D860" s="16"/>
      <c r="H860" s="14"/>
    </row>
    <row r="861" spans="1:8" x14ac:dyDescent="0.25">
      <c r="A861" s="12" t="str">
        <f ca="1">IFERROR(__xludf.DUMMYFUNCTION("""COMPUTED_VALUE"""),"")</f>
        <v/>
      </c>
      <c r="B861" s="15"/>
      <c r="C861" s="13"/>
      <c r="D861" s="16"/>
      <c r="H861" s="14"/>
    </row>
    <row r="862" spans="1:8" x14ac:dyDescent="0.25">
      <c r="A862" s="12" t="str">
        <f ca="1">IFERROR(__xludf.DUMMYFUNCTION("""COMPUTED_VALUE"""),"")</f>
        <v/>
      </c>
      <c r="B862" s="15"/>
      <c r="C862" s="13"/>
      <c r="D862" s="16"/>
      <c r="H862" s="14"/>
    </row>
    <row r="863" spans="1:8" x14ac:dyDescent="0.25">
      <c r="A863" s="12" t="str">
        <f ca="1">IFERROR(__xludf.DUMMYFUNCTION("""COMPUTED_VALUE"""),"")</f>
        <v/>
      </c>
      <c r="B863" s="15"/>
      <c r="C863" s="13"/>
      <c r="D863" s="16"/>
      <c r="H863" s="14"/>
    </row>
    <row r="864" spans="1:8" x14ac:dyDescent="0.25">
      <c r="A864" s="12" t="str">
        <f ca="1">IFERROR(__xludf.DUMMYFUNCTION("""COMPUTED_VALUE"""),"")</f>
        <v/>
      </c>
      <c r="B864" s="15"/>
      <c r="C864" s="13"/>
      <c r="D864" s="16"/>
      <c r="H864" s="14"/>
    </row>
    <row r="865" spans="1:8" x14ac:dyDescent="0.25">
      <c r="A865" s="12" t="str">
        <f ca="1">IFERROR(__xludf.DUMMYFUNCTION("""COMPUTED_VALUE"""),"")</f>
        <v/>
      </c>
      <c r="B865" s="15"/>
      <c r="C865" s="13"/>
      <c r="D865" s="16"/>
      <c r="H865" s="14"/>
    </row>
    <row r="866" spans="1:8" x14ac:dyDescent="0.25">
      <c r="A866" s="12" t="str">
        <f ca="1">IFERROR(__xludf.DUMMYFUNCTION("""COMPUTED_VALUE"""),"")</f>
        <v/>
      </c>
      <c r="B866" s="15"/>
      <c r="C866" s="13"/>
      <c r="D866" s="16"/>
      <c r="H866" s="14"/>
    </row>
    <row r="867" spans="1:8" x14ac:dyDescent="0.25">
      <c r="A867" s="12" t="str">
        <f ca="1">IFERROR(__xludf.DUMMYFUNCTION("""COMPUTED_VALUE"""),"")</f>
        <v/>
      </c>
      <c r="B867" s="15"/>
      <c r="C867" s="13"/>
      <c r="D867" s="16"/>
      <c r="H867" s="14"/>
    </row>
    <row r="868" spans="1:8" x14ac:dyDescent="0.25">
      <c r="A868" s="12" t="str">
        <f ca="1">IFERROR(__xludf.DUMMYFUNCTION("""COMPUTED_VALUE"""),"")</f>
        <v/>
      </c>
      <c r="B868" s="15"/>
      <c r="C868" s="13"/>
      <c r="D868" s="16"/>
      <c r="H868" s="14"/>
    </row>
    <row r="869" spans="1:8" x14ac:dyDescent="0.25">
      <c r="A869" s="12" t="str">
        <f ca="1">IFERROR(__xludf.DUMMYFUNCTION("""COMPUTED_VALUE"""),"")</f>
        <v/>
      </c>
      <c r="B869" s="15"/>
      <c r="C869" s="13"/>
      <c r="D869" s="16"/>
      <c r="H869" s="14"/>
    </row>
    <row r="870" spans="1:8" x14ac:dyDescent="0.25">
      <c r="A870" s="12" t="str">
        <f ca="1">IFERROR(__xludf.DUMMYFUNCTION("""COMPUTED_VALUE"""),"")</f>
        <v/>
      </c>
      <c r="B870" s="15"/>
      <c r="C870" s="13"/>
      <c r="D870" s="16"/>
      <c r="H870" s="14"/>
    </row>
    <row r="871" spans="1:8" x14ac:dyDescent="0.25">
      <c r="A871" s="12" t="str">
        <f ca="1">IFERROR(__xludf.DUMMYFUNCTION("""COMPUTED_VALUE"""),"")</f>
        <v/>
      </c>
      <c r="B871" s="15"/>
      <c r="C871" s="13"/>
      <c r="D871" s="16"/>
      <c r="H871" s="14"/>
    </row>
    <row r="872" spans="1:8" x14ac:dyDescent="0.25">
      <c r="A872" s="12" t="str">
        <f ca="1">IFERROR(__xludf.DUMMYFUNCTION("""COMPUTED_VALUE"""),"")</f>
        <v/>
      </c>
      <c r="B872" s="15"/>
      <c r="C872" s="13"/>
      <c r="D872" s="16"/>
      <c r="H872" s="14"/>
    </row>
    <row r="873" spans="1:8" x14ac:dyDescent="0.25">
      <c r="A873" s="12" t="str">
        <f ca="1">IFERROR(__xludf.DUMMYFUNCTION("""COMPUTED_VALUE"""),"")</f>
        <v/>
      </c>
      <c r="B873" s="15"/>
      <c r="C873" s="13"/>
      <c r="D873" s="16"/>
      <c r="H873" s="14"/>
    </row>
    <row r="874" spans="1:8" x14ac:dyDescent="0.25">
      <c r="A874" s="12" t="str">
        <f ca="1">IFERROR(__xludf.DUMMYFUNCTION("""COMPUTED_VALUE"""),"")</f>
        <v/>
      </c>
      <c r="B874" s="15"/>
      <c r="C874" s="13"/>
      <c r="D874" s="16"/>
      <c r="H874" s="14"/>
    </row>
    <row r="875" spans="1:8" x14ac:dyDescent="0.25">
      <c r="A875" s="12" t="str">
        <f ca="1">IFERROR(__xludf.DUMMYFUNCTION("""COMPUTED_VALUE"""),"")</f>
        <v/>
      </c>
      <c r="B875" s="15"/>
      <c r="C875" s="13"/>
      <c r="D875" s="16"/>
      <c r="H875" s="14"/>
    </row>
    <row r="876" spans="1:8" x14ac:dyDescent="0.25">
      <c r="A876" s="12" t="str">
        <f ca="1">IFERROR(__xludf.DUMMYFUNCTION("""COMPUTED_VALUE"""),"")</f>
        <v/>
      </c>
      <c r="B876" s="15"/>
      <c r="C876" s="13"/>
      <c r="D876" s="16"/>
      <c r="H876" s="14"/>
    </row>
    <row r="877" spans="1:8" x14ac:dyDescent="0.25">
      <c r="A877" s="12" t="str">
        <f ca="1">IFERROR(__xludf.DUMMYFUNCTION("""COMPUTED_VALUE"""),"")</f>
        <v/>
      </c>
      <c r="B877" s="15"/>
      <c r="C877" s="13"/>
      <c r="D877" s="16"/>
      <c r="H877" s="14"/>
    </row>
    <row r="878" spans="1:8" x14ac:dyDescent="0.25">
      <c r="A878" s="12" t="str">
        <f ca="1">IFERROR(__xludf.DUMMYFUNCTION("""COMPUTED_VALUE"""),"")</f>
        <v/>
      </c>
      <c r="B878" s="15"/>
      <c r="C878" s="13"/>
      <c r="D878" s="16"/>
      <c r="H878" s="14"/>
    </row>
    <row r="879" spans="1:8" x14ac:dyDescent="0.25">
      <c r="A879" s="12" t="str">
        <f ca="1">IFERROR(__xludf.DUMMYFUNCTION("""COMPUTED_VALUE"""),"")</f>
        <v/>
      </c>
      <c r="B879" s="15"/>
      <c r="C879" s="13"/>
      <c r="D879" s="16"/>
      <c r="H879" s="14"/>
    </row>
    <row r="880" spans="1:8" x14ac:dyDescent="0.25">
      <c r="A880" s="12" t="str">
        <f ca="1">IFERROR(__xludf.DUMMYFUNCTION("""COMPUTED_VALUE"""),"")</f>
        <v/>
      </c>
      <c r="B880" s="15"/>
      <c r="C880" s="13"/>
      <c r="D880" s="16"/>
      <c r="H880" s="14"/>
    </row>
    <row r="881" spans="1:8" x14ac:dyDescent="0.25">
      <c r="A881" s="12" t="str">
        <f ca="1">IFERROR(__xludf.DUMMYFUNCTION("""COMPUTED_VALUE"""),"")</f>
        <v/>
      </c>
      <c r="B881" s="15"/>
      <c r="C881" s="13"/>
      <c r="D881" s="16"/>
      <c r="H881" s="14"/>
    </row>
    <row r="882" spans="1:8" x14ac:dyDescent="0.25">
      <c r="A882" s="12" t="str">
        <f ca="1">IFERROR(__xludf.DUMMYFUNCTION("""COMPUTED_VALUE"""),"")</f>
        <v/>
      </c>
      <c r="B882" s="15"/>
      <c r="C882" s="13"/>
      <c r="D882" s="16"/>
      <c r="H882" s="14"/>
    </row>
    <row r="883" spans="1:8" x14ac:dyDescent="0.25">
      <c r="A883" s="12" t="str">
        <f ca="1">IFERROR(__xludf.DUMMYFUNCTION("""COMPUTED_VALUE"""),"")</f>
        <v/>
      </c>
      <c r="B883" s="15"/>
      <c r="C883" s="13"/>
      <c r="D883" s="16"/>
      <c r="H883" s="14"/>
    </row>
    <row r="884" spans="1:8" x14ac:dyDescent="0.25">
      <c r="A884" s="12" t="str">
        <f ca="1">IFERROR(__xludf.DUMMYFUNCTION("""COMPUTED_VALUE"""),"")</f>
        <v/>
      </c>
      <c r="B884" s="15"/>
      <c r="C884" s="13"/>
      <c r="D884" s="16"/>
      <c r="H884" s="14"/>
    </row>
    <row r="885" spans="1:8" x14ac:dyDescent="0.25">
      <c r="A885" s="12" t="str">
        <f ca="1">IFERROR(__xludf.DUMMYFUNCTION("""COMPUTED_VALUE"""),"")</f>
        <v/>
      </c>
      <c r="B885" s="15"/>
      <c r="C885" s="13"/>
      <c r="D885" s="16"/>
      <c r="H885" s="14"/>
    </row>
    <row r="886" spans="1:8" x14ac:dyDescent="0.25">
      <c r="A886" s="12" t="str">
        <f ca="1">IFERROR(__xludf.DUMMYFUNCTION("""COMPUTED_VALUE"""),"")</f>
        <v/>
      </c>
      <c r="B886" s="15"/>
      <c r="C886" s="13"/>
      <c r="D886" s="16"/>
      <c r="H886" s="14"/>
    </row>
    <row r="887" spans="1:8" x14ac:dyDescent="0.25">
      <c r="A887" s="12" t="str">
        <f ca="1">IFERROR(__xludf.DUMMYFUNCTION("""COMPUTED_VALUE"""),"")</f>
        <v/>
      </c>
      <c r="B887" s="15"/>
      <c r="C887" s="13"/>
      <c r="D887" s="16"/>
      <c r="H887" s="14"/>
    </row>
    <row r="888" spans="1:8" x14ac:dyDescent="0.25">
      <c r="A888" s="12" t="str">
        <f ca="1">IFERROR(__xludf.DUMMYFUNCTION("""COMPUTED_VALUE"""),"")</f>
        <v/>
      </c>
      <c r="B888" s="15"/>
      <c r="C888" s="13"/>
      <c r="D888" s="16"/>
      <c r="H888" s="14"/>
    </row>
    <row r="889" spans="1:8" x14ac:dyDescent="0.25">
      <c r="A889" s="12" t="str">
        <f ca="1">IFERROR(__xludf.DUMMYFUNCTION("""COMPUTED_VALUE"""),"")</f>
        <v/>
      </c>
      <c r="B889" s="15"/>
      <c r="C889" s="13"/>
      <c r="D889" s="16"/>
      <c r="H889" s="14"/>
    </row>
    <row r="890" spans="1:8" x14ac:dyDescent="0.25">
      <c r="A890" s="12" t="str">
        <f ca="1">IFERROR(__xludf.DUMMYFUNCTION("""COMPUTED_VALUE"""),"")</f>
        <v/>
      </c>
      <c r="B890" s="15"/>
      <c r="C890" s="13"/>
      <c r="D890" s="16"/>
      <c r="H890" s="14"/>
    </row>
    <row r="891" spans="1:8" x14ac:dyDescent="0.25">
      <c r="A891" s="12" t="str">
        <f ca="1">IFERROR(__xludf.DUMMYFUNCTION("""COMPUTED_VALUE"""),"")</f>
        <v/>
      </c>
      <c r="B891" s="15"/>
      <c r="C891" s="13"/>
      <c r="D891" s="16"/>
      <c r="H891" s="14"/>
    </row>
    <row r="892" spans="1:8" x14ac:dyDescent="0.25">
      <c r="A892" s="12" t="str">
        <f ca="1">IFERROR(__xludf.DUMMYFUNCTION("""COMPUTED_VALUE"""),"")</f>
        <v/>
      </c>
      <c r="B892" s="15"/>
      <c r="C892" s="13"/>
      <c r="D892" s="16"/>
      <c r="H892" s="14"/>
    </row>
    <row r="893" spans="1:8" x14ac:dyDescent="0.25">
      <c r="A893" s="12" t="str">
        <f ca="1">IFERROR(__xludf.DUMMYFUNCTION("""COMPUTED_VALUE"""),"")</f>
        <v/>
      </c>
      <c r="B893" s="15"/>
      <c r="C893" s="13"/>
      <c r="D893" s="16"/>
      <c r="H893" s="14"/>
    </row>
    <row r="894" spans="1:8" x14ac:dyDescent="0.25">
      <c r="A894" s="12" t="str">
        <f ca="1">IFERROR(__xludf.DUMMYFUNCTION("""COMPUTED_VALUE"""),"")</f>
        <v/>
      </c>
      <c r="B894" s="15"/>
      <c r="C894" s="13"/>
      <c r="D894" s="16"/>
      <c r="H894" s="14"/>
    </row>
    <row r="895" spans="1:8" x14ac:dyDescent="0.25">
      <c r="A895" s="12" t="str">
        <f ca="1">IFERROR(__xludf.DUMMYFUNCTION("""COMPUTED_VALUE"""),"")</f>
        <v/>
      </c>
      <c r="B895" s="15"/>
      <c r="C895" s="13"/>
      <c r="D895" s="16"/>
      <c r="H895" s="14"/>
    </row>
    <row r="896" spans="1:8" x14ac:dyDescent="0.25">
      <c r="A896" s="12" t="str">
        <f ca="1">IFERROR(__xludf.DUMMYFUNCTION("""COMPUTED_VALUE"""),"")</f>
        <v/>
      </c>
      <c r="B896" s="15"/>
      <c r="C896" s="13"/>
      <c r="D896" s="16"/>
      <c r="H896" s="14"/>
    </row>
    <row r="897" spans="1:8" x14ac:dyDescent="0.25">
      <c r="A897" s="12" t="str">
        <f ca="1">IFERROR(__xludf.DUMMYFUNCTION("""COMPUTED_VALUE"""),"")</f>
        <v/>
      </c>
      <c r="B897" s="15"/>
      <c r="C897" s="13"/>
      <c r="D897" s="16"/>
      <c r="H897" s="14"/>
    </row>
    <row r="898" spans="1:8" x14ac:dyDescent="0.25">
      <c r="A898" s="12" t="str">
        <f ca="1">IFERROR(__xludf.DUMMYFUNCTION("""COMPUTED_VALUE"""),"")</f>
        <v/>
      </c>
      <c r="B898" s="15"/>
      <c r="C898" s="13"/>
      <c r="D898" s="16"/>
      <c r="H898" s="14"/>
    </row>
    <row r="899" spans="1:8" x14ac:dyDescent="0.25">
      <c r="A899" s="12" t="str">
        <f ca="1">IFERROR(__xludf.DUMMYFUNCTION("""COMPUTED_VALUE"""),"")</f>
        <v/>
      </c>
      <c r="B899" s="15"/>
      <c r="C899" s="13"/>
      <c r="D899" s="16"/>
      <c r="H899" s="14"/>
    </row>
    <row r="900" spans="1:8" x14ac:dyDescent="0.25">
      <c r="A900" s="12" t="str">
        <f ca="1">IFERROR(__xludf.DUMMYFUNCTION("""COMPUTED_VALUE"""),"")</f>
        <v/>
      </c>
      <c r="B900" s="15"/>
      <c r="C900" s="13"/>
      <c r="D900" s="16"/>
      <c r="H900" s="14"/>
    </row>
    <row r="901" spans="1:8" x14ac:dyDescent="0.25">
      <c r="A901" s="12" t="str">
        <f ca="1">IFERROR(__xludf.DUMMYFUNCTION("""COMPUTED_VALUE"""),"")</f>
        <v/>
      </c>
      <c r="B901" s="15"/>
      <c r="C901" s="13"/>
      <c r="D901" s="16"/>
      <c r="H901" s="14"/>
    </row>
    <row r="902" spans="1:8" x14ac:dyDescent="0.25">
      <c r="A902" s="12" t="str">
        <f ca="1">IFERROR(__xludf.DUMMYFUNCTION("""COMPUTED_VALUE"""),"")</f>
        <v/>
      </c>
      <c r="B902" s="15"/>
      <c r="C902" s="13"/>
      <c r="D902" s="16"/>
      <c r="H902" s="14"/>
    </row>
    <row r="903" spans="1:8" x14ac:dyDescent="0.25">
      <c r="A903" s="12" t="str">
        <f ca="1">IFERROR(__xludf.DUMMYFUNCTION("""COMPUTED_VALUE"""),"")</f>
        <v/>
      </c>
      <c r="B903" s="15"/>
      <c r="C903" s="13"/>
      <c r="D903" s="16"/>
      <c r="H903" s="14"/>
    </row>
    <row r="904" spans="1:8" x14ac:dyDescent="0.25">
      <c r="A904" s="12" t="str">
        <f ca="1">IFERROR(__xludf.DUMMYFUNCTION("""COMPUTED_VALUE"""),"")</f>
        <v/>
      </c>
      <c r="B904" s="15"/>
      <c r="C904" s="13"/>
      <c r="D904" s="16"/>
      <c r="H904" s="14"/>
    </row>
    <row r="905" spans="1:8" x14ac:dyDescent="0.25">
      <c r="A905" s="12" t="str">
        <f ca="1">IFERROR(__xludf.DUMMYFUNCTION("""COMPUTED_VALUE"""),"")</f>
        <v/>
      </c>
      <c r="B905" s="15"/>
      <c r="C905" s="13"/>
      <c r="D905" s="16"/>
      <c r="H905" s="14"/>
    </row>
    <row r="906" spans="1:8" x14ac:dyDescent="0.25">
      <c r="A906" s="12" t="str">
        <f ca="1">IFERROR(__xludf.DUMMYFUNCTION("""COMPUTED_VALUE"""),"")</f>
        <v/>
      </c>
      <c r="B906" s="15"/>
      <c r="C906" s="13"/>
      <c r="D906" s="16"/>
      <c r="H906" s="14"/>
    </row>
    <row r="907" spans="1:8" x14ac:dyDescent="0.25">
      <c r="A907" s="12" t="str">
        <f ca="1">IFERROR(__xludf.DUMMYFUNCTION("""COMPUTED_VALUE"""),"")</f>
        <v/>
      </c>
      <c r="B907" s="15"/>
      <c r="C907" s="13"/>
      <c r="D907" s="16"/>
      <c r="H907" s="14"/>
    </row>
    <row r="908" spans="1:8" x14ac:dyDescent="0.25">
      <c r="A908" s="12" t="str">
        <f ca="1">IFERROR(__xludf.DUMMYFUNCTION("""COMPUTED_VALUE"""),"")</f>
        <v/>
      </c>
      <c r="B908" s="15"/>
      <c r="C908" s="13"/>
      <c r="D908" s="16"/>
      <c r="H908" s="14"/>
    </row>
    <row r="909" spans="1:8" x14ac:dyDescent="0.25">
      <c r="A909" s="12" t="str">
        <f ca="1">IFERROR(__xludf.DUMMYFUNCTION("""COMPUTED_VALUE"""),"")</f>
        <v/>
      </c>
      <c r="B909" s="15"/>
      <c r="C909" s="13"/>
      <c r="D909" s="16"/>
      <c r="H909" s="14"/>
    </row>
    <row r="910" spans="1:8" x14ac:dyDescent="0.25">
      <c r="A910" s="12" t="str">
        <f ca="1">IFERROR(__xludf.DUMMYFUNCTION("""COMPUTED_VALUE"""),"")</f>
        <v/>
      </c>
      <c r="B910" s="15"/>
      <c r="C910" s="13"/>
      <c r="D910" s="16"/>
      <c r="H910" s="14"/>
    </row>
    <row r="911" spans="1:8" x14ac:dyDescent="0.25">
      <c r="A911" s="12" t="str">
        <f ca="1">IFERROR(__xludf.DUMMYFUNCTION("""COMPUTED_VALUE"""),"")</f>
        <v/>
      </c>
      <c r="B911" s="15"/>
      <c r="C911" s="13"/>
      <c r="D911" s="16"/>
      <c r="H911" s="14"/>
    </row>
    <row r="912" spans="1:8" x14ac:dyDescent="0.25">
      <c r="A912" s="12" t="str">
        <f ca="1">IFERROR(__xludf.DUMMYFUNCTION("""COMPUTED_VALUE"""),"")</f>
        <v/>
      </c>
      <c r="B912" s="15"/>
      <c r="C912" s="13"/>
      <c r="D912" s="16"/>
      <c r="H912" s="14"/>
    </row>
    <row r="913" spans="1:8" x14ac:dyDescent="0.25">
      <c r="A913" s="12" t="str">
        <f ca="1">IFERROR(__xludf.DUMMYFUNCTION("""COMPUTED_VALUE"""),"")</f>
        <v/>
      </c>
      <c r="B913" s="15"/>
      <c r="C913" s="13"/>
      <c r="D913" s="16"/>
      <c r="H913" s="14"/>
    </row>
    <row r="914" spans="1:8" x14ac:dyDescent="0.25">
      <c r="A914" s="12" t="str">
        <f ca="1">IFERROR(__xludf.DUMMYFUNCTION("""COMPUTED_VALUE"""),"")</f>
        <v/>
      </c>
      <c r="B914" s="15"/>
      <c r="C914" s="13"/>
      <c r="D914" s="16"/>
      <c r="H914" s="14"/>
    </row>
    <row r="915" spans="1:8" x14ac:dyDescent="0.25">
      <c r="A915" s="12" t="str">
        <f ca="1">IFERROR(__xludf.DUMMYFUNCTION("""COMPUTED_VALUE"""),"")</f>
        <v/>
      </c>
      <c r="B915" s="15"/>
      <c r="C915" s="13"/>
      <c r="D915" s="16"/>
      <c r="H915" s="14"/>
    </row>
    <row r="916" spans="1:8" x14ac:dyDescent="0.25">
      <c r="A916" s="12" t="str">
        <f ca="1">IFERROR(__xludf.DUMMYFUNCTION("""COMPUTED_VALUE"""),"")</f>
        <v/>
      </c>
      <c r="B916" s="15"/>
      <c r="C916" s="13"/>
      <c r="D916" s="16"/>
      <c r="H916" s="14"/>
    </row>
    <row r="917" spans="1:8" x14ac:dyDescent="0.25">
      <c r="A917" s="12" t="str">
        <f ca="1">IFERROR(__xludf.DUMMYFUNCTION("""COMPUTED_VALUE"""),"")</f>
        <v/>
      </c>
      <c r="B917" s="15"/>
      <c r="C917" s="13"/>
      <c r="D917" s="16"/>
      <c r="H917" s="14"/>
    </row>
    <row r="918" spans="1:8" x14ac:dyDescent="0.25">
      <c r="A918" s="12" t="str">
        <f ca="1">IFERROR(__xludf.DUMMYFUNCTION("""COMPUTED_VALUE"""),"")</f>
        <v/>
      </c>
      <c r="B918" s="15"/>
      <c r="C918" s="13"/>
      <c r="D918" s="16"/>
      <c r="H918" s="14"/>
    </row>
    <row r="919" spans="1:8" x14ac:dyDescent="0.25">
      <c r="A919" s="12" t="str">
        <f ca="1">IFERROR(__xludf.DUMMYFUNCTION("""COMPUTED_VALUE"""),"")</f>
        <v/>
      </c>
      <c r="B919" s="15"/>
      <c r="C919" s="13"/>
      <c r="D919" s="16"/>
      <c r="H919" s="14"/>
    </row>
    <row r="920" spans="1:8" x14ac:dyDescent="0.25">
      <c r="A920" s="12" t="str">
        <f ca="1">IFERROR(__xludf.DUMMYFUNCTION("""COMPUTED_VALUE"""),"")</f>
        <v/>
      </c>
      <c r="B920" s="15"/>
      <c r="C920" s="13"/>
      <c r="D920" s="16"/>
      <c r="H920" s="14"/>
    </row>
    <row r="921" spans="1:8" x14ac:dyDescent="0.25">
      <c r="A921" s="12" t="str">
        <f ca="1">IFERROR(__xludf.DUMMYFUNCTION("""COMPUTED_VALUE"""),"")</f>
        <v/>
      </c>
      <c r="B921" s="15"/>
      <c r="C921" s="13"/>
      <c r="D921" s="16"/>
      <c r="H921" s="14"/>
    </row>
    <row r="922" spans="1:8" x14ac:dyDescent="0.25">
      <c r="A922" s="12" t="str">
        <f ca="1">IFERROR(__xludf.DUMMYFUNCTION("""COMPUTED_VALUE"""),"")</f>
        <v/>
      </c>
      <c r="B922" s="15"/>
      <c r="C922" s="13"/>
      <c r="D922" s="16"/>
      <c r="H922" s="14"/>
    </row>
    <row r="923" spans="1:8" x14ac:dyDescent="0.25">
      <c r="A923" s="12" t="str">
        <f ca="1">IFERROR(__xludf.DUMMYFUNCTION("""COMPUTED_VALUE"""),"")</f>
        <v/>
      </c>
      <c r="B923" s="15"/>
      <c r="C923" s="13"/>
      <c r="D923" s="16"/>
      <c r="H923" s="14"/>
    </row>
    <row r="924" spans="1:8" x14ac:dyDescent="0.25">
      <c r="A924" s="12" t="str">
        <f ca="1">IFERROR(__xludf.DUMMYFUNCTION("""COMPUTED_VALUE"""),"")</f>
        <v/>
      </c>
      <c r="B924" s="15"/>
      <c r="C924" s="13"/>
      <c r="D924" s="16"/>
      <c r="H924" s="14"/>
    </row>
    <row r="925" spans="1:8" x14ac:dyDescent="0.25">
      <c r="A925" s="12" t="str">
        <f ca="1">IFERROR(__xludf.DUMMYFUNCTION("""COMPUTED_VALUE"""),"")</f>
        <v/>
      </c>
      <c r="B925" s="15"/>
      <c r="C925" s="13"/>
      <c r="D925" s="16"/>
      <c r="H925" s="14"/>
    </row>
    <row r="926" spans="1:8" x14ac:dyDescent="0.25">
      <c r="A926" s="12" t="str">
        <f ca="1">IFERROR(__xludf.DUMMYFUNCTION("""COMPUTED_VALUE"""),"")</f>
        <v/>
      </c>
      <c r="B926" s="15"/>
      <c r="C926" s="13"/>
      <c r="D926" s="16"/>
      <c r="H926" s="14"/>
    </row>
    <row r="927" spans="1:8" x14ac:dyDescent="0.25">
      <c r="A927" s="12" t="str">
        <f ca="1">IFERROR(__xludf.DUMMYFUNCTION("""COMPUTED_VALUE"""),"")</f>
        <v/>
      </c>
      <c r="B927" s="15"/>
      <c r="C927" s="13"/>
      <c r="D927" s="16"/>
      <c r="H927" s="14"/>
    </row>
    <row r="928" spans="1:8" x14ac:dyDescent="0.25">
      <c r="A928" s="12" t="str">
        <f ca="1">IFERROR(__xludf.DUMMYFUNCTION("""COMPUTED_VALUE"""),"")</f>
        <v/>
      </c>
      <c r="B928" s="15"/>
      <c r="C928" s="13"/>
      <c r="D928" s="16"/>
      <c r="H928" s="14"/>
    </row>
    <row r="929" spans="1:8" x14ac:dyDescent="0.25">
      <c r="A929" s="12" t="str">
        <f ca="1">IFERROR(__xludf.DUMMYFUNCTION("""COMPUTED_VALUE"""),"")</f>
        <v/>
      </c>
      <c r="B929" s="15"/>
      <c r="C929" s="13"/>
      <c r="D929" s="16"/>
      <c r="H929" s="14"/>
    </row>
    <row r="930" spans="1:8" x14ac:dyDescent="0.25">
      <c r="A930" s="12" t="str">
        <f ca="1">IFERROR(__xludf.DUMMYFUNCTION("""COMPUTED_VALUE"""),"")</f>
        <v/>
      </c>
      <c r="B930" s="15"/>
      <c r="C930" s="13"/>
      <c r="D930" s="16"/>
      <c r="H930" s="14"/>
    </row>
    <row r="931" spans="1:8" x14ac:dyDescent="0.25">
      <c r="A931" s="12" t="str">
        <f ca="1">IFERROR(__xludf.DUMMYFUNCTION("""COMPUTED_VALUE"""),"")</f>
        <v/>
      </c>
      <c r="B931" s="15"/>
      <c r="C931" s="13"/>
      <c r="D931" s="16"/>
      <c r="H931" s="14"/>
    </row>
    <row r="932" spans="1:8" x14ac:dyDescent="0.25">
      <c r="A932" s="12" t="str">
        <f ca="1">IFERROR(__xludf.DUMMYFUNCTION("""COMPUTED_VALUE"""),"")</f>
        <v/>
      </c>
      <c r="B932" s="15"/>
      <c r="C932" s="13"/>
      <c r="D932" s="16"/>
      <c r="H932" s="14"/>
    </row>
    <row r="933" spans="1:8" x14ac:dyDescent="0.25">
      <c r="A933" s="12" t="str">
        <f ca="1">IFERROR(__xludf.DUMMYFUNCTION("""COMPUTED_VALUE"""),"")</f>
        <v/>
      </c>
      <c r="B933" s="15"/>
      <c r="C933" s="13"/>
      <c r="D933" s="16"/>
      <c r="H933" s="14"/>
    </row>
    <row r="934" spans="1:8" x14ac:dyDescent="0.25">
      <c r="A934" s="12" t="str">
        <f ca="1">IFERROR(__xludf.DUMMYFUNCTION("""COMPUTED_VALUE"""),"")</f>
        <v/>
      </c>
      <c r="B934" s="15"/>
      <c r="C934" s="13"/>
      <c r="D934" s="16"/>
      <c r="H934" s="14"/>
    </row>
    <row r="935" spans="1:8" x14ac:dyDescent="0.25">
      <c r="B935" s="15"/>
      <c r="C935" s="13"/>
      <c r="D935" s="16"/>
      <c r="H935" s="14"/>
    </row>
    <row r="936" spans="1:8" x14ac:dyDescent="0.25">
      <c r="B936" s="15"/>
      <c r="C936" s="13"/>
      <c r="D936" s="16"/>
      <c r="H936" s="14"/>
    </row>
    <row r="937" spans="1:8" x14ac:dyDescent="0.25">
      <c r="B937" s="15"/>
      <c r="C937" s="13"/>
      <c r="D937" s="16"/>
      <c r="H937" s="14"/>
    </row>
    <row r="938" spans="1:8" x14ac:dyDescent="0.25">
      <c r="B938" s="15"/>
      <c r="C938" s="13"/>
      <c r="D938" s="16"/>
      <c r="H938" s="14"/>
    </row>
    <row r="939" spans="1:8" x14ac:dyDescent="0.25">
      <c r="B939" s="15"/>
      <c r="C939" s="13"/>
      <c r="D939" s="16"/>
      <c r="H939" s="14"/>
    </row>
    <row r="940" spans="1:8" x14ac:dyDescent="0.25">
      <c r="B940" s="15"/>
      <c r="C940" s="13"/>
      <c r="D940" s="16"/>
      <c r="H940" s="14"/>
    </row>
    <row r="941" spans="1:8" x14ac:dyDescent="0.25">
      <c r="B941" s="15"/>
      <c r="C941" s="13"/>
      <c r="D941" s="16"/>
      <c r="H941" s="14"/>
    </row>
    <row r="942" spans="1:8" x14ac:dyDescent="0.25">
      <c r="B942" s="15"/>
      <c r="C942" s="13"/>
      <c r="D942" s="16"/>
      <c r="H942" s="14"/>
    </row>
    <row r="943" spans="1:8" x14ac:dyDescent="0.25">
      <c r="B943" s="15"/>
      <c r="C943" s="13"/>
      <c r="D943" s="16"/>
      <c r="H943" s="14"/>
    </row>
    <row r="944" spans="1:8" x14ac:dyDescent="0.25">
      <c r="B944" s="15"/>
      <c r="C944" s="13"/>
      <c r="D944" s="16"/>
      <c r="H944" s="14"/>
    </row>
    <row r="945" spans="2:8" x14ac:dyDescent="0.25">
      <c r="B945" s="15"/>
      <c r="C945" s="13"/>
      <c r="D945" s="16"/>
      <c r="H945" s="14"/>
    </row>
    <row r="946" spans="2:8" x14ac:dyDescent="0.25">
      <c r="B946" s="15"/>
      <c r="C946" s="13"/>
      <c r="D946" s="16"/>
      <c r="H946" s="14"/>
    </row>
    <row r="947" spans="2:8" x14ac:dyDescent="0.25">
      <c r="B947" s="15"/>
      <c r="C947" s="13"/>
      <c r="D947" s="16"/>
      <c r="H947" s="14"/>
    </row>
    <row r="948" spans="2:8" x14ac:dyDescent="0.25">
      <c r="B948" s="15"/>
      <c r="C948" s="13"/>
      <c r="D948" s="16"/>
      <c r="H948" s="14"/>
    </row>
    <row r="949" spans="2:8" x14ac:dyDescent="0.25">
      <c r="B949" s="15"/>
      <c r="C949" s="13"/>
      <c r="D949" s="16"/>
      <c r="H949" s="14"/>
    </row>
    <row r="950" spans="2:8" x14ac:dyDescent="0.25">
      <c r="B950" s="15"/>
      <c r="C950" s="13"/>
      <c r="D950" s="16"/>
      <c r="H950" s="14"/>
    </row>
    <row r="951" spans="2:8" x14ac:dyDescent="0.25">
      <c r="B951" s="15"/>
      <c r="C951" s="13"/>
      <c r="D951" s="16"/>
      <c r="H951" s="14"/>
    </row>
    <row r="952" spans="2:8" x14ac:dyDescent="0.25">
      <c r="B952" s="15"/>
      <c r="C952" s="13"/>
      <c r="D952" s="16"/>
      <c r="H952" s="14"/>
    </row>
    <row r="953" spans="2:8" x14ac:dyDescent="0.25">
      <c r="B953" s="15"/>
      <c r="C953" s="13"/>
      <c r="D953" s="16"/>
      <c r="H953" s="14"/>
    </row>
    <row r="954" spans="2:8" x14ac:dyDescent="0.25">
      <c r="B954" s="15"/>
      <c r="C954" s="13"/>
      <c r="D954" s="16"/>
      <c r="H954" s="14"/>
    </row>
    <row r="955" spans="2:8" x14ac:dyDescent="0.25">
      <c r="B955" s="15"/>
      <c r="C955" s="13"/>
      <c r="D955" s="16"/>
      <c r="H955" s="14"/>
    </row>
    <row r="956" spans="2:8" x14ac:dyDescent="0.25">
      <c r="B956" s="15"/>
      <c r="C956" s="13"/>
      <c r="D956" s="16"/>
      <c r="H956" s="14"/>
    </row>
    <row r="957" spans="2:8" x14ac:dyDescent="0.25">
      <c r="B957" s="15"/>
      <c r="C957" s="13"/>
      <c r="D957" s="16"/>
      <c r="H957" s="14"/>
    </row>
    <row r="958" spans="2:8" x14ac:dyDescent="0.25">
      <c r="B958" s="15"/>
      <c r="C958" s="13"/>
      <c r="D958" s="16"/>
      <c r="H958" s="14"/>
    </row>
    <row r="959" spans="2:8" x14ac:dyDescent="0.25">
      <c r="B959" s="15"/>
      <c r="C959" s="13"/>
      <c r="D959" s="16"/>
      <c r="H959" s="14"/>
    </row>
    <row r="960" spans="2:8" x14ac:dyDescent="0.25">
      <c r="B960" s="15"/>
      <c r="C960" s="13"/>
      <c r="D960" s="16"/>
      <c r="H960" s="14"/>
    </row>
    <row r="961" spans="2:8" x14ac:dyDescent="0.25">
      <c r="B961" s="15"/>
      <c r="C961" s="13"/>
      <c r="D961" s="16"/>
      <c r="H961" s="14"/>
    </row>
    <row r="962" spans="2:8" x14ac:dyDescent="0.25">
      <c r="B962" s="15"/>
      <c r="C962" s="13"/>
      <c r="D962" s="16"/>
      <c r="H962" s="14"/>
    </row>
    <row r="963" spans="2:8" x14ac:dyDescent="0.25">
      <c r="B963" s="15"/>
      <c r="C963" s="13"/>
      <c r="D963" s="16"/>
      <c r="H963" s="14"/>
    </row>
    <row r="964" spans="2:8" x14ac:dyDescent="0.25">
      <c r="B964" s="15"/>
      <c r="C964" s="13"/>
      <c r="D964" s="16"/>
      <c r="H964" s="14"/>
    </row>
    <row r="965" spans="2:8" x14ac:dyDescent="0.25">
      <c r="B965" s="15"/>
      <c r="C965" s="13"/>
      <c r="D965" s="16"/>
      <c r="H965" s="14"/>
    </row>
    <row r="966" spans="2:8" x14ac:dyDescent="0.25">
      <c r="B966" s="15"/>
      <c r="C966" s="13"/>
      <c r="D966" s="16"/>
      <c r="H966" s="14"/>
    </row>
    <row r="967" spans="2:8" x14ac:dyDescent="0.25">
      <c r="B967" s="15"/>
      <c r="C967" s="13"/>
      <c r="D967" s="16"/>
      <c r="H967" s="14"/>
    </row>
    <row r="968" spans="2:8" x14ac:dyDescent="0.25">
      <c r="B968" s="15"/>
      <c r="C968" s="13"/>
      <c r="D968" s="16"/>
      <c r="H968" s="14"/>
    </row>
    <row r="969" spans="2:8" x14ac:dyDescent="0.25">
      <c r="B969" s="15"/>
      <c r="C969" s="13"/>
      <c r="D969" s="16"/>
      <c r="H969" s="14"/>
    </row>
    <row r="970" spans="2:8" x14ac:dyDescent="0.25">
      <c r="B970" s="15"/>
      <c r="C970" s="13"/>
      <c r="D970" s="16"/>
      <c r="H970" s="14"/>
    </row>
    <row r="971" spans="2:8" x14ac:dyDescent="0.25">
      <c r="B971" s="15"/>
      <c r="C971" s="13"/>
      <c r="D971" s="16"/>
      <c r="H971" s="14"/>
    </row>
    <row r="972" spans="2:8" x14ac:dyDescent="0.25">
      <c r="B972" s="15"/>
      <c r="C972" s="13"/>
      <c r="D972" s="16"/>
      <c r="H972" s="14"/>
    </row>
    <row r="973" spans="2:8" x14ac:dyDescent="0.25">
      <c r="B973" s="15"/>
      <c r="C973" s="13"/>
      <c r="D973" s="16"/>
      <c r="H973" s="14"/>
    </row>
    <row r="974" spans="2:8" x14ac:dyDescent="0.25">
      <c r="B974" s="15"/>
      <c r="C974" s="13"/>
      <c r="D974" s="16"/>
      <c r="H974" s="14"/>
    </row>
    <row r="975" spans="2:8" x14ac:dyDescent="0.25">
      <c r="B975" s="15"/>
      <c r="C975" s="13"/>
      <c r="D975" s="16"/>
      <c r="H975" s="14"/>
    </row>
    <row r="976" spans="2:8" x14ac:dyDescent="0.25">
      <c r="B976" s="15"/>
      <c r="C976" s="13"/>
      <c r="D976" s="16"/>
      <c r="H976" s="14"/>
    </row>
    <row r="977" spans="2:8" x14ac:dyDescent="0.25">
      <c r="B977" s="15"/>
      <c r="C977" s="13"/>
      <c r="D977" s="16"/>
      <c r="H977" s="14"/>
    </row>
    <row r="978" spans="2:8" x14ac:dyDescent="0.25">
      <c r="B978" s="15"/>
      <c r="C978" s="13"/>
      <c r="D978" s="16"/>
      <c r="H978" s="14"/>
    </row>
    <row r="979" spans="2:8" x14ac:dyDescent="0.25">
      <c r="B979" s="15"/>
      <c r="C979" s="13"/>
      <c r="D979" s="16"/>
      <c r="H979" s="14"/>
    </row>
    <row r="980" spans="2:8" x14ac:dyDescent="0.25">
      <c r="B980" s="15"/>
      <c r="C980" s="13"/>
      <c r="D980" s="16"/>
      <c r="H980" s="14"/>
    </row>
    <row r="981" spans="2:8" x14ac:dyDescent="0.25">
      <c r="B981" s="15"/>
      <c r="C981" s="13"/>
      <c r="D981" s="16"/>
      <c r="H981" s="14"/>
    </row>
    <row r="982" spans="2:8" x14ac:dyDescent="0.25">
      <c r="B982" s="15"/>
      <c r="C982" s="13"/>
      <c r="D982" s="16"/>
      <c r="H982" s="14"/>
    </row>
    <row r="983" spans="2:8" x14ac:dyDescent="0.25">
      <c r="B983" s="15"/>
      <c r="C983" s="13"/>
      <c r="D983" s="16"/>
      <c r="H983" s="14"/>
    </row>
    <row r="984" spans="2:8" x14ac:dyDescent="0.25">
      <c r="B984" s="15"/>
      <c r="C984" s="13"/>
      <c r="D984" s="16"/>
      <c r="H984" s="14"/>
    </row>
    <row r="985" spans="2:8" x14ac:dyDescent="0.25">
      <c r="B985" s="15"/>
      <c r="C985" s="13"/>
      <c r="D985" s="16"/>
      <c r="H985" s="14"/>
    </row>
    <row r="986" spans="2:8" x14ac:dyDescent="0.25">
      <c r="B986" s="15"/>
      <c r="C986" s="13"/>
      <c r="D986" s="16"/>
      <c r="H986" s="14"/>
    </row>
    <row r="987" spans="2:8" x14ac:dyDescent="0.25">
      <c r="B987" s="15"/>
      <c r="C987" s="13"/>
      <c r="D987" s="16"/>
      <c r="H987" s="14"/>
    </row>
    <row r="988" spans="2:8" x14ac:dyDescent="0.25">
      <c r="B988" s="15"/>
      <c r="C988" s="13"/>
      <c r="D988" s="16"/>
      <c r="H988" s="14"/>
    </row>
    <row r="989" spans="2:8" x14ac:dyDescent="0.25">
      <c r="B989" s="15"/>
      <c r="C989" s="13"/>
      <c r="D989" s="16"/>
      <c r="H989" s="14"/>
    </row>
    <row r="990" spans="2:8" x14ac:dyDescent="0.25">
      <c r="B990" s="15"/>
      <c r="C990" s="13"/>
      <c r="D990" s="16"/>
      <c r="H990" s="14"/>
    </row>
    <row r="991" spans="2:8" x14ac:dyDescent="0.25">
      <c r="B991" s="15"/>
      <c r="C991" s="13"/>
      <c r="D991" s="16"/>
      <c r="H991" s="14"/>
    </row>
    <row r="992" spans="2:8" x14ac:dyDescent="0.25">
      <c r="B992" s="15"/>
      <c r="C992" s="13"/>
      <c r="D992" s="16"/>
      <c r="H992" s="14"/>
    </row>
    <row r="993" spans="2:8" x14ac:dyDescent="0.25">
      <c r="B993" s="15"/>
      <c r="C993" s="13"/>
      <c r="D993" s="16"/>
      <c r="H993" s="14"/>
    </row>
    <row r="994" spans="2:8" x14ac:dyDescent="0.25">
      <c r="B994" s="15"/>
      <c r="C994" s="13"/>
      <c r="D994" s="16"/>
      <c r="H994" s="14"/>
    </row>
    <row r="995" spans="2:8" x14ac:dyDescent="0.25">
      <c r="B995" s="15"/>
      <c r="C995" s="13"/>
      <c r="D995" s="16"/>
      <c r="H995" s="14"/>
    </row>
    <row r="996" spans="2:8" x14ac:dyDescent="0.25">
      <c r="B996" s="15"/>
      <c r="C996" s="13"/>
      <c r="D996" s="16"/>
      <c r="H996" s="14"/>
    </row>
    <row r="997" spans="2:8" x14ac:dyDescent="0.25">
      <c r="B997" s="15"/>
      <c r="C997" s="13"/>
      <c r="D997" s="16"/>
      <c r="H997" s="14"/>
    </row>
    <row r="998" spans="2:8" x14ac:dyDescent="0.25">
      <c r="B998" s="15"/>
      <c r="C998" s="13"/>
      <c r="D998" s="16"/>
      <c r="H998" s="14"/>
    </row>
    <row r="999" spans="2:8" x14ac:dyDescent="0.25">
      <c r="B999" s="15"/>
      <c r="C999" s="13"/>
      <c r="D999" s="16"/>
      <c r="H999" s="14"/>
    </row>
    <row r="1000" spans="2:8" x14ac:dyDescent="0.25">
      <c r="B1000" s="15"/>
      <c r="C1000" s="13"/>
      <c r="D1000" s="16"/>
      <c r="H1000" s="14"/>
    </row>
    <row r="1001" spans="2:8" x14ac:dyDescent="0.25">
      <c r="B1001" s="15"/>
      <c r="C1001" s="13"/>
      <c r="D1001" s="16"/>
      <c r="H1001" s="14"/>
    </row>
    <row r="1002" spans="2:8" x14ac:dyDescent="0.25">
      <c r="B1002" s="15"/>
      <c r="C1002" s="13"/>
      <c r="D1002" s="16"/>
      <c r="H1002" s="14"/>
    </row>
    <row r="1003" spans="2:8" x14ac:dyDescent="0.25">
      <c r="B1003" s="15"/>
      <c r="C1003" s="13"/>
      <c r="D1003" s="16"/>
      <c r="H1003" s="14"/>
    </row>
    <row r="1004" spans="2:8" x14ac:dyDescent="0.25">
      <c r="B1004" s="15"/>
      <c r="C1004" s="13"/>
      <c r="D1004" s="16"/>
      <c r="H1004" s="14"/>
    </row>
    <row r="1005" spans="2:8" x14ac:dyDescent="0.25">
      <c r="B1005" s="15"/>
      <c r="C1005" s="13"/>
      <c r="D1005" s="16"/>
      <c r="H1005" s="14"/>
    </row>
    <row r="1006" spans="2:8" x14ac:dyDescent="0.25">
      <c r="B1006" s="15"/>
      <c r="C1006" s="13"/>
      <c r="D1006" s="16"/>
      <c r="H1006" s="14"/>
    </row>
    <row r="1007" spans="2:8" x14ac:dyDescent="0.25">
      <c r="B1007" s="15"/>
      <c r="C1007" s="13"/>
      <c r="D1007" s="16"/>
      <c r="H1007" s="14"/>
    </row>
    <row r="1008" spans="2:8" x14ac:dyDescent="0.25">
      <c r="B1008" s="15"/>
      <c r="C1008" s="13"/>
      <c r="D1008" s="16"/>
      <c r="H1008" s="14"/>
    </row>
  </sheetData>
  <autoFilter ref="A1:J934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Base20102022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D. Ramirez Andrade</dc:creator>
  <cp:lastModifiedBy>Maria D. Villacis Franco</cp:lastModifiedBy>
  <dcterms:created xsi:type="dcterms:W3CDTF">2024-06-24T15:07:37Z</dcterms:created>
  <dcterms:modified xsi:type="dcterms:W3CDTF">2024-06-25T16:52:48Z</dcterms:modified>
</cp:coreProperties>
</file>